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codeName="ThisWorkbook" autoCompressPictures="0" defaultThemeVersion="124226"/>
  <mc:AlternateContent xmlns:mc="http://schemas.openxmlformats.org/markup-compatibility/2006">
    <mc:Choice Requires="x15">
      <x15ac:absPath xmlns:x15ac="http://schemas.microsoft.com/office/spreadsheetml/2010/11/ac" url="/Users/nico/Desktop/2-Educacion/2-Stock-Market/Cases/3-Accounting/Case/"/>
    </mc:Choice>
  </mc:AlternateContent>
  <xr:revisionPtr revIDLastSave="0" documentId="13_ncr:1_{2BDE7931-42D2-8D44-B5AB-E1A3CE1DA62D}" xr6:coauthVersionLast="45" xr6:coauthVersionMax="45" xr10:uidLastSave="{00000000-0000-0000-0000-000000000000}"/>
  <bookViews>
    <workbookView xWindow="3320" yWindow="460" windowWidth="28800" windowHeight="15640" tabRatio="809" activeTab="4" xr2:uid="{00000000-000D-0000-FFFF-FFFF00000000}"/>
  </bookViews>
  <sheets>
    <sheet name="AAPL_ANNUAL" sheetId="15" r:id="rId1"/>
    <sheet name="RAW_DATA_SHEET" sheetId="16" state="hidden" r:id="rId2"/>
    <sheet name="AAPL_QUARTERLY" sheetId="11" r:id="rId3"/>
    <sheet name="COMPREHENSIVE" sheetId="9" r:id="rId4"/>
    <sheet name="MODEL" sheetId="17" r:id="rId5"/>
    <sheet name="SANITIZED" sheetId="12"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9" l="1"/>
  <c r="F5" i="9"/>
  <c r="F171" i="9" s="1"/>
  <c r="G5" i="9"/>
  <c r="H5" i="9"/>
  <c r="H195" i="9" s="1"/>
  <c r="I5" i="9"/>
  <c r="J5" i="9"/>
  <c r="J171" i="9" s="1"/>
  <c r="K5" i="9"/>
  <c r="K195" i="9" s="1"/>
  <c r="L5" i="9"/>
  <c r="L171" i="9" s="1"/>
  <c r="M5" i="9"/>
  <c r="M195" i="9" s="1"/>
  <c r="N5" i="9"/>
  <c r="N195" i="9" s="1"/>
  <c r="O5" i="9"/>
  <c r="O195" i="9" s="1"/>
  <c r="F6" i="9"/>
  <c r="O11" i="9"/>
  <c r="N11" i="9"/>
  <c r="M11" i="9"/>
  <c r="L11" i="9"/>
  <c r="K11" i="9"/>
  <c r="J11" i="9"/>
  <c r="I11" i="9"/>
  <c r="H11" i="9"/>
  <c r="G11" i="9"/>
  <c r="F11" i="9"/>
  <c r="O70" i="9"/>
  <c r="N70" i="9"/>
  <c r="M70" i="9"/>
  <c r="L70" i="9"/>
  <c r="K70" i="9"/>
  <c r="J70" i="9"/>
  <c r="I70" i="9"/>
  <c r="H70" i="9"/>
  <c r="G70" i="9"/>
  <c r="F70" i="9"/>
  <c r="F71" i="9"/>
  <c r="O98" i="9"/>
  <c r="N98" i="9"/>
  <c r="M98" i="9"/>
  <c r="L98" i="9"/>
  <c r="K98" i="9"/>
  <c r="J98" i="9"/>
  <c r="I98" i="9"/>
  <c r="H98" i="9"/>
  <c r="G98" i="9"/>
  <c r="O96" i="9"/>
  <c r="N96" i="9"/>
  <c r="M96" i="9"/>
  <c r="L96" i="9"/>
  <c r="K96" i="9"/>
  <c r="J96" i="9"/>
  <c r="I96" i="9"/>
  <c r="H96" i="9"/>
  <c r="G96" i="9"/>
  <c r="O93" i="9"/>
  <c r="N93" i="9"/>
  <c r="M93" i="9"/>
  <c r="L93" i="9"/>
  <c r="K93" i="9"/>
  <c r="J93" i="9"/>
  <c r="I93" i="9"/>
  <c r="H93" i="9"/>
  <c r="G93" i="9"/>
  <c r="O90" i="9"/>
  <c r="N90" i="9"/>
  <c r="M90" i="9"/>
  <c r="L90" i="9"/>
  <c r="K90" i="9"/>
  <c r="J90" i="9"/>
  <c r="I90" i="9"/>
  <c r="H90" i="9"/>
  <c r="G90" i="9"/>
  <c r="O89" i="9"/>
  <c r="N89" i="9"/>
  <c r="M89" i="9"/>
  <c r="L89" i="9"/>
  <c r="K89" i="9"/>
  <c r="J89" i="9"/>
  <c r="I89" i="9"/>
  <c r="H89" i="9"/>
  <c r="G89" i="9"/>
  <c r="O86" i="9"/>
  <c r="N86" i="9"/>
  <c r="M86" i="9"/>
  <c r="L86" i="9"/>
  <c r="K86" i="9"/>
  <c r="J86" i="9"/>
  <c r="I86" i="9"/>
  <c r="H86" i="9"/>
  <c r="G86" i="9"/>
  <c r="O85" i="9"/>
  <c r="N85" i="9"/>
  <c r="M85" i="9"/>
  <c r="L85" i="9"/>
  <c r="K85" i="9"/>
  <c r="J85" i="9"/>
  <c r="I85" i="9"/>
  <c r="H85" i="9"/>
  <c r="G85" i="9"/>
  <c r="O6" i="9"/>
  <c r="N6" i="9"/>
  <c r="M6" i="9"/>
  <c r="L6" i="9"/>
  <c r="K6" i="9"/>
  <c r="J6" i="9"/>
  <c r="I6" i="9"/>
  <c r="H6" i="9"/>
  <c r="G6" i="9"/>
  <c r="O152" i="9"/>
  <c r="N152" i="9"/>
  <c r="M152" i="9"/>
  <c r="L152" i="9"/>
  <c r="K152" i="9"/>
  <c r="J152" i="9"/>
  <c r="I152" i="9"/>
  <c r="H152" i="9"/>
  <c r="G152" i="9"/>
  <c r="F152" i="9"/>
  <c r="O149" i="9"/>
  <c r="N149" i="9"/>
  <c r="M149" i="9"/>
  <c r="L149" i="9"/>
  <c r="K149" i="9"/>
  <c r="J149" i="9"/>
  <c r="I149" i="9"/>
  <c r="H149" i="9"/>
  <c r="G149" i="9"/>
  <c r="O148" i="9"/>
  <c r="N148" i="9"/>
  <c r="M148" i="9"/>
  <c r="L148" i="9"/>
  <c r="K148" i="9"/>
  <c r="J148" i="9"/>
  <c r="I148" i="9"/>
  <c r="H148" i="9"/>
  <c r="G148" i="9"/>
  <c r="O147" i="9"/>
  <c r="N147" i="9"/>
  <c r="M147" i="9"/>
  <c r="L147" i="9"/>
  <c r="K147" i="9"/>
  <c r="J147" i="9"/>
  <c r="I147" i="9"/>
  <c r="I198" i="9" s="1"/>
  <c r="H147" i="9"/>
  <c r="G147" i="9"/>
  <c r="O146" i="9"/>
  <c r="N146" i="9"/>
  <c r="M146" i="9"/>
  <c r="L146" i="9"/>
  <c r="K146" i="9"/>
  <c r="J146" i="9"/>
  <c r="I146" i="9"/>
  <c r="I197" i="9" s="1"/>
  <c r="H146" i="9"/>
  <c r="G146" i="9"/>
  <c r="F149" i="9"/>
  <c r="F148" i="9"/>
  <c r="F147" i="9"/>
  <c r="F146" i="9"/>
  <c r="O138" i="9"/>
  <c r="N138" i="9"/>
  <c r="M138" i="9"/>
  <c r="L138" i="9"/>
  <c r="K138" i="9"/>
  <c r="J138" i="9"/>
  <c r="I138" i="9"/>
  <c r="H138" i="9"/>
  <c r="G138" i="9"/>
  <c r="F138" i="9"/>
  <c r="O134" i="9"/>
  <c r="N134" i="9"/>
  <c r="M134" i="9"/>
  <c r="L134" i="9"/>
  <c r="K134" i="9"/>
  <c r="J134" i="9"/>
  <c r="I134" i="9"/>
  <c r="H134" i="9"/>
  <c r="G134" i="9"/>
  <c r="O133" i="9"/>
  <c r="N133" i="9"/>
  <c r="M133" i="9"/>
  <c r="L133" i="9"/>
  <c r="K133" i="9"/>
  <c r="J133" i="9"/>
  <c r="I133" i="9"/>
  <c r="H133" i="9"/>
  <c r="G133" i="9"/>
  <c r="O129" i="9"/>
  <c r="N129" i="9"/>
  <c r="M129" i="9"/>
  <c r="L129" i="9"/>
  <c r="K129" i="9"/>
  <c r="J129" i="9"/>
  <c r="I129" i="9"/>
  <c r="H129" i="9"/>
  <c r="G129" i="9"/>
  <c r="O127" i="9"/>
  <c r="N127" i="9"/>
  <c r="M127" i="9"/>
  <c r="L127" i="9"/>
  <c r="K127" i="9"/>
  <c r="J127" i="9"/>
  <c r="I127" i="9"/>
  <c r="H127" i="9"/>
  <c r="G127" i="9"/>
  <c r="O124" i="9"/>
  <c r="N124" i="9"/>
  <c r="M124" i="9"/>
  <c r="L124" i="9"/>
  <c r="K124" i="9"/>
  <c r="J124" i="9"/>
  <c r="I124" i="9"/>
  <c r="H124" i="9"/>
  <c r="G124" i="9"/>
  <c r="O120" i="9"/>
  <c r="N120" i="9"/>
  <c r="M120" i="9"/>
  <c r="L120" i="9"/>
  <c r="K120" i="9"/>
  <c r="J120" i="9"/>
  <c r="I120" i="9"/>
  <c r="H120" i="9"/>
  <c r="G120" i="9"/>
  <c r="O119" i="9"/>
  <c r="N119" i="9"/>
  <c r="M119" i="9"/>
  <c r="L119" i="9"/>
  <c r="K119" i="9"/>
  <c r="J119" i="9"/>
  <c r="I119" i="9"/>
  <c r="H119" i="9"/>
  <c r="G119" i="9"/>
  <c r="O118" i="9"/>
  <c r="N118" i="9"/>
  <c r="M118" i="9"/>
  <c r="L118" i="9"/>
  <c r="K118" i="9"/>
  <c r="J118" i="9"/>
  <c r="I118" i="9"/>
  <c r="H118" i="9"/>
  <c r="G118" i="9"/>
  <c r="O111" i="9"/>
  <c r="N111" i="9"/>
  <c r="M111" i="9"/>
  <c r="L111" i="9"/>
  <c r="K111" i="9"/>
  <c r="J111" i="9"/>
  <c r="I111" i="9"/>
  <c r="H111" i="9"/>
  <c r="G111" i="9"/>
  <c r="O103" i="9"/>
  <c r="N103" i="9"/>
  <c r="M103" i="9"/>
  <c r="L103" i="9"/>
  <c r="K103" i="9"/>
  <c r="J103" i="9"/>
  <c r="I103" i="9"/>
  <c r="H103" i="9"/>
  <c r="G103" i="9"/>
  <c r="O101" i="9"/>
  <c r="N101" i="9"/>
  <c r="M101" i="9"/>
  <c r="L101" i="9"/>
  <c r="K101" i="9"/>
  <c r="J101" i="9"/>
  <c r="I101" i="9"/>
  <c r="H101" i="9"/>
  <c r="G101" i="9"/>
  <c r="F134" i="9"/>
  <c r="F133" i="9"/>
  <c r="F129" i="9"/>
  <c r="F127" i="9"/>
  <c r="F124" i="9"/>
  <c r="F120" i="9"/>
  <c r="F119" i="9"/>
  <c r="F118" i="9"/>
  <c r="F111" i="9"/>
  <c r="F103" i="9"/>
  <c r="F101" i="9"/>
  <c r="F98" i="9"/>
  <c r="F96" i="9"/>
  <c r="F93" i="9"/>
  <c r="F90" i="9"/>
  <c r="F89" i="9"/>
  <c r="F86" i="9"/>
  <c r="F85" i="9"/>
  <c r="O80" i="9"/>
  <c r="N80" i="9"/>
  <c r="M80" i="9"/>
  <c r="L80" i="9"/>
  <c r="K80" i="9"/>
  <c r="J80" i="9"/>
  <c r="I80" i="9"/>
  <c r="H80" i="9"/>
  <c r="G80" i="9"/>
  <c r="O79" i="9"/>
  <c r="N79" i="9"/>
  <c r="M79" i="9"/>
  <c r="L79" i="9"/>
  <c r="K79" i="9"/>
  <c r="J79" i="9"/>
  <c r="I79" i="9"/>
  <c r="H79" i="9"/>
  <c r="G79" i="9"/>
  <c r="O75" i="9"/>
  <c r="N75" i="9"/>
  <c r="M75" i="9"/>
  <c r="L75" i="9"/>
  <c r="K75" i="9"/>
  <c r="J75" i="9"/>
  <c r="I75" i="9"/>
  <c r="H75" i="9"/>
  <c r="G75" i="9"/>
  <c r="O73" i="9"/>
  <c r="N73" i="9"/>
  <c r="M73" i="9"/>
  <c r="L73" i="9"/>
  <c r="K73" i="9"/>
  <c r="J73" i="9"/>
  <c r="I73" i="9"/>
  <c r="H73" i="9"/>
  <c r="G73" i="9"/>
  <c r="O71" i="9"/>
  <c r="N71" i="9"/>
  <c r="M71" i="9"/>
  <c r="L71" i="9"/>
  <c r="K71" i="9"/>
  <c r="J71" i="9"/>
  <c r="I71" i="9"/>
  <c r="H71" i="9"/>
  <c r="G71" i="9"/>
  <c r="O68" i="9"/>
  <c r="N68" i="9"/>
  <c r="M68" i="9"/>
  <c r="L68" i="9"/>
  <c r="K68" i="9"/>
  <c r="J68" i="9"/>
  <c r="I68" i="9"/>
  <c r="H68" i="9"/>
  <c r="G68" i="9"/>
  <c r="O62" i="9"/>
  <c r="N62" i="9"/>
  <c r="M62" i="9"/>
  <c r="L62" i="9"/>
  <c r="K62" i="9"/>
  <c r="J62" i="9"/>
  <c r="I62" i="9"/>
  <c r="H62" i="9"/>
  <c r="G62" i="9"/>
  <c r="O61" i="9"/>
  <c r="N61" i="9"/>
  <c r="M61" i="9"/>
  <c r="L61" i="9"/>
  <c r="K61" i="9"/>
  <c r="J61" i="9"/>
  <c r="I61" i="9"/>
  <c r="H61" i="9"/>
  <c r="G61" i="9"/>
  <c r="O60" i="9"/>
  <c r="N60" i="9"/>
  <c r="M60" i="9"/>
  <c r="L60" i="9"/>
  <c r="K60" i="9"/>
  <c r="J60" i="9"/>
  <c r="I60" i="9"/>
  <c r="H60" i="9"/>
  <c r="G60" i="9"/>
  <c r="O59" i="9"/>
  <c r="N59" i="9"/>
  <c r="M59" i="9"/>
  <c r="L59" i="9"/>
  <c r="K59" i="9"/>
  <c r="J59" i="9"/>
  <c r="I59" i="9"/>
  <c r="H59" i="9"/>
  <c r="G59" i="9"/>
  <c r="O58" i="9"/>
  <c r="N58" i="9"/>
  <c r="M58" i="9"/>
  <c r="L58" i="9"/>
  <c r="K58" i="9"/>
  <c r="J58" i="9"/>
  <c r="I58" i="9"/>
  <c r="H58" i="9"/>
  <c r="G58" i="9"/>
  <c r="O55" i="9"/>
  <c r="N55" i="9"/>
  <c r="M55" i="9"/>
  <c r="L55" i="9"/>
  <c r="K55" i="9"/>
  <c r="J55" i="9"/>
  <c r="I55" i="9"/>
  <c r="H55" i="9"/>
  <c r="G55" i="9"/>
  <c r="O52" i="9"/>
  <c r="N52" i="9"/>
  <c r="M52" i="9"/>
  <c r="L52" i="9"/>
  <c r="K52" i="9"/>
  <c r="J52" i="9"/>
  <c r="I52" i="9"/>
  <c r="H52" i="9"/>
  <c r="G52" i="9"/>
  <c r="O51" i="9"/>
  <c r="N51" i="9"/>
  <c r="M51" i="9"/>
  <c r="L51" i="9"/>
  <c r="K51" i="9"/>
  <c r="J51" i="9"/>
  <c r="I51" i="9"/>
  <c r="H51" i="9"/>
  <c r="I202" i="9" s="1"/>
  <c r="G51" i="9"/>
  <c r="F80" i="9"/>
  <c r="F79" i="9"/>
  <c r="F75" i="9"/>
  <c r="F73" i="9"/>
  <c r="F68" i="9"/>
  <c r="F62" i="9"/>
  <c r="F61" i="9"/>
  <c r="F60" i="9"/>
  <c r="F59" i="9"/>
  <c r="F58" i="9"/>
  <c r="F55" i="9"/>
  <c r="F52" i="9"/>
  <c r="F51" i="9"/>
  <c r="O44" i="9"/>
  <c r="N44" i="9"/>
  <c r="M44" i="9"/>
  <c r="L44" i="9"/>
  <c r="K44" i="9"/>
  <c r="J44" i="9"/>
  <c r="I44" i="9"/>
  <c r="H44" i="9"/>
  <c r="G44" i="9"/>
  <c r="O43" i="9"/>
  <c r="N43" i="9"/>
  <c r="M43" i="9"/>
  <c r="L43" i="9"/>
  <c r="K43" i="9"/>
  <c r="J43" i="9"/>
  <c r="I43" i="9"/>
  <c r="H43" i="9"/>
  <c r="G43" i="9"/>
  <c r="O42" i="9"/>
  <c r="N42" i="9"/>
  <c r="M42" i="9"/>
  <c r="L42" i="9"/>
  <c r="K42" i="9"/>
  <c r="J42" i="9"/>
  <c r="I42" i="9"/>
  <c r="H42" i="9"/>
  <c r="G42" i="9"/>
  <c r="O39" i="9"/>
  <c r="N39" i="9"/>
  <c r="M39" i="9"/>
  <c r="L39" i="9"/>
  <c r="K39" i="9"/>
  <c r="J39" i="9"/>
  <c r="I39" i="9"/>
  <c r="H39" i="9"/>
  <c r="G39" i="9"/>
  <c r="O38" i="9"/>
  <c r="N38" i="9"/>
  <c r="M38" i="9"/>
  <c r="L38" i="9"/>
  <c r="K38" i="9"/>
  <c r="J38" i="9"/>
  <c r="I38" i="9"/>
  <c r="H38" i="9"/>
  <c r="G38" i="9"/>
  <c r="O36" i="9"/>
  <c r="N36" i="9"/>
  <c r="M36" i="9"/>
  <c r="L36" i="9"/>
  <c r="K36" i="9"/>
  <c r="J36" i="9"/>
  <c r="I36" i="9"/>
  <c r="H36" i="9"/>
  <c r="G36" i="9"/>
  <c r="O35" i="9"/>
  <c r="N35" i="9"/>
  <c r="M35" i="9"/>
  <c r="L35" i="9"/>
  <c r="K35" i="9"/>
  <c r="J35" i="9"/>
  <c r="I35" i="9"/>
  <c r="H35" i="9"/>
  <c r="G35" i="9"/>
  <c r="O33" i="9"/>
  <c r="N33" i="9"/>
  <c r="M33" i="9"/>
  <c r="L33" i="9"/>
  <c r="K33" i="9"/>
  <c r="J33" i="9"/>
  <c r="I33" i="9"/>
  <c r="H33" i="9"/>
  <c r="G33" i="9"/>
  <c r="O23" i="9"/>
  <c r="N23" i="9"/>
  <c r="M23" i="9"/>
  <c r="L23" i="9"/>
  <c r="K23" i="9"/>
  <c r="J23" i="9"/>
  <c r="I23" i="9"/>
  <c r="H23" i="9"/>
  <c r="G23" i="9"/>
  <c r="O18" i="9"/>
  <c r="N18" i="9"/>
  <c r="M18" i="9"/>
  <c r="L18" i="9"/>
  <c r="K18" i="9"/>
  <c r="J18" i="9"/>
  <c r="I18" i="9"/>
  <c r="H18" i="9"/>
  <c r="G18" i="9"/>
  <c r="O13" i="9"/>
  <c r="N13" i="9"/>
  <c r="M13" i="9"/>
  <c r="L13" i="9"/>
  <c r="K13" i="9"/>
  <c r="J13" i="9"/>
  <c r="I13" i="9"/>
  <c r="H13" i="9"/>
  <c r="G13" i="9"/>
  <c r="O10" i="9"/>
  <c r="O16" i="9" s="1"/>
  <c r="N10" i="9"/>
  <c r="N16" i="9" s="1"/>
  <c r="M10" i="9"/>
  <c r="M16" i="9" s="1"/>
  <c r="L10" i="9"/>
  <c r="L16" i="9" s="1"/>
  <c r="K10" i="9"/>
  <c r="K16" i="9" s="1"/>
  <c r="J10" i="9"/>
  <c r="J16" i="9" s="1"/>
  <c r="I10" i="9"/>
  <c r="I16" i="9" s="1"/>
  <c r="H10" i="9"/>
  <c r="H16" i="9" s="1"/>
  <c r="G10" i="9"/>
  <c r="G16" i="9" s="1"/>
  <c r="O8" i="9"/>
  <c r="N8" i="9"/>
  <c r="M8" i="9"/>
  <c r="L8" i="9"/>
  <c r="K8" i="9"/>
  <c r="J8" i="9"/>
  <c r="I8" i="9"/>
  <c r="H8" i="9"/>
  <c r="G8" i="9"/>
  <c r="O7" i="9"/>
  <c r="N7" i="9"/>
  <c r="M7" i="9"/>
  <c r="L7" i="9"/>
  <c r="K7" i="9"/>
  <c r="J7" i="9"/>
  <c r="I7" i="9"/>
  <c r="H7" i="9"/>
  <c r="G7" i="9"/>
  <c r="F44" i="9"/>
  <c r="F43" i="9"/>
  <c r="F42" i="9"/>
  <c r="F39" i="9"/>
  <c r="F38" i="9"/>
  <c r="F36" i="9"/>
  <c r="F35" i="9"/>
  <c r="F33" i="9"/>
  <c r="F23" i="9"/>
  <c r="F18" i="9"/>
  <c r="F13" i="9"/>
  <c r="F10" i="9"/>
  <c r="F8" i="9"/>
  <c r="F7" i="9"/>
  <c r="W79" i="11"/>
  <c r="O109" i="9" s="1"/>
  <c r="O114" i="9" s="1"/>
  <c r="V79" i="11"/>
  <c r="N109" i="9" s="1"/>
  <c r="N114" i="9" s="1"/>
  <c r="U79" i="11"/>
  <c r="M109" i="9" s="1"/>
  <c r="M114" i="9" s="1"/>
  <c r="T79" i="11"/>
  <c r="L109" i="9" s="1"/>
  <c r="L114" i="9" s="1"/>
  <c r="S79" i="11"/>
  <c r="K109" i="9" s="1"/>
  <c r="K114" i="9" s="1"/>
  <c r="R79" i="11"/>
  <c r="J109" i="9" s="1"/>
  <c r="J114" i="9" s="1"/>
  <c r="Q79" i="11"/>
  <c r="I109" i="9" s="1"/>
  <c r="I114" i="9" s="1"/>
  <c r="P79" i="11"/>
  <c r="H109" i="9" s="1"/>
  <c r="H114" i="9" s="1"/>
  <c r="O79" i="11"/>
  <c r="G109" i="9" s="1"/>
  <c r="G114" i="9" s="1"/>
  <c r="N79" i="11"/>
  <c r="F109" i="9" s="1"/>
  <c r="F114" i="9" s="1"/>
  <c r="B128" i="12"/>
  <c r="D11" i="12"/>
  <c r="E11" i="12"/>
  <c r="F11" i="12" s="1"/>
  <c r="N3" i="12"/>
  <c r="D15" i="9"/>
  <c r="D136" i="9" s="1"/>
  <c r="D14" i="9"/>
  <c r="D82" i="9" s="1"/>
  <c r="N4" i="12"/>
  <c r="O6" i="12"/>
  <c r="O7" i="12"/>
  <c r="O5"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D141" i="9"/>
  <c r="D46" i="9"/>
  <c r="I195" i="9"/>
  <c r="I171" i="9"/>
  <c r="I48" i="9"/>
  <c r="J122" i="11"/>
  <c r="O4" i="12"/>
  <c r="O3" i="12"/>
  <c r="I176" i="9" l="1"/>
  <c r="L197" i="9"/>
  <c r="L195" i="9"/>
  <c r="H144" i="9"/>
  <c r="L48" i="9"/>
  <c r="L202" i="9"/>
  <c r="I189" i="9"/>
  <c r="L198" i="9"/>
  <c r="H188" i="9"/>
  <c r="H197" i="9"/>
  <c r="H171" i="9"/>
  <c r="H48" i="9"/>
  <c r="H198" i="9"/>
  <c r="H202" i="9"/>
  <c r="I183" i="9"/>
  <c r="I188" i="9"/>
  <c r="J183" i="9"/>
  <c r="N189" i="9"/>
  <c r="M183" i="9"/>
  <c r="M176" i="9"/>
  <c r="N5" i="12"/>
  <c r="M202" i="9"/>
  <c r="N171" i="9"/>
  <c r="M48" i="9"/>
  <c r="M188" i="9"/>
  <c r="N183" i="9"/>
  <c r="M197" i="9"/>
  <c r="J176" i="9"/>
  <c r="M171" i="9"/>
  <c r="N197" i="9"/>
  <c r="M198" i="9"/>
  <c r="N6" i="12"/>
  <c r="N7" i="12" s="1"/>
  <c r="N8" i="12" s="1"/>
  <c r="G11" i="12"/>
  <c r="M191" i="9"/>
  <c r="M190" i="9"/>
  <c r="H183" i="9"/>
  <c r="L183" i="9"/>
  <c r="H189" i="9"/>
  <c r="L189" i="9"/>
  <c r="L191" i="9"/>
  <c r="I193" i="9"/>
  <c r="H194" i="9"/>
  <c r="L194" i="9"/>
  <c r="L188" i="9"/>
  <c r="J193" i="9"/>
  <c r="J48" i="9"/>
  <c r="F48" i="9"/>
  <c r="I194" i="9"/>
  <c r="N179" i="9"/>
  <c r="G197" i="9"/>
  <c r="H176" i="9"/>
  <c r="L176" i="9"/>
  <c r="H190" i="9"/>
  <c r="L190" i="9"/>
  <c r="M189" i="9"/>
  <c r="J202" i="9"/>
  <c r="L175" i="9"/>
  <c r="H175" i="9"/>
  <c r="H45" i="9"/>
  <c r="H46" i="9" s="1"/>
  <c r="F63" i="9"/>
  <c r="F81" i="9" s="1"/>
  <c r="F82" i="9" s="1"/>
  <c r="N63" i="9"/>
  <c r="N81" i="9" s="1"/>
  <c r="N82" i="9" s="1"/>
  <c r="M63" i="9"/>
  <c r="M81" i="9" s="1"/>
  <c r="M82" i="9" s="1"/>
  <c r="H178" i="9"/>
  <c r="L63" i="9"/>
  <c r="L81" i="9" s="1"/>
  <c r="L82" i="9" s="1"/>
  <c r="L184" i="9"/>
  <c r="L185" i="9" s="1"/>
  <c r="F99" i="9"/>
  <c r="F135" i="9"/>
  <c r="F136" i="9" s="1"/>
  <c r="J191" i="9"/>
  <c r="N191" i="9"/>
  <c r="L135" i="9"/>
  <c r="L136" i="9" s="1"/>
  <c r="J135" i="9"/>
  <c r="J136" i="9" s="1"/>
  <c r="N135" i="9"/>
  <c r="N136" i="9" s="1"/>
  <c r="M135" i="9"/>
  <c r="M136" i="9" s="1"/>
  <c r="L196" i="9"/>
  <c r="J196" i="9"/>
  <c r="N196" i="9"/>
  <c r="N99" i="9"/>
  <c r="I179" i="9"/>
  <c r="M179" i="9"/>
  <c r="H99" i="9"/>
  <c r="L99" i="9"/>
  <c r="K188" i="9"/>
  <c r="K198" i="9"/>
  <c r="N194" i="9"/>
  <c r="H63" i="9"/>
  <c r="H81" i="9" s="1"/>
  <c r="H82" i="9" s="1"/>
  <c r="H191" i="9"/>
  <c r="M194" i="9"/>
  <c r="I190" i="9"/>
  <c r="N202" i="9"/>
  <c r="L179" i="9"/>
  <c r="L192" i="9"/>
  <c r="M196" i="9"/>
  <c r="H192" i="9"/>
  <c r="M177" i="9"/>
  <c r="O179" i="9"/>
  <c r="N175" i="9"/>
  <c r="M184" i="9"/>
  <c r="L178" i="9"/>
  <c r="L177" i="9"/>
  <c r="N184" i="9"/>
  <c r="O177" i="9"/>
  <c r="N176" i="9"/>
  <c r="N188" i="9"/>
  <c r="O171" i="9"/>
  <c r="M99" i="9"/>
  <c r="N48" i="9"/>
  <c r="J189" i="9"/>
  <c r="J197" i="9"/>
  <c r="I191" i="9"/>
  <c r="J195" i="9"/>
  <c r="M192" i="9"/>
  <c r="N45" i="9"/>
  <c r="N174" i="9" s="1"/>
  <c r="M45" i="9"/>
  <c r="M46" i="9" s="1"/>
  <c r="N178" i="9"/>
  <c r="O192" i="9"/>
  <c r="O193" i="9"/>
  <c r="N198" i="9"/>
  <c r="N193" i="9"/>
  <c r="K184" i="9"/>
  <c r="J198" i="9"/>
  <c r="G135" i="9"/>
  <c r="G136" i="9" s="1"/>
  <c r="G202" i="9"/>
  <c r="O190" i="9"/>
  <c r="O135" i="9"/>
  <c r="O136" i="9" s="1"/>
  <c r="O178" i="9"/>
  <c r="O191" i="9"/>
  <c r="O176" i="9"/>
  <c r="N177" i="9"/>
  <c r="N190" i="9"/>
  <c r="O48" i="9"/>
  <c r="M193" i="9"/>
  <c r="L193" i="9"/>
  <c r="K135" i="9"/>
  <c r="K136" i="9" s="1"/>
  <c r="K177" i="9"/>
  <c r="K193" i="9"/>
  <c r="J194" i="9"/>
  <c r="I99" i="9"/>
  <c r="G179" i="9"/>
  <c r="G63" i="9"/>
  <c r="G81" i="9" s="1"/>
  <c r="G82" i="9" s="1"/>
  <c r="O99" i="9"/>
  <c r="O183" i="9"/>
  <c r="O196" i="9"/>
  <c r="O198" i="9"/>
  <c r="M178" i="9"/>
  <c r="M175" i="9"/>
  <c r="O63" i="9"/>
  <c r="K189" i="9"/>
  <c r="K192" i="9"/>
  <c r="K99" i="9"/>
  <c r="K139" i="9" s="1"/>
  <c r="K183" i="9"/>
  <c r="K194" i="9"/>
  <c r="G183" i="9"/>
  <c r="D204" i="9"/>
  <c r="L45" i="9"/>
  <c r="L174" i="9" s="1"/>
  <c r="H177" i="9"/>
  <c r="O189" i="9"/>
  <c r="O45" i="9"/>
  <c r="O46" i="9" s="1"/>
  <c r="O194" i="9"/>
  <c r="O175" i="9"/>
  <c r="O184" i="9"/>
  <c r="O188" i="9"/>
  <c r="O197" i="9"/>
  <c r="O202" i="9"/>
  <c r="K178" i="9"/>
  <c r="K190" i="9"/>
  <c r="K191" i="9"/>
  <c r="K176" i="9"/>
  <c r="H179" i="9"/>
  <c r="G189" i="9"/>
  <c r="D140" i="9"/>
  <c r="N192" i="9"/>
  <c r="J192" i="9"/>
  <c r="J188" i="9"/>
  <c r="J63" i="9"/>
  <c r="J81" i="9" s="1"/>
  <c r="I63" i="9"/>
  <c r="I81" i="9" s="1"/>
  <c r="I178" i="9"/>
  <c r="J178" i="9"/>
  <c r="J177" i="9"/>
  <c r="I177" i="9"/>
  <c r="I184" i="9"/>
  <c r="I185" i="9" s="1"/>
  <c r="H184" i="9"/>
  <c r="H185" i="9" s="1"/>
  <c r="I192" i="9"/>
  <c r="H193" i="9"/>
  <c r="H135" i="9"/>
  <c r="H136" i="9" s="1"/>
  <c r="I175" i="9"/>
  <c r="J175" i="9"/>
  <c r="I135" i="9"/>
  <c r="I136" i="9" s="1"/>
  <c r="H196" i="9"/>
  <c r="I196" i="9"/>
  <c r="J99" i="9"/>
  <c r="J190" i="9"/>
  <c r="J179" i="9"/>
  <c r="J184" i="9"/>
  <c r="J185" i="9" s="1"/>
  <c r="I45" i="9"/>
  <c r="K48" i="9"/>
  <c r="K63" i="9"/>
  <c r="K81" i="9" s="1"/>
  <c r="K202" i="9"/>
  <c r="K197" i="9"/>
  <c r="K175" i="9"/>
  <c r="K179" i="9"/>
  <c r="K196" i="9"/>
  <c r="K45" i="9"/>
  <c r="K171" i="9"/>
  <c r="G171" i="9"/>
  <c r="G194" i="9"/>
  <c r="G188" i="9"/>
  <c r="G99" i="9"/>
  <c r="G45" i="9"/>
  <c r="G174" i="9" s="1"/>
  <c r="G192" i="9"/>
  <c r="G195" i="9"/>
  <c r="G198" i="9"/>
  <c r="G193" i="9"/>
  <c r="G177" i="9"/>
  <c r="G190" i="9"/>
  <c r="G196" i="9"/>
  <c r="G191" i="9"/>
  <c r="G48" i="9"/>
  <c r="G176" i="9"/>
  <c r="G175" i="9"/>
  <c r="G178" i="9"/>
  <c r="G184" i="9"/>
  <c r="F16" i="9"/>
  <c r="J45" i="9"/>
  <c r="P4" i="12"/>
  <c r="Q4" i="12" s="1"/>
  <c r="P3" i="12"/>
  <c r="Q3" i="12" s="1"/>
  <c r="G60" i="12"/>
  <c r="E13" i="12"/>
  <c r="D59" i="12"/>
  <c r="G13" i="12"/>
  <c r="D13" i="12"/>
  <c r="F59" i="12"/>
  <c r="D60" i="12"/>
  <c r="F13" i="12"/>
  <c r="F60" i="12"/>
  <c r="E60" i="12"/>
  <c r="G59" i="12"/>
  <c r="E59" i="12"/>
  <c r="F45" i="9" l="1"/>
  <c r="F46" i="9" s="1"/>
  <c r="F12" i="12"/>
  <c r="N185" i="9"/>
  <c r="M185" i="9"/>
  <c r="H11" i="12"/>
  <c r="G12" i="12"/>
  <c r="E12" i="12"/>
  <c r="D12" i="12"/>
  <c r="M139" i="9"/>
  <c r="M140" i="9" s="1"/>
  <c r="G139" i="9"/>
  <c r="G141" i="9" s="1"/>
  <c r="H174" i="9"/>
  <c r="H180" i="9" s="1"/>
  <c r="L139" i="9"/>
  <c r="L140" i="9" s="1"/>
  <c r="L46" i="9"/>
  <c r="M174" i="9"/>
  <c r="M180" i="9" s="1"/>
  <c r="H139" i="9"/>
  <c r="H140" i="9" s="1"/>
  <c r="N46" i="9"/>
  <c r="F139" i="9"/>
  <c r="F141" i="9" s="1"/>
  <c r="N139" i="9"/>
  <c r="N141" i="9" s="1"/>
  <c r="J139" i="9"/>
  <c r="J140" i="9" s="1"/>
  <c r="L180" i="9"/>
  <c r="K185" i="9"/>
  <c r="L199" i="9"/>
  <c r="N180" i="9"/>
  <c r="K199" i="9"/>
  <c r="N140" i="9"/>
  <c r="M199" i="9"/>
  <c r="G185" i="9"/>
  <c r="N199" i="9"/>
  <c r="O199" i="9"/>
  <c r="G199" i="9"/>
  <c r="K140" i="9"/>
  <c r="O185" i="9"/>
  <c r="O81" i="9"/>
  <c r="O82" i="9" s="1"/>
  <c r="O174" i="9"/>
  <c r="O180" i="9" s="1"/>
  <c r="G140" i="9"/>
  <c r="G180" i="9"/>
  <c r="H199" i="9"/>
  <c r="O139" i="9"/>
  <c r="K46" i="9"/>
  <c r="K174" i="9"/>
  <c r="K180" i="9" s="1"/>
  <c r="I46" i="9"/>
  <c r="I174" i="9"/>
  <c r="I180" i="9" s="1"/>
  <c r="J199" i="9"/>
  <c r="G46" i="9"/>
  <c r="I199" i="9"/>
  <c r="I139" i="9"/>
  <c r="I140" i="9" s="1"/>
  <c r="K141" i="9"/>
  <c r="K82" i="9"/>
  <c r="I82" i="9"/>
  <c r="M141" i="9"/>
  <c r="J46" i="9"/>
  <c r="J174" i="9"/>
  <c r="J180" i="9" s="1"/>
  <c r="J82" i="9"/>
  <c r="D173" i="12"/>
  <c r="D189" i="12"/>
  <c r="D206" i="12"/>
  <c r="D202" i="12"/>
  <c r="D30" i="12"/>
  <c r="D181" i="12"/>
  <c r="D19" i="12"/>
  <c r="D84" i="12"/>
  <c r="D47" i="12"/>
  <c r="D45" i="12"/>
  <c r="D68" i="12"/>
  <c r="D37" i="12"/>
  <c r="D79" i="12"/>
  <c r="D185" i="12"/>
  <c r="D83" i="12"/>
  <c r="D201" i="12"/>
  <c r="D17" i="12"/>
  <c r="D69" i="12"/>
  <c r="D27" i="12"/>
  <c r="D18" i="12"/>
  <c r="D195" i="12"/>
  <c r="D197" i="12"/>
  <c r="D65" i="12"/>
  <c r="D21" i="12"/>
  <c r="D55" i="12"/>
  <c r="D28" i="12"/>
  <c r="D35" i="12"/>
  <c r="D80" i="12"/>
  <c r="D72" i="12"/>
  <c r="D22" i="12"/>
  <c r="D39" i="12"/>
  <c r="D188" i="12"/>
  <c r="D24" i="12"/>
  <c r="D43" i="12"/>
  <c r="D63" i="12"/>
  <c r="D192" i="12"/>
  <c r="D38" i="12"/>
  <c r="D34" i="12"/>
  <c r="D85" i="12"/>
  <c r="D31" i="12"/>
  <c r="D194" i="12"/>
  <c r="D53" i="12"/>
  <c r="D16" i="12"/>
  <c r="D54" i="12"/>
  <c r="D14" i="12"/>
  <c r="D174" i="12" s="1"/>
  <c r="D76" i="12"/>
  <c r="D180" i="12"/>
  <c r="D51" i="12"/>
  <c r="D190" i="12"/>
  <c r="D89" i="12"/>
  <c r="D199" i="12"/>
  <c r="D182" i="12"/>
  <c r="D36" i="12"/>
  <c r="D214" i="12"/>
  <c r="D196" i="12"/>
  <c r="D64" i="12"/>
  <c r="D186" i="12"/>
  <c r="D42" i="12"/>
  <c r="D74" i="12"/>
  <c r="D20" i="12"/>
  <c r="D29" i="12"/>
  <c r="D41" i="12"/>
  <c r="D25" i="12"/>
  <c r="D187" i="12"/>
  <c r="D70" i="12"/>
  <c r="D23" i="12"/>
  <c r="D62" i="12"/>
  <c r="D82" i="12"/>
  <c r="D208" i="12"/>
  <c r="D44" i="12"/>
  <c r="D203" i="12"/>
  <c r="D26" i="12"/>
  <c r="D81" i="12"/>
  <c r="D204" i="12"/>
  <c r="D75" i="12"/>
  <c r="D73" i="12"/>
  <c r="D49" i="12"/>
  <c r="D211" i="12"/>
  <c r="D57" i="12"/>
  <c r="D184" i="12"/>
  <c r="D210" i="12"/>
  <c r="D209" i="12"/>
  <c r="D66" i="12"/>
  <c r="D40" i="12"/>
  <c r="D32" i="12"/>
  <c r="D207" i="12"/>
  <c r="D78" i="12"/>
  <c r="D50" i="12"/>
  <c r="D212" i="12"/>
  <c r="D46" i="12"/>
  <c r="D200" i="12"/>
  <c r="D205" i="12"/>
  <c r="D198" i="12"/>
  <c r="D86" i="12"/>
  <c r="D191" i="12"/>
  <c r="D183" i="12"/>
  <c r="D193" i="12"/>
  <c r="D52" i="12"/>
  <c r="D48" i="12"/>
  <c r="D213" i="12"/>
  <c r="D129" i="12"/>
  <c r="D33" i="12"/>
  <c r="D71" i="12"/>
  <c r="D215" i="12"/>
  <c r="D160" i="12"/>
  <c r="F173" i="12"/>
  <c r="F41" i="12"/>
  <c r="F28" i="12"/>
  <c r="F70" i="12"/>
  <c r="F47" i="12"/>
  <c r="F200" i="12"/>
  <c r="F209" i="12"/>
  <c r="F81" i="12"/>
  <c r="F80" i="12"/>
  <c r="F53" i="12"/>
  <c r="F204" i="12"/>
  <c r="F51" i="12"/>
  <c r="F208" i="12"/>
  <c r="F55" i="12"/>
  <c r="F20" i="12"/>
  <c r="F194" i="12"/>
  <c r="F186" i="12"/>
  <c r="F18" i="12"/>
  <c r="F68" i="12"/>
  <c r="F66" i="12"/>
  <c r="F180" i="12"/>
  <c r="F75" i="12"/>
  <c r="F210" i="12"/>
  <c r="F22" i="12"/>
  <c r="F203" i="12"/>
  <c r="F89" i="12"/>
  <c r="F29" i="12"/>
  <c r="F23" i="12"/>
  <c r="F78" i="12"/>
  <c r="F21" i="12"/>
  <c r="F71" i="12"/>
  <c r="F35" i="12"/>
  <c r="F17" i="12"/>
  <c r="F30" i="12"/>
  <c r="F27" i="12"/>
  <c r="F206" i="12"/>
  <c r="F187" i="12"/>
  <c r="F25" i="12"/>
  <c r="F201" i="12"/>
  <c r="F74" i="12"/>
  <c r="F192" i="12"/>
  <c r="F198" i="12"/>
  <c r="F85" i="12"/>
  <c r="F64" i="12"/>
  <c r="F76" i="12"/>
  <c r="F65" i="12"/>
  <c r="F24" i="12"/>
  <c r="F188" i="12"/>
  <c r="F182" i="12"/>
  <c r="F19" i="12"/>
  <c r="F181" i="12"/>
  <c r="F83" i="12"/>
  <c r="F185" i="12"/>
  <c r="F190" i="12"/>
  <c r="F34" i="12"/>
  <c r="F207" i="12"/>
  <c r="F212" i="12"/>
  <c r="F49" i="12"/>
  <c r="F40" i="12"/>
  <c r="F84" i="12"/>
  <c r="F189" i="12"/>
  <c r="F45" i="12"/>
  <c r="F37" i="12"/>
  <c r="F79" i="12"/>
  <c r="F205" i="12"/>
  <c r="F184" i="12"/>
  <c r="F36" i="12"/>
  <c r="F33" i="12"/>
  <c r="F43" i="12"/>
  <c r="F44" i="12"/>
  <c r="F42" i="12"/>
  <c r="F31" i="12"/>
  <c r="F50" i="12"/>
  <c r="F202" i="12"/>
  <c r="F52" i="12"/>
  <c r="F48" i="12"/>
  <c r="F72" i="12"/>
  <c r="F196" i="12"/>
  <c r="F82" i="12"/>
  <c r="F73" i="12"/>
  <c r="F46" i="12"/>
  <c r="F195" i="12"/>
  <c r="F38" i="12"/>
  <c r="F16" i="12"/>
  <c r="F211" i="12"/>
  <c r="F197" i="12"/>
  <c r="F62" i="12"/>
  <c r="F54" i="12"/>
  <c r="F69" i="12"/>
  <c r="F183" i="12"/>
  <c r="F26" i="12"/>
  <c r="F57" i="12"/>
  <c r="F86" i="12"/>
  <c r="F63" i="12"/>
  <c r="F214" i="12"/>
  <c r="F32" i="12"/>
  <c r="F193" i="12"/>
  <c r="F39" i="12"/>
  <c r="F14" i="12"/>
  <c r="F174" i="12" s="1"/>
  <c r="F213" i="12"/>
  <c r="F160" i="12"/>
  <c r="F129" i="12"/>
  <c r="F215" i="12"/>
  <c r="F199" i="12"/>
  <c r="F191" i="12"/>
  <c r="E28" i="12"/>
  <c r="E195" i="12"/>
  <c r="E190" i="12"/>
  <c r="E33" i="12"/>
  <c r="E73" i="12"/>
  <c r="E18" i="12"/>
  <c r="E49" i="12"/>
  <c r="E46" i="12"/>
  <c r="E52" i="12"/>
  <c r="E72" i="12"/>
  <c r="E180" i="12"/>
  <c r="E206" i="12"/>
  <c r="E45" i="12"/>
  <c r="E80" i="12"/>
  <c r="E212" i="12"/>
  <c r="E30" i="12"/>
  <c r="E210" i="12"/>
  <c r="E17" i="12"/>
  <c r="E22" i="12"/>
  <c r="E26" i="12"/>
  <c r="E173" i="12"/>
  <c r="E78" i="12"/>
  <c r="E53" i="12"/>
  <c r="E189" i="12"/>
  <c r="E76" i="12"/>
  <c r="E19" i="12"/>
  <c r="E38" i="12"/>
  <c r="E16" i="12"/>
  <c r="E79" i="12"/>
  <c r="E184" i="12"/>
  <c r="E64" i="12"/>
  <c r="E62" i="12"/>
  <c r="E200" i="12"/>
  <c r="E42" i="12"/>
  <c r="E27" i="12"/>
  <c r="E24" i="12"/>
  <c r="E55" i="12"/>
  <c r="E188" i="12"/>
  <c r="E43" i="12"/>
  <c r="E37" i="12"/>
  <c r="E89" i="12"/>
  <c r="E186" i="12"/>
  <c r="E207" i="12"/>
  <c r="E75" i="12"/>
  <c r="E185" i="12"/>
  <c r="E20" i="12"/>
  <c r="E36" i="12"/>
  <c r="E82" i="12"/>
  <c r="E25" i="12"/>
  <c r="E69" i="12"/>
  <c r="E202" i="12"/>
  <c r="E85" i="12"/>
  <c r="E47" i="12"/>
  <c r="E201" i="12"/>
  <c r="E198" i="12"/>
  <c r="E204" i="12"/>
  <c r="E65" i="12"/>
  <c r="E21" i="12"/>
  <c r="E40" i="12"/>
  <c r="E209" i="12"/>
  <c r="E66" i="12"/>
  <c r="E34" i="12"/>
  <c r="E29" i="12"/>
  <c r="E183" i="12"/>
  <c r="E86" i="12"/>
  <c r="E197" i="12"/>
  <c r="E211" i="12"/>
  <c r="E199" i="12"/>
  <c r="E83" i="12"/>
  <c r="E196" i="12"/>
  <c r="E74" i="12"/>
  <c r="E31" i="12"/>
  <c r="E181" i="12"/>
  <c r="E187" i="12"/>
  <c r="E182" i="12"/>
  <c r="E192" i="12"/>
  <c r="E70" i="12"/>
  <c r="E32" i="12"/>
  <c r="E23" i="12"/>
  <c r="E51" i="12"/>
  <c r="E71" i="12"/>
  <c r="E41" i="12"/>
  <c r="E14" i="12"/>
  <c r="E174" i="12" s="1"/>
  <c r="E57" i="12"/>
  <c r="E54" i="12"/>
  <c r="E84" i="12"/>
  <c r="E35" i="12"/>
  <c r="E81" i="12"/>
  <c r="E214" i="12"/>
  <c r="E39" i="12"/>
  <c r="E208" i="12"/>
  <c r="E215" i="12"/>
  <c r="E160" i="12"/>
  <c r="E48" i="12"/>
  <c r="E44" i="12"/>
  <c r="E191" i="12"/>
  <c r="E205" i="12"/>
  <c r="E63" i="12"/>
  <c r="E68" i="12"/>
  <c r="E203" i="12"/>
  <c r="E193" i="12"/>
  <c r="E129" i="12"/>
  <c r="E194" i="12"/>
  <c r="E50" i="12"/>
  <c r="E213" i="12"/>
  <c r="G89" i="12"/>
  <c r="G173" i="12"/>
  <c r="H141" i="9" l="1"/>
  <c r="G201" i="9"/>
  <c r="G203" i="9" s="1"/>
  <c r="G204" i="9" s="1"/>
  <c r="F140" i="9"/>
  <c r="H12" i="12"/>
  <c r="I11" i="12"/>
  <c r="L141" i="9"/>
  <c r="H201" i="9"/>
  <c r="H203" i="9" s="1"/>
  <c r="H204" i="9" s="1"/>
  <c r="L201" i="9"/>
  <c r="L203" i="9" s="1"/>
  <c r="L204" i="9" s="1"/>
  <c r="J141" i="9"/>
  <c r="N201" i="9"/>
  <c r="N203" i="9" s="1"/>
  <c r="N204" i="9" s="1"/>
  <c r="I141" i="9"/>
  <c r="K201" i="9"/>
  <c r="K203" i="9" s="1"/>
  <c r="K204" i="9" s="1"/>
  <c r="O201" i="9"/>
  <c r="O203" i="9" s="1"/>
  <c r="O204" i="9" s="1"/>
  <c r="M201" i="9"/>
  <c r="M203" i="9" s="1"/>
  <c r="M204" i="9" s="1"/>
  <c r="O140" i="9"/>
  <c r="O141" i="9"/>
  <c r="J201" i="9"/>
  <c r="J203" i="9" s="1"/>
  <c r="J204" i="9" s="1"/>
  <c r="I201" i="9"/>
  <c r="I203" i="9" s="1"/>
  <c r="I204" i="9" s="1"/>
  <c r="E90" i="12"/>
  <c r="E144" i="12"/>
  <c r="E105" i="12"/>
  <c r="E141" i="12"/>
  <c r="E93" i="12"/>
  <c r="E117" i="12"/>
  <c r="E109" i="12"/>
  <c r="E111" i="12"/>
  <c r="E165" i="12"/>
  <c r="E99" i="12"/>
  <c r="E104" i="12"/>
  <c r="E126" i="12"/>
  <c r="E167" i="12"/>
  <c r="E146" i="12"/>
  <c r="E97" i="12"/>
  <c r="E95" i="12"/>
  <c r="E142" i="12"/>
  <c r="E150" i="12"/>
  <c r="E147" i="12"/>
  <c r="E156" i="12"/>
  <c r="E140" i="12"/>
  <c r="E101" i="12"/>
  <c r="E103" i="12"/>
  <c r="E154" i="12"/>
  <c r="E114" i="12"/>
  <c r="E157" i="12"/>
  <c r="E152" i="12"/>
  <c r="E155" i="12"/>
  <c r="E122" i="12"/>
  <c r="E170" i="12"/>
  <c r="E148" i="12"/>
  <c r="E133" i="12"/>
  <c r="E98" i="12"/>
  <c r="E115" i="12"/>
  <c r="E96" i="12"/>
  <c r="E136" i="12"/>
  <c r="E121" i="12"/>
  <c r="E113" i="12"/>
  <c r="E110" i="12"/>
  <c r="E169" i="12"/>
  <c r="E116" i="12"/>
  <c r="E143" i="12"/>
  <c r="E94" i="12"/>
  <c r="E145" i="12"/>
  <c r="E138" i="12"/>
  <c r="E137" i="12"/>
  <c r="E139" i="12"/>
  <c r="E100" i="12"/>
  <c r="E112" i="12"/>
  <c r="E124" i="12"/>
  <c r="E125" i="12"/>
  <c r="E153" i="12"/>
  <c r="E108" i="12"/>
  <c r="E151" i="12"/>
  <c r="E162" i="12"/>
  <c r="E132" i="12"/>
  <c r="E128" i="12"/>
  <c r="E159" i="12"/>
  <c r="E106" i="12"/>
  <c r="E119" i="12"/>
  <c r="E166" i="12"/>
  <c r="E134" i="12"/>
  <c r="E163" i="12"/>
  <c r="E135" i="12"/>
  <c r="E168" i="12"/>
  <c r="E92" i="12"/>
  <c r="E127" i="12"/>
  <c r="E149" i="12"/>
  <c r="E120" i="12"/>
  <c r="E118" i="12"/>
  <c r="E131" i="12"/>
  <c r="E158" i="12"/>
  <c r="E107" i="12"/>
  <c r="E102" i="12"/>
  <c r="E123" i="12"/>
  <c r="E176" i="12"/>
  <c r="E179" i="12"/>
  <c r="E177" i="12"/>
  <c r="E178" i="12"/>
  <c r="E217" i="12"/>
  <c r="F159" i="12"/>
  <c r="F90" i="12"/>
  <c r="F121" i="12"/>
  <c r="F94" i="12"/>
  <c r="F138" i="12"/>
  <c r="F98" i="12"/>
  <c r="F114" i="12"/>
  <c r="F99" i="12"/>
  <c r="F167" i="12"/>
  <c r="F125" i="12"/>
  <c r="F157" i="12"/>
  <c r="F165" i="12"/>
  <c r="F144" i="12"/>
  <c r="F109" i="12"/>
  <c r="F136" i="12"/>
  <c r="F145" i="12"/>
  <c r="F154" i="12"/>
  <c r="F146" i="12"/>
  <c r="F115" i="12"/>
  <c r="F119" i="12"/>
  <c r="F116" i="12"/>
  <c r="F143" i="12"/>
  <c r="F140" i="12"/>
  <c r="F147" i="12"/>
  <c r="F156" i="12"/>
  <c r="F105" i="12"/>
  <c r="F101" i="12"/>
  <c r="F95" i="12"/>
  <c r="F97" i="12"/>
  <c r="F124" i="12"/>
  <c r="F139" i="12"/>
  <c r="F112" i="12"/>
  <c r="F169" i="12"/>
  <c r="F117" i="12"/>
  <c r="F166" i="12"/>
  <c r="F100" i="12"/>
  <c r="F151" i="12"/>
  <c r="F103" i="12"/>
  <c r="F118" i="12"/>
  <c r="F131" i="12"/>
  <c r="F142" i="12"/>
  <c r="F148" i="12"/>
  <c r="F155" i="12"/>
  <c r="F104" i="12"/>
  <c r="F133" i="12"/>
  <c r="F134" i="12"/>
  <c r="F96" i="12"/>
  <c r="F132" i="12"/>
  <c r="F135" i="12"/>
  <c r="F162" i="12"/>
  <c r="F153" i="12"/>
  <c r="F110" i="12"/>
  <c r="F152" i="12"/>
  <c r="F141" i="12"/>
  <c r="F158" i="12"/>
  <c r="F123" i="12"/>
  <c r="F107" i="12"/>
  <c r="F128" i="12"/>
  <c r="F102" i="12"/>
  <c r="F126" i="12"/>
  <c r="F113" i="12"/>
  <c r="F108" i="12"/>
  <c r="F137" i="12"/>
  <c r="F150" i="12"/>
  <c r="F163" i="12"/>
  <c r="F127" i="12"/>
  <c r="F92" i="12"/>
  <c r="F170" i="12"/>
  <c r="F93" i="12"/>
  <c r="F106" i="12"/>
  <c r="F168" i="12"/>
  <c r="F122" i="12"/>
  <c r="F149" i="12"/>
  <c r="F111" i="12"/>
  <c r="F120" i="12"/>
  <c r="F178" i="12"/>
  <c r="F177" i="12"/>
  <c r="F176" i="12"/>
  <c r="F179" i="12"/>
  <c r="F217" i="12"/>
  <c r="D159" i="12"/>
  <c r="D125" i="12"/>
  <c r="D97" i="12"/>
  <c r="D116" i="12"/>
  <c r="D94" i="12"/>
  <c r="D110" i="12"/>
  <c r="D153" i="12"/>
  <c r="D133" i="12"/>
  <c r="D104" i="12"/>
  <c r="D101" i="12"/>
  <c r="D154" i="12"/>
  <c r="D165" i="12"/>
  <c r="D137" i="12"/>
  <c r="D138" i="12"/>
  <c r="D100" i="12"/>
  <c r="D169" i="12"/>
  <c r="D103" i="12"/>
  <c r="D139" i="12"/>
  <c r="D147" i="12"/>
  <c r="D96" i="12"/>
  <c r="D141" i="12"/>
  <c r="D108" i="12"/>
  <c r="D142" i="12"/>
  <c r="D148" i="12"/>
  <c r="D126" i="12"/>
  <c r="D112" i="12"/>
  <c r="D168" i="12"/>
  <c r="D145" i="12"/>
  <c r="D167" i="12"/>
  <c r="D146" i="12"/>
  <c r="D102" i="12"/>
  <c r="D114" i="12"/>
  <c r="D115" i="12"/>
  <c r="D106" i="12"/>
  <c r="D151" i="12"/>
  <c r="D90" i="12"/>
  <c r="D93" i="12"/>
  <c r="D98" i="12"/>
  <c r="D113" i="12"/>
  <c r="D166" i="12"/>
  <c r="D143" i="12"/>
  <c r="D150" i="12"/>
  <c r="D170" i="12"/>
  <c r="D124" i="12"/>
  <c r="D152" i="12"/>
  <c r="D140" i="12"/>
  <c r="D156" i="12"/>
  <c r="D121" i="12"/>
  <c r="D136" i="12"/>
  <c r="D131" i="12"/>
  <c r="D109" i="12"/>
  <c r="D99" i="12"/>
  <c r="D95" i="12"/>
  <c r="D120" i="12"/>
  <c r="D132" i="12"/>
  <c r="D163" i="12"/>
  <c r="D128" i="12"/>
  <c r="D134" i="12"/>
  <c r="D157" i="12"/>
  <c r="D155" i="12"/>
  <c r="D149" i="12"/>
  <c r="D162" i="12"/>
  <c r="D135" i="12"/>
  <c r="D118" i="12"/>
  <c r="D111" i="12"/>
  <c r="D144" i="12"/>
  <c r="D119" i="12"/>
  <c r="D92" i="12"/>
  <c r="D107" i="12"/>
  <c r="D117" i="12"/>
  <c r="D158" i="12"/>
  <c r="D127" i="12"/>
  <c r="D105" i="12"/>
  <c r="D123" i="12"/>
  <c r="D122" i="12"/>
  <c r="D176" i="12"/>
  <c r="D179" i="12"/>
  <c r="D178" i="12"/>
  <c r="D217" i="12"/>
  <c r="D177" i="12"/>
  <c r="H59" i="12"/>
  <c r="H13" i="12"/>
  <c r="H60" i="12"/>
  <c r="H89" i="12" l="1"/>
  <c r="H173" i="12"/>
  <c r="J11" i="12"/>
  <c r="I12" i="12"/>
  <c r="I60" i="12"/>
  <c r="I59" i="12"/>
  <c r="I13" i="12"/>
  <c r="I89" i="12" l="1"/>
  <c r="I173" i="12"/>
  <c r="J12" i="12"/>
  <c r="K11" i="12"/>
  <c r="J13" i="12"/>
  <c r="J59" i="12"/>
  <c r="J60" i="12"/>
  <c r="J89" i="12" l="1"/>
  <c r="J173" i="12"/>
  <c r="L11" i="12"/>
  <c r="K12" i="12"/>
  <c r="K59" i="12"/>
  <c r="K60" i="12"/>
  <c r="K13" i="12"/>
  <c r="K173" i="12" l="1"/>
  <c r="K89" i="12"/>
  <c r="L12" i="12"/>
  <c r="M11" i="12"/>
  <c r="N11" i="12" l="1"/>
  <c r="M12" i="12"/>
  <c r="O11" i="12" l="1"/>
  <c r="N60" i="12"/>
  <c r="N59" i="12"/>
  <c r="N12" i="12"/>
  <c r="O60" i="12" l="1"/>
  <c r="P11" i="12"/>
  <c r="O12" i="12"/>
  <c r="O59" i="12"/>
  <c r="Q11" i="12" l="1"/>
  <c r="P12" i="12"/>
  <c r="P59" i="12"/>
  <c r="P60" i="12"/>
  <c r="Q59" i="12" l="1"/>
  <c r="Q60" i="12"/>
  <c r="Q12" i="12"/>
  <c r="R11" i="12"/>
  <c r="S11" i="12" l="1"/>
  <c r="R12" i="12"/>
  <c r="R59" i="12"/>
  <c r="R60" i="12"/>
  <c r="S12" i="12" l="1"/>
  <c r="S59" i="12"/>
  <c r="S60" i="12"/>
  <c r="T11" i="12"/>
  <c r="I48" i="12"/>
  <c r="G157" i="12"/>
  <c r="I85" i="12"/>
  <c r="J71" i="12"/>
  <c r="G136" i="12"/>
  <c r="R13" i="12"/>
  <c r="G43" i="12"/>
  <c r="G200" i="12"/>
  <c r="J104" i="12"/>
  <c r="J33" i="12"/>
  <c r="K200" i="12"/>
  <c r="J105" i="12"/>
  <c r="H184" i="12"/>
  <c r="J16" i="12"/>
  <c r="I110" i="12"/>
  <c r="H165" i="12"/>
  <c r="K142" i="12"/>
  <c r="K37" i="12"/>
  <c r="K103" i="12"/>
  <c r="H65" i="12"/>
  <c r="G153" i="12"/>
  <c r="G39" i="12"/>
  <c r="G73" i="12"/>
  <c r="G37" i="12"/>
  <c r="K146" i="12"/>
  <c r="H108" i="12"/>
  <c r="G24" i="12"/>
  <c r="J142" i="12"/>
  <c r="K186" i="12"/>
  <c r="G48" i="12"/>
  <c r="K209" i="12"/>
  <c r="H18" i="12"/>
  <c r="G109" i="12"/>
  <c r="G52" i="12"/>
  <c r="J80" i="12"/>
  <c r="K105" i="12"/>
  <c r="G25" i="12"/>
  <c r="K30" i="12"/>
  <c r="H146" i="12"/>
  <c r="G156" i="12"/>
  <c r="K25" i="12"/>
  <c r="H124" i="12"/>
  <c r="G21" i="12"/>
  <c r="I28" i="12"/>
  <c r="I27" i="12"/>
  <c r="G50" i="12"/>
  <c r="H159" i="12"/>
  <c r="G141" i="12"/>
  <c r="H199" i="12"/>
  <c r="J188" i="12"/>
  <c r="K78" i="12"/>
  <c r="K46" i="12"/>
  <c r="H52" i="12"/>
  <c r="H102" i="12"/>
  <c r="G101" i="12"/>
  <c r="H62" i="12"/>
  <c r="I166" i="12"/>
  <c r="I199" i="12"/>
  <c r="K16" i="12"/>
  <c r="J214" i="12"/>
  <c r="J65" i="12"/>
  <c r="J53" i="12"/>
  <c r="G214" i="12"/>
  <c r="K18" i="12"/>
  <c r="H28" i="12"/>
  <c r="H208" i="12"/>
  <c r="J197" i="12"/>
  <c r="J140" i="12"/>
  <c r="I99" i="12"/>
  <c r="K131" i="12"/>
  <c r="I157" i="12"/>
  <c r="H152" i="12"/>
  <c r="I50" i="12"/>
  <c r="G42" i="12"/>
  <c r="H206" i="12"/>
  <c r="I111" i="12"/>
  <c r="K141" i="12"/>
  <c r="G186" i="12"/>
  <c r="J34" i="12"/>
  <c r="K102" i="12"/>
  <c r="K85" i="12"/>
  <c r="I197" i="12"/>
  <c r="J31" i="12"/>
  <c r="G155" i="12"/>
  <c r="G212" i="12"/>
  <c r="J182" i="12"/>
  <c r="I20" i="12"/>
  <c r="K73" i="12"/>
  <c r="K124" i="12"/>
  <c r="K106" i="12"/>
  <c r="G144" i="12"/>
  <c r="J35" i="12"/>
  <c r="K155" i="12"/>
  <c r="I53" i="12"/>
  <c r="I188" i="12"/>
  <c r="I154" i="12"/>
  <c r="K150" i="12"/>
  <c r="K196" i="12"/>
  <c r="K111" i="12"/>
  <c r="J166" i="12"/>
  <c r="G97" i="12"/>
  <c r="J119" i="12"/>
  <c r="H131" i="12"/>
  <c r="J204" i="12"/>
  <c r="I55" i="12"/>
  <c r="G29" i="12"/>
  <c r="J81" i="12"/>
  <c r="H38" i="12"/>
  <c r="I141" i="12"/>
  <c r="G113" i="12"/>
  <c r="K33" i="12"/>
  <c r="H144" i="12"/>
  <c r="K43" i="12"/>
  <c r="J14" i="12"/>
  <c r="H194" i="12"/>
  <c r="H20" i="12"/>
  <c r="L13" i="12"/>
  <c r="G152" i="12"/>
  <c r="K157" i="12"/>
  <c r="K154" i="12"/>
  <c r="K75" i="12"/>
  <c r="K152" i="12"/>
  <c r="K76" i="12"/>
  <c r="H29" i="12"/>
  <c r="J85" i="12"/>
  <c r="J68" i="12"/>
  <c r="M59" i="12"/>
  <c r="K108" i="12"/>
  <c r="J167" i="12"/>
  <c r="J112" i="12"/>
  <c r="K167" i="12"/>
  <c r="H201" i="12"/>
  <c r="N13" i="12"/>
  <c r="K148" i="12"/>
  <c r="J43" i="12"/>
  <c r="K31" i="12"/>
  <c r="I98" i="12"/>
  <c r="G66" i="12"/>
  <c r="K143" i="12"/>
  <c r="H51" i="12"/>
  <c r="G180" i="12"/>
  <c r="K97" i="12"/>
  <c r="I83" i="12"/>
  <c r="I101" i="12"/>
  <c r="J37" i="12"/>
  <c r="G114" i="12"/>
  <c r="G140" i="12"/>
  <c r="H85" i="12"/>
  <c r="I206" i="12"/>
  <c r="G45" i="12"/>
  <c r="I204" i="12"/>
  <c r="J83" i="12"/>
  <c r="I30" i="12"/>
  <c r="I185" i="12"/>
  <c r="J66" i="12"/>
  <c r="G201" i="12"/>
  <c r="J154" i="12"/>
  <c r="H142" i="12"/>
  <c r="K53" i="12"/>
  <c r="I97" i="12"/>
  <c r="I52" i="12"/>
  <c r="G76" i="12"/>
  <c r="H41" i="12"/>
  <c r="G195" i="12"/>
  <c r="J210" i="12"/>
  <c r="I165" i="12"/>
  <c r="H170" i="12"/>
  <c r="H25" i="12"/>
  <c r="H97" i="12"/>
  <c r="G19" i="12"/>
  <c r="H198" i="12"/>
  <c r="J187" i="12"/>
  <c r="G64" i="12"/>
  <c r="I33" i="12"/>
  <c r="K168" i="12"/>
  <c r="K212" i="12"/>
  <c r="K189" i="12"/>
  <c r="G20" i="12"/>
  <c r="M13" i="12"/>
  <c r="G28" i="12"/>
  <c r="H45" i="12"/>
  <c r="I16" i="12"/>
  <c r="J48" i="12"/>
  <c r="G122" i="12"/>
  <c r="K50" i="12"/>
  <c r="J96" i="12"/>
  <c r="J153" i="12"/>
  <c r="J131" i="12"/>
  <c r="G131" i="12"/>
  <c r="G78" i="12"/>
  <c r="J19" i="12"/>
  <c r="K156" i="12"/>
  <c r="G204" i="12"/>
  <c r="J113" i="12"/>
  <c r="J23" i="12"/>
  <c r="J189" i="12"/>
  <c r="G194" i="12"/>
  <c r="I63" i="12"/>
  <c r="H55" i="12"/>
  <c r="K64" i="12"/>
  <c r="K126" i="12"/>
  <c r="J124" i="12"/>
  <c r="I187" i="12"/>
  <c r="S13" i="12"/>
  <c r="G197" i="12"/>
  <c r="G46" i="12"/>
  <c r="H167" i="12"/>
  <c r="K134" i="12"/>
  <c r="J137" i="12"/>
  <c r="H117" i="12"/>
  <c r="H49" i="12"/>
  <c r="J17" i="12"/>
  <c r="H121" i="12"/>
  <c r="I70" i="12"/>
  <c r="G95" i="12"/>
  <c r="G206" i="12"/>
  <c r="K118" i="12"/>
  <c r="K204" i="12"/>
  <c r="K23" i="12"/>
  <c r="K19" i="12"/>
  <c r="G34" i="12"/>
  <c r="H196" i="12"/>
  <c r="G51" i="12"/>
  <c r="J62" i="12"/>
  <c r="I108" i="12"/>
  <c r="I113" i="12"/>
  <c r="J125" i="12"/>
  <c r="K66" i="12"/>
  <c r="J95" i="12"/>
  <c r="H202" i="12"/>
  <c r="J76" i="12"/>
  <c r="K51" i="12"/>
  <c r="H126" i="12"/>
  <c r="I114" i="12"/>
  <c r="I142" i="12"/>
  <c r="J157" i="12"/>
  <c r="K40" i="12"/>
  <c r="J190" i="12"/>
  <c r="J98" i="12"/>
  <c r="K121" i="12"/>
  <c r="H200" i="12"/>
  <c r="K198" i="12"/>
  <c r="K201" i="12"/>
  <c r="H39" i="12"/>
  <c r="H72" i="12"/>
  <c r="G16" i="12"/>
  <c r="H30" i="12"/>
  <c r="I69" i="12"/>
  <c r="G115" i="12"/>
  <c r="I86" i="12"/>
  <c r="G199" i="12"/>
  <c r="H100" i="12"/>
  <c r="G143" i="12"/>
  <c r="J97" i="12"/>
  <c r="H64" i="12"/>
  <c r="I148" i="12"/>
  <c r="G166" i="12"/>
  <c r="G47" i="12"/>
  <c r="I105" i="12"/>
  <c r="K65" i="12"/>
  <c r="K95" i="12"/>
  <c r="G85" i="12"/>
  <c r="G36" i="12"/>
  <c r="I79" i="12"/>
  <c r="G124" i="12"/>
  <c r="G167" i="12"/>
  <c r="K27" i="12"/>
  <c r="H78" i="12"/>
  <c r="I25" i="12"/>
  <c r="H69" i="12"/>
  <c r="I117" i="12"/>
  <c r="I66" i="12"/>
  <c r="I189" i="12"/>
  <c r="H190" i="12"/>
  <c r="K153" i="12"/>
  <c r="J133" i="12"/>
  <c r="G55" i="12"/>
  <c r="I73" i="12"/>
  <c r="J79" i="12"/>
  <c r="G126" i="12"/>
  <c r="H40" i="12"/>
  <c r="I201" i="12"/>
  <c r="J170" i="12"/>
  <c r="K128" i="12"/>
  <c r="J20" i="12"/>
  <c r="K52" i="12"/>
  <c r="H112" i="12"/>
  <c r="K54" i="12"/>
  <c r="I134" i="12"/>
  <c r="K194" i="12"/>
  <c r="I139" i="12"/>
  <c r="H76" i="12"/>
  <c r="I43" i="12"/>
  <c r="H98" i="12"/>
  <c r="K47" i="12"/>
  <c r="K101" i="12"/>
  <c r="K113" i="12"/>
  <c r="J143" i="12"/>
  <c r="K166" i="12"/>
  <c r="I125" i="12"/>
  <c r="G133" i="12"/>
  <c r="H186" i="12"/>
  <c r="H23" i="12"/>
  <c r="K49" i="12"/>
  <c r="G159" i="12"/>
  <c r="I202" i="12"/>
  <c r="H17" i="12"/>
  <c r="H181" i="12"/>
  <c r="K48" i="12"/>
  <c r="J38" i="12"/>
  <c r="G181" i="12"/>
  <c r="G103" i="12"/>
  <c r="K41" i="12"/>
  <c r="I186" i="12"/>
  <c r="I21" i="12"/>
  <c r="I159" i="12"/>
  <c r="G196" i="12"/>
  <c r="J99" i="12"/>
  <c r="I196" i="12"/>
  <c r="G189" i="12"/>
  <c r="H138" i="12"/>
  <c r="I180" i="12"/>
  <c r="H66" i="12"/>
  <c r="J100" i="12"/>
  <c r="J41" i="12"/>
  <c r="J18" i="12"/>
  <c r="G49" i="12"/>
  <c r="K80" i="12"/>
  <c r="G33" i="12"/>
  <c r="G14" i="12"/>
  <c r="K138" i="12"/>
  <c r="K86" i="12"/>
  <c r="I23" i="12"/>
  <c r="I64" i="12"/>
  <c r="I184" i="12"/>
  <c r="J40" i="12"/>
  <c r="H110" i="12"/>
  <c r="I131" i="12"/>
  <c r="I128" i="12"/>
  <c r="G170" i="12"/>
  <c r="G134" i="12"/>
  <c r="J144" i="12"/>
  <c r="I116" i="12"/>
  <c r="J114" i="12"/>
  <c r="I62" i="12"/>
  <c r="G80" i="12"/>
  <c r="K199" i="12"/>
  <c r="K206" i="12"/>
  <c r="I118" i="12"/>
  <c r="J55" i="12"/>
  <c r="J139" i="12"/>
  <c r="I170" i="12"/>
  <c r="G117" i="12"/>
  <c r="H109" i="12"/>
  <c r="H63" i="12"/>
  <c r="J110" i="12"/>
  <c r="H106" i="12"/>
  <c r="I137" i="12"/>
  <c r="K183" i="12"/>
  <c r="K29" i="12"/>
  <c r="H151" i="12"/>
  <c r="I138" i="12"/>
  <c r="H197" i="12"/>
  <c r="I95" i="12"/>
  <c r="K45" i="12"/>
  <c r="I119" i="12"/>
  <c r="I93" i="12"/>
  <c r="G118" i="12"/>
  <c r="J150" i="12"/>
  <c r="K119" i="12"/>
  <c r="K34" i="12"/>
  <c r="J63" i="12"/>
  <c r="G208" i="12"/>
  <c r="G125" i="12"/>
  <c r="G63" i="12"/>
  <c r="K210" i="12"/>
  <c r="K140" i="12"/>
  <c r="G183" i="12"/>
  <c r="G40" i="12"/>
  <c r="K184" i="12"/>
  <c r="G38" i="12"/>
  <c r="K180" i="12"/>
  <c r="K190" i="12"/>
  <c r="I182" i="12"/>
  <c r="J30" i="12"/>
  <c r="J103" i="12"/>
  <c r="G100" i="12"/>
  <c r="G106" i="12"/>
  <c r="K38" i="12"/>
  <c r="H168" i="12"/>
  <c r="I47" i="12"/>
  <c r="H134" i="12"/>
  <c r="H139" i="12"/>
  <c r="I49" i="12"/>
  <c r="G150" i="12"/>
  <c r="J206" i="12"/>
  <c r="I136" i="12"/>
  <c r="J64" i="12"/>
  <c r="G192" i="12"/>
  <c r="H140" i="12"/>
  <c r="I151" i="12"/>
  <c r="G104" i="12"/>
  <c r="H156" i="12"/>
  <c r="J205" i="12"/>
  <c r="K62" i="12"/>
  <c r="I100" i="12"/>
  <c r="I210" i="12"/>
  <c r="G209" i="12"/>
  <c r="K185" i="12"/>
  <c r="J181" i="12"/>
  <c r="G121" i="12"/>
  <c r="J52" i="12"/>
  <c r="H84" i="12"/>
  <c r="G128" i="12"/>
  <c r="H27" i="12"/>
  <c r="H86" i="12"/>
  <c r="J42" i="12"/>
  <c r="K99" i="12"/>
  <c r="J51" i="12"/>
  <c r="J141" i="12"/>
  <c r="J209" i="12"/>
  <c r="G98" i="12"/>
  <c r="J202" i="12"/>
  <c r="I181" i="12"/>
  <c r="J134" i="12"/>
  <c r="K68" i="12"/>
  <c r="K28" i="12"/>
  <c r="J93" i="12"/>
  <c r="I146" i="12"/>
  <c r="J146" i="12"/>
  <c r="K170" i="12"/>
  <c r="I19" i="12"/>
  <c r="G207" i="12"/>
  <c r="G198" i="12"/>
  <c r="G138" i="12"/>
  <c r="H50" i="12"/>
  <c r="G82" i="12"/>
  <c r="J156" i="12"/>
  <c r="J200" i="12"/>
  <c r="J46" i="12"/>
  <c r="H188" i="12"/>
  <c r="J155" i="12"/>
  <c r="I72" i="12"/>
  <c r="K93" i="12"/>
  <c r="J72" i="12"/>
  <c r="G116" i="12"/>
  <c r="H35" i="12"/>
  <c r="I39" i="12"/>
  <c r="G108" i="12"/>
  <c r="H155" i="12"/>
  <c r="J186" i="12"/>
  <c r="G137" i="12"/>
  <c r="K144" i="12"/>
  <c r="G111" i="12"/>
  <c r="J54" i="12"/>
  <c r="G93" i="12"/>
  <c r="J199" i="12"/>
  <c r="G190" i="12"/>
  <c r="H103" i="12"/>
  <c r="H24" i="12"/>
  <c r="H207" i="12"/>
  <c r="J21" i="12"/>
  <c r="I122" i="12"/>
  <c r="I40" i="12"/>
  <c r="K63" i="12"/>
  <c r="I153" i="12"/>
  <c r="H94" i="12"/>
  <c r="H187" i="12"/>
  <c r="H204" i="12"/>
  <c r="I115" i="12"/>
  <c r="I37" i="12"/>
  <c r="H101" i="12"/>
  <c r="H125" i="12"/>
  <c r="I103" i="12"/>
  <c r="I152" i="12"/>
  <c r="K74" i="12"/>
  <c r="I156" i="12"/>
  <c r="I41" i="12"/>
  <c r="J169" i="12"/>
  <c r="J28" i="12"/>
  <c r="K109" i="12"/>
  <c r="G165" i="12"/>
  <c r="J74" i="12"/>
  <c r="G31" i="12"/>
  <c r="J138" i="12"/>
  <c r="H210" i="12"/>
  <c r="K208" i="12"/>
  <c r="G27" i="12"/>
  <c r="G184" i="12"/>
  <c r="G69" i="12"/>
  <c r="I24" i="12"/>
  <c r="I190" i="12"/>
  <c r="Q13" i="12"/>
  <c r="H104" i="12"/>
  <c r="H133" i="12"/>
  <c r="G119" i="12"/>
  <c r="I102" i="12"/>
  <c r="H113" i="12"/>
  <c r="H114" i="12"/>
  <c r="I36" i="12"/>
  <c r="G72" i="12"/>
  <c r="I192" i="12"/>
  <c r="J126" i="12"/>
  <c r="K42" i="12"/>
  <c r="H81" i="12"/>
  <c r="I18" i="12"/>
  <c r="G168" i="12"/>
  <c r="G30" i="12"/>
  <c r="I144" i="12"/>
  <c r="J117" i="12"/>
  <c r="H119" i="12"/>
  <c r="G145" i="12"/>
  <c r="H111" i="12"/>
  <c r="J147" i="12"/>
  <c r="K81" i="12"/>
  <c r="H116" i="12"/>
  <c r="I82" i="12"/>
  <c r="G53" i="12"/>
  <c r="K110" i="12"/>
  <c r="J122" i="12"/>
  <c r="J75" i="12"/>
  <c r="G142" i="12"/>
  <c r="K114" i="12"/>
  <c r="J115" i="12"/>
  <c r="J116" i="12"/>
  <c r="H42" i="12"/>
  <c r="K96" i="12"/>
  <c r="K70" i="12"/>
  <c r="G188" i="12"/>
  <c r="J184" i="12"/>
  <c r="K117" i="12"/>
  <c r="H148" i="12"/>
  <c r="I76" i="12"/>
  <c r="H183" i="12"/>
  <c r="J165" i="12"/>
  <c r="I126" i="12"/>
  <c r="G105" i="12"/>
  <c r="J82" i="12"/>
  <c r="J195" i="12"/>
  <c r="J196" i="12"/>
  <c r="I150" i="12"/>
  <c r="I17" i="12"/>
  <c r="G202" i="12"/>
  <c r="I96" i="12"/>
  <c r="G17" i="12"/>
  <c r="G74" i="12"/>
  <c r="H136" i="12"/>
  <c r="I80" i="12"/>
  <c r="H75" i="12"/>
  <c r="G139" i="12"/>
  <c r="K147" i="12"/>
  <c r="H166" i="12"/>
  <c r="G83" i="12"/>
  <c r="H16" i="12"/>
  <c r="J102" i="12"/>
  <c r="J111" i="12"/>
  <c r="I209" i="12"/>
  <c r="J25" i="12"/>
  <c r="H19" i="12"/>
  <c r="G86" i="12"/>
  <c r="J39" i="12"/>
  <c r="I167" i="12"/>
  <c r="G102" i="12"/>
  <c r="I65" i="12"/>
  <c r="J24" i="12"/>
  <c r="H79" i="12"/>
  <c r="G18" i="12"/>
  <c r="K35" i="12"/>
  <c r="J94" i="12"/>
  <c r="J49" i="12"/>
  <c r="J207" i="12"/>
  <c r="I124" i="12"/>
  <c r="I42" i="12"/>
  <c r="J121" i="12"/>
  <c r="K14" i="12"/>
  <c r="I194" i="12"/>
  <c r="J69" i="12"/>
  <c r="J118" i="12"/>
  <c r="G205" i="12"/>
  <c r="J152" i="12"/>
  <c r="I31" i="12"/>
  <c r="I214" i="12"/>
  <c r="J201" i="12"/>
  <c r="H209" i="12"/>
  <c r="G62" i="12"/>
  <c r="K122" i="12"/>
  <c r="K39" i="12"/>
  <c r="H182" i="12"/>
  <c r="H157" i="12"/>
  <c r="K214" i="12"/>
  <c r="G96" i="12"/>
  <c r="I112" i="12"/>
  <c r="I207" i="12"/>
  <c r="H137" i="12"/>
  <c r="H145" i="12"/>
  <c r="H153" i="12"/>
  <c r="J29" i="12"/>
  <c r="I104" i="12"/>
  <c r="J148" i="12"/>
  <c r="H192" i="12"/>
  <c r="K192" i="12"/>
  <c r="J108" i="12"/>
  <c r="I38" i="12"/>
  <c r="H34" i="12"/>
  <c r="K169" i="12"/>
  <c r="G99" i="12"/>
  <c r="I94" i="12"/>
  <c r="H96" i="12"/>
  <c r="I183" i="12"/>
  <c r="K36" i="12"/>
  <c r="J159" i="12"/>
  <c r="H70" i="12"/>
  <c r="G68" i="12"/>
  <c r="G182" i="12"/>
  <c r="J47" i="12"/>
  <c r="H48" i="12"/>
  <c r="G65" i="12"/>
  <c r="I74" i="12"/>
  <c r="I68" i="12"/>
  <c r="G154" i="12"/>
  <c r="J45" i="12"/>
  <c r="I198" i="12"/>
  <c r="L60" i="12"/>
  <c r="K181" i="12"/>
  <c r="K151" i="12"/>
  <c r="J151" i="12"/>
  <c r="I78" i="12"/>
  <c r="G54" i="12"/>
  <c r="H180" i="12"/>
  <c r="J212" i="12"/>
  <c r="H33" i="12"/>
  <c r="H150" i="12"/>
  <c r="G146" i="12"/>
  <c r="H47" i="12"/>
  <c r="J27" i="12"/>
  <c r="G110" i="12"/>
  <c r="J78" i="12"/>
  <c r="G75" i="12"/>
  <c r="J109" i="12"/>
  <c r="H128" i="12"/>
  <c r="J168" i="12"/>
  <c r="J128" i="12"/>
  <c r="I212" i="12"/>
  <c r="K115" i="12"/>
  <c r="K17" i="12"/>
  <c r="J50" i="12"/>
  <c r="H71" i="12"/>
  <c r="G35" i="12"/>
  <c r="K104" i="12"/>
  <c r="J208" i="12"/>
  <c r="I200" i="12"/>
  <c r="K165" i="12"/>
  <c r="H169" i="12"/>
  <c r="K116" i="12"/>
  <c r="J101" i="12"/>
  <c r="I29" i="12"/>
  <c r="I75" i="12"/>
  <c r="H82" i="12"/>
  <c r="J73" i="12"/>
  <c r="G41" i="12"/>
  <c r="H122" i="12"/>
  <c r="I205" i="12"/>
  <c r="K202" i="12"/>
  <c r="H54" i="12"/>
  <c r="I54" i="12"/>
  <c r="H115" i="12"/>
  <c r="G71" i="12"/>
  <c r="G81" i="12"/>
  <c r="J198" i="12"/>
  <c r="H14" i="12"/>
  <c r="K100" i="12"/>
  <c r="H214" i="12"/>
  <c r="K20" i="12"/>
  <c r="I147" i="12"/>
  <c r="K21" i="12"/>
  <c r="H147" i="12"/>
  <c r="I109" i="12"/>
  <c r="J136" i="12"/>
  <c r="H143" i="12"/>
  <c r="G151" i="12"/>
  <c r="H99" i="12"/>
  <c r="H21" i="12"/>
  <c r="K82" i="12"/>
  <c r="K69" i="12"/>
  <c r="J192" i="12"/>
  <c r="G148" i="12"/>
  <c r="J180" i="12"/>
  <c r="I81" i="12"/>
  <c r="H154" i="12"/>
  <c r="I195" i="12"/>
  <c r="H37" i="12"/>
  <c r="H43" i="12"/>
  <c r="H141" i="12"/>
  <c r="K133" i="12"/>
  <c r="J106" i="12"/>
  <c r="J185" i="12"/>
  <c r="K188" i="12"/>
  <c r="K112" i="12"/>
  <c r="K137" i="12"/>
  <c r="I169" i="12"/>
  <c r="I84" i="12"/>
  <c r="H31" i="12"/>
  <c r="H205" i="12"/>
  <c r="H36" i="12"/>
  <c r="I168" i="12"/>
  <c r="J84" i="12"/>
  <c r="O13" i="12"/>
  <c r="G84" i="12"/>
  <c r="H73" i="12"/>
  <c r="P13" i="12"/>
  <c r="I46" i="12"/>
  <c r="J36" i="12"/>
  <c r="J70" i="12"/>
  <c r="I121" i="12"/>
  <c r="G79" i="12"/>
  <c r="H212" i="12"/>
  <c r="I143" i="12"/>
  <c r="K94" i="12"/>
  <c r="I34" i="12"/>
  <c r="I140" i="12"/>
  <c r="K84" i="12"/>
  <c r="H80" i="12"/>
  <c r="K98" i="12"/>
  <c r="G94" i="12"/>
  <c r="J194" i="12"/>
  <c r="G112" i="12"/>
  <c r="M60" i="12"/>
  <c r="G169" i="12"/>
  <c r="K195" i="12"/>
  <c r="H93" i="12"/>
  <c r="H46" i="12"/>
  <c r="K139" i="12"/>
  <c r="G23" i="12"/>
  <c r="K71" i="12"/>
  <c r="K24" i="12"/>
  <c r="I208" i="12"/>
  <c r="K79" i="12"/>
  <c r="H195" i="12"/>
  <c r="K136" i="12"/>
  <c r="K83" i="12"/>
  <c r="H74" i="12"/>
  <c r="I51" i="12"/>
  <c r="H53" i="12"/>
  <c r="H83" i="12"/>
  <c r="L59" i="12"/>
  <c r="I45" i="12"/>
  <c r="H185" i="12"/>
  <c r="I133" i="12"/>
  <c r="K125" i="12"/>
  <c r="G147" i="12"/>
  <c r="J86" i="12"/>
  <c r="I35" i="12"/>
  <c r="K55" i="12"/>
  <c r="K72" i="12"/>
  <c r="I106" i="12"/>
  <c r="H118" i="12"/>
  <c r="K187" i="12"/>
  <c r="G70" i="12"/>
  <c r="K197" i="12"/>
  <c r="I155" i="12"/>
  <c r="H95" i="12"/>
  <c r="K182" i="12"/>
  <c r="G187" i="12"/>
  <c r="K205" i="12"/>
  <c r="H105" i="12"/>
  <c r="G185" i="12"/>
  <c r="K159" i="12"/>
  <c r="I14" i="12"/>
  <c r="J183" i="12"/>
  <c r="K207" i="12"/>
  <c r="I71" i="12"/>
  <c r="H68" i="12"/>
  <c r="G210" i="12"/>
  <c r="H189" i="12"/>
  <c r="K44" i="12" l="1"/>
  <c r="Q89" i="12"/>
  <c r="Q173" i="12"/>
  <c r="K123" i="12"/>
  <c r="N173" i="12"/>
  <c r="N89" i="12"/>
  <c r="P173" i="12"/>
  <c r="P89" i="12"/>
  <c r="H163" i="12"/>
  <c r="G176" i="12"/>
  <c r="K107" i="12"/>
  <c r="H127" i="12"/>
  <c r="I178" i="12"/>
  <c r="H92" i="12"/>
  <c r="K162" i="12"/>
  <c r="R89" i="12"/>
  <c r="R173" i="12"/>
  <c r="I176" i="12"/>
  <c r="H177" i="12"/>
  <c r="H26" i="12"/>
  <c r="G120" i="12"/>
  <c r="K26" i="12"/>
  <c r="K177" i="12"/>
  <c r="H149" i="12"/>
  <c r="K127" i="12"/>
  <c r="G178" i="12"/>
  <c r="H120" i="12"/>
  <c r="G26" i="12"/>
  <c r="G177" i="12"/>
  <c r="J162" i="12"/>
  <c r="H90" i="12"/>
  <c r="H174" i="12"/>
  <c r="I127" i="12"/>
  <c r="I32" i="12"/>
  <c r="O89" i="12"/>
  <c r="O173" i="12"/>
  <c r="K132" i="12"/>
  <c r="K158" i="12"/>
  <c r="H135" i="12"/>
  <c r="K203" i="12"/>
  <c r="J26" i="12"/>
  <c r="J177" i="12"/>
  <c r="I203" i="12"/>
  <c r="I211" i="12"/>
  <c r="I44" i="12"/>
  <c r="L173" i="12"/>
  <c r="L89" i="12"/>
  <c r="G211" i="12"/>
  <c r="G123" i="12"/>
  <c r="H176" i="12"/>
  <c r="J120" i="12"/>
  <c r="J92" i="12"/>
  <c r="J123" i="12"/>
  <c r="G163" i="12"/>
  <c r="G22" i="12"/>
  <c r="K22" i="12"/>
  <c r="K149" i="12"/>
  <c r="I120" i="12"/>
  <c r="J22" i="12"/>
  <c r="J179" i="12"/>
  <c r="K211" i="12"/>
  <c r="H22" i="12"/>
  <c r="K176" i="12"/>
  <c r="H32" i="12"/>
  <c r="J32" i="12"/>
  <c r="J107" i="12"/>
  <c r="H132" i="12"/>
  <c r="H123" i="12"/>
  <c r="J135" i="12"/>
  <c r="G44" i="12"/>
  <c r="G162" i="12"/>
  <c r="J163" i="12"/>
  <c r="J211" i="12"/>
  <c r="K179" i="12"/>
  <c r="I22" i="12"/>
  <c r="I132" i="12"/>
  <c r="K135" i="12"/>
  <c r="I123" i="12"/>
  <c r="G135" i="12"/>
  <c r="H203" i="12"/>
  <c r="H211" i="12"/>
  <c r="I179" i="12"/>
  <c r="K92" i="12"/>
  <c r="G92" i="12"/>
  <c r="J149" i="12"/>
  <c r="H178" i="12"/>
  <c r="G90" i="12"/>
  <c r="G174" i="12"/>
  <c r="I177" i="12"/>
  <c r="I26" i="12"/>
  <c r="J203" i="12"/>
  <c r="J158" i="12"/>
  <c r="J176" i="12"/>
  <c r="H107" i="12"/>
  <c r="G32" i="12"/>
  <c r="I162" i="12"/>
  <c r="I149" i="12"/>
  <c r="G127" i="12"/>
  <c r="G149" i="12"/>
  <c r="G179" i="12"/>
  <c r="G107" i="12"/>
  <c r="K163" i="12"/>
  <c r="G203" i="12"/>
  <c r="K174" i="12"/>
  <c r="K90" i="12"/>
  <c r="M89" i="12"/>
  <c r="M173" i="12"/>
  <c r="K178" i="12"/>
  <c r="I158" i="12"/>
  <c r="G132" i="12"/>
  <c r="J127" i="12"/>
  <c r="H44" i="12"/>
  <c r="I92" i="12"/>
  <c r="J44" i="12"/>
  <c r="G158" i="12"/>
  <c r="H179" i="12"/>
  <c r="J178" i="12"/>
  <c r="I107" i="12"/>
  <c r="I135" i="12"/>
  <c r="J132" i="12"/>
  <c r="H162" i="12"/>
  <c r="J90" i="12"/>
  <c r="J174" i="12"/>
  <c r="K120" i="12"/>
  <c r="H158" i="12"/>
  <c r="I163" i="12"/>
  <c r="K32" i="12"/>
  <c r="I90" i="12"/>
  <c r="I174" i="12"/>
  <c r="S173" i="12"/>
  <c r="S89" i="12"/>
  <c r="U11" i="12"/>
  <c r="T59" i="12"/>
  <c r="T60" i="12"/>
  <c r="T12" i="12"/>
  <c r="H191" i="12" l="1"/>
  <c r="H193" i="12" s="1"/>
  <c r="H213" i="12" s="1"/>
  <c r="H215" i="12" s="1"/>
  <c r="H217" i="12" s="1"/>
  <c r="G191" i="12"/>
  <c r="G193" i="12" s="1"/>
  <c r="G213" i="12" s="1"/>
  <c r="G215" i="12" s="1"/>
  <c r="G217" i="12" s="1"/>
  <c r="I191" i="12"/>
  <c r="I193" i="12" s="1"/>
  <c r="I213" i="12" s="1"/>
  <c r="I215" i="12" s="1"/>
  <c r="I217" i="12" s="1"/>
  <c r="K191" i="12"/>
  <c r="K193" i="12" s="1"/>
  <c r="K213" i="12" s="1"/>
  <c r="K215" i="12" s="1"/>
  <c r="K217" i="12" s="1"/>
  <c r="J191" i="12"/>
  <c r="J193" i="12" s="1"/>
  <c r="J213" i="12" s="1"/>
  <c r="J215" i="12" s="1"/>
  <c r="J217" i="12" s="1"/>
  <c r="U60" i="12"/>
  <c r="U12" i="12"/>
  <c r="V11" i="12"/>
  <c r="U59" i="12"/>
  <c r="V60" i="12" l="1"/>
  <c r="W11" i="12"/>
  <c r="V12" i="12"/>
  <c r="V59" i="12"/>
  <c r="X11" i="12" l="1"/>
  <c r="W59" i="12"/>
  <c r="W12" i="12"/>
  <c r="W60" i="12"/>
  <c r="X60" i="12" l="1"/>
  <c r="X12" i="12"/>
  <c r="Y11" i="12"/>
  <c r="X59" i="12"/>
  <c r="X13" i="12"/>
  <c r="X14" i="12" s="1"/>
  <c r="X174" i="12" s="1"/>
  <c r="X89" i="12" l="1"/>
  <c r="X90" i="12" s="1"/>
  <c r="X173" i="12"/>
  <c r="X160" i="12"/>
  <c r="X57" i="12"/>
  <c r="X129" i="12"/>
  <c r="Y59" i="12"/>
  <c r="Y13" i="12"/>
  <c r="Y173" i="12" s="1"/>
  <c r="Y60" i="12"/>
  <c r="Y12" i="12"/>
  <c r="Z11" i="12"/>
  <c r="Y89" i="12" l="1"/>
  <c r="Y90" i="12" s="1"/>
  <c r="Y14" i="12"/>
  <c r="Y174" i="12" s="1"/>
  <c r="Z60" i="12"/>
  <c r="Z13" i="12"/>
  <c r="Z12" i="12"/>
  <c r="Z59" i="12"/>
  <c r="AA11" i="12"/>
  <c r="Y217" i="12"/>
  <c r="Y57" i="12"/>
  <c r="Y160" i="12"/>
  <c r="Y129" i="12"/>
  <c r="X217" i="12"/>
  <c r="Y113" i="12" l="1"/>
  <c r="Y102" i="12"/>
  <c r="Y104" i="12"/>
  <c r="Y124" i="12"/>
  <c r="Y114" i="12"/>
  <c r="Y141" i="12"/>
  <c r="Y143" i="12"/>
  <c r="Y93" i="12"/>
  <c r="Y134" i="12"/>
  <c r="Y142" i="12"/>
  <c r="Y165" i="12"/>
  <c r="Y157" i="12"/>
  <c r="Y139" i="12"/>
  <c r="Y146" i="12"/>
  <c r="Y168" i="12"/>
  <c r="Y95" i="12"/>
  <c r="Y156" i="12"/>
  <c r="Y155" i="12"/>
  <c r="Y96" i="12"/>
  <c r="Y147" i="12"/>
  <c r="Y133" i="12"/>
  <c r="Y127" i="12"/>
  <c r="Y103" i="12"/>
  <c r="Y120" i="12"/>
  <c r="Y151" i="12"/>
  <c r="Y167" i="12"/>
  <c r="Y92" i="12"/>
  <c r="Y153" i="12"/>
  <c r="Y159" i="12"/>
  <c r="Y107" i="12"/>
  <c r="Y94" i="12"/>
  <c r="Y98" i="12"/>
  <c r="Y97" i="12"/>
  <c r="Y149" i="12"/>
  <c r="Y154" i="12"/>
  <c r="Y145" i="12"/>
  <c r="Y99" i="12"/>
  <c r="Y117" i="12"/>
  <c r="Y152" i="12"/>
  <c r="Y148" i="12"/>
  <c r="Y169" i="12"/>
  <c r="Y132" i="12"/>
  <c r="Y137" i="12"/>
  <c r="Y123" i="12"/>
  <c r="Y126" i="12"/>
  <c r="Y108" i="12"/>
  <c r="Y144" i="12"/>
  <c r="Y112" i="12"/>
  <c r="Y138" i="12"/>
  <c r="Y116" i="12"/>
  <c r="Y100" i="12"/>
  <c r="Y111" i="12"/>
  <c r="Y150" i="12"/>
  <c r="Y136" i="12"/>
  <c r="Y170" i="12"/>
  <c r="Y122" i="12"/>
  <c r="Y105" i="12"/>
  <c r="Y115" i="12"/>
  <c r="Y128" i="12"/>
  <c r="Y131" i="12"/>
  <c r="Y166" i="12"/>
  <c r="Y118" i="12"/>
  <c r="Y140" i="12"/>
  <c r="Y158" i="12"/>
  <c r="Y106" i="12"/>
  <c r="Y162" i="12"/>
  <c r="Y110" i="12"/>
  <c r="Y101" i="12"/>
  <c r="Y121" i="12"/>
  <c r="Y125" i="12"/>
  <c r="Y109" i="12"/>
  <c r="Y163" i="12"/>
  <c r="Y135" i="12"/>
  <c r="Y119" i="12"/>
  <c r="Z173" i="12"/>
  <c r="Z129" i="12"/>
  <c r="Z57" i="12"/>
  <c r="Z160" i="12"/>
  <c r="AA12" i="12"/>
  <c r="AA59" i="12"/>
  <c r="AA13" i="12"/>
  <c r="AA14" i="12" s="1"/>
  <c r="AA174" i="12" s="1"/>
  <c r="AB11" i="12"/>
  <c r="AA60" i="12"/>
  <c r="Z14" i="12"/>
  <c r="Z174" i="12" s="1"/>
  <c r="Z89" i="12"/>
  <c r="M112" i="12"/>
  <c r="R194" i="12"/>
  <c r="O69" i="12"/>
  <c r="M75" i="12"/>
  <c r="Q105" i="12"/>
  <c r="S72" i="12"/>
  <c r="N109" i="12"/>
  <c r="Q166" i="12"/>
  <c r="O45" i="12"/>
  <c r="N115" i="12"/>
  <c r="Q41" i="12"/>
  <c r="N200" i="12"/>
  <c r="M159" i="12"/>
  <c r="M52" i="12"/>
  <c r="P83" i="12"/>
  <c r="S141" i="12"/>
  <c r="M100" i="12"/>
  <c r="H57" i="12"/>
  <c r="L53" i="12"/>
  <c r="G129" i="12"/>
  <c r="Q74" i="12"/>
  <c r="P105" i="12"/>
  <c r="P112" i="12"/>
  <c r="M85" i="12"/>
  <c r="M20" i="12"/>
  <c r="M14" i="12"/>
  <c r="M51" i="12"/>
  <c r="M54" i="12"/>
  <c r="M97" i="12"/>
  <c r="R28" i="12"/>
  <c r="M21" i="12"/>
  <c r="M150" i="12"/>
  <c r="P102" i="12"/>
  <c r="M68" i="12"/>
  <c r="N184" i="12"/>
  <c r="Q197" i="12"/>
  <c r="P33" i="12"/>
  <c r="Q102" i="12"/>
  <c r="Q144" i="12"/>
  <c r="M192" i="12"/>
  <c r="L138" i="12"/>
  <c r="O70" i="12"/>
  <c r="M45" i="12"/>
  <c r="Q31" i="12"/>
  <c r="G160" i="12"/>
  <c r="S214" i="12"/>
  <c r="M84" i="12"/>
  <c r="S101" i="12"/>
  <c r="P47" i="12"/>
  <c r="M184" i="12"/>
  <c r="R143" i="12"/>
  <c r="S65" i="12"/>
  <c r="R106" i="12"/>
  <c r="S139" i="12"/>
  <c r="N194" i="12"/>
  <c r="L151" i="12"/>
  <c r="R33" i="12"/>
  <c r="R141" i="12"/>
  <c r="Q206" i="12"/>
  <c r="O17" i="12"/>
  <c r="N79" i="12"/>
  <c r="R210" i="12"/>
  <c r="L133" i="12"/>
  <c r="L201" i="12"/>
  <c r="O189" i="12"/>
  <c r="M43" i="12"/>
  <c r="S69" i="12"/>
  <c r="M188" i="12"/>
  <c r="N31" i="12"/>
  <c r="P155" i="12"/>
  <c r="S84" i="12"/>
  <c r="R116" i="12"/>
  <c r="L194" i="12"/>
  <c r="S124" i="12"/>
  <c r="N55" i="12"/>
  <c r="S37" i="12"/>
  <c r="M42" i="12"/>
  <c r="J160" i="12"/>
  <c r="Q190" i="12"/>
  <c r="Q72" i="12"/>
  <c r="L115" i="12"/>
  <c r="O214" i="12"/>
  <c r="R24" i="12"/>
  <c r="L85" i="12"/>
  <c r="Q66" i="12"/>
  <c r="R119" i="12"/>
  <c r="O188" i="12"/>
  <c r="R37" i="12"/>
  <c r="R74" i="12"/>
  <c r="R34" i="12"/>
  <c r="M199" i="12"/>
  <c r="O85" i="12"/>
  <c r="P55" i="12"/>
  <c r="O194" i="12"/>
  <c r="S192" i="12"/>
  <c r="Q200" i="12"/>
  <c r="S40" i="12"/>
  <c r="L209" i="12"/>
  <c r="P133" i="12"/>
  <c r="S53" i="12"/>
  <c r="R190" i="12"/>
  <c r="O115" i="12"/>
  <c r="L150" i="12"/>
  <c r="Q189" i="12"/>
  <c r="R189" i="12"/>
  <c r="R111" i="12"/>
  <c r="L96" i="12"/>
  <c r="R65" i="12"/>
  <c r="P28" i="12"/>
  <c r="R115" i="12"/>
  <c r="R81" i="12"/>
  <c r="O182" i="12"/>
  <c r="R204" i="12"/>
  <c r="P25" i="12"/>
  <c r="M210" i="12"/>
  <c r="R49" i="12"/>
  <c r="S42" i="12"/>
  <c r="S208" i="12"/>
  <c r="O37" i="12"/>
  <c r="R118" i="12"/>
  <c r="L113" i="12"/>
  <c r="P48" i="12"/>
  <c r="M70" i="12"/>
  <c r="L99" i="12"/>
  <c r="O31" i="12"/>
  <c r="N81" i="12"/>
  <c r="M82" i="12"/>
  <c r="Q199" i="12"/>
  <c r="M136" i="12"/>
  <c r="S80" i="12"/>
  <c r="Q152" i="12"/>
  <c r="L128" i="12"/>
  <c r="L83" i="12"/>
  <c r="N199" i="12"/>
  <c r="L159" i="12"/>
  <c r="M23" i="12"/>
  <c r="L124" i="12"/>
  <c r="N103" i="12"/>
  <c r="L104" i="12"/>
  <c r="M69" i="12"/>
  <c r="P136" i="12"/>
  <c r="L197" i="12"/>
  <c r="S147" i="12"/>
  <c r="P78" i="12"/>
  <c r="R52" i="12"/>
  <c r="L137" i="12"/>
  <c r="Q27" i="12"/>
  <c r="R68" i="12"/>
  <c r="M197" i="12"/>
  <c r="Q204" i="12"/>
  <c r="L148" i="12"/>
  <c r="M200" i="12"/>
  <c r="N47" i="12"/>
  <c r="N166" i="12"/>
  <c r="N143" i="12"/>
  <c r="N168" i="12"/>
  <c r="P86" i="12"/>
  <c r="N190" i="12"/>
  <c r="S104" i="12"/>
  <c r="P195" i="12"/>
  <c r="Q65" i="12"/>
  <c r="N99" i="12"/>
  <c r="M201" i="12"/>
  <c r="N33" i="12"/>
  <c r="R114" i="12"/>
  <c r="N189" i="12"/>
  <c r="N37" i="12"/>
  <c r="O201" i="12"/>
  <c r="Q62" i="12"/>
  <c r="P166" i="12"/>
  <c r="L153" i="12"/>
  <c r="R142" i="12"/>
  <c r="O119" i="12"/>
  <c r="L141" i="12"/>
  <c r="Q38" i="12"/>
  <c r="M34" i="12"/>
  <c r="L198" i="12"/>
  <c r="R155" i="12"/>
  <c r="O207" i="12"/>
  <c r="L46" i="12"/>
  <c r="L79" i="12"/>
  <c r="L196" i="12"/>
  <c r="N18" i="12"/>
  <c r="P84" i="12"/>
  <c r="S201" i="12"/>
  <c r="R71" i="12"/>
  <c r="R17" i="12"/>
  <c r="R73" i="12"/>
  <c r="N141" i="12"/>
  <c r="Q24" i="12"/>
  <c r="L65" i="12"/>
  <c r="L40" i="12"/>
  <c r="Q100" i="12"/>
  <c r="O39" i="12"/>
  <c r="P19" i="12"/>
  <c r="P96" i="12"/>
  <c r="P159" i="12"/>
  <c r="N185" i="12"/>
  <c r="P192" i="12"/>
  <c r="O72" i="12"/>
  <c r="R195" i="12"/>
  <c r="Q212" i="12"/>
  <c r="R199" i="12"/>
  <c r="Q49" i="12"/>
  <c r="J129" i="12"/>
  <c r="N40" i="12"/>
  <c r="S27" i="12"/>
  <c r="Q81" i="12"/>
  <c r="Q16" i="12"/>
  <c r="S190" i="12"/>
  <c r="Q187" i="12"/>
  <c r="R14" i="12"/>
  <c r="O46" i="12"/>
  <c r="M128" i="12"/>
  <c r="Q184" i="12"/>
  <c r="L50" i="12"/>
  <c r="P119" i="12"/>
  <c r="S165" i="12"/>
  <c r="P128" i="12"/>
  <c r="Q118" i="12"/>
  <c r="L75" i="12"/>
  <c r="R35" i="12"/>
  <c r="R62" i="12"/>
  <c r="P101" i="12"/>
  <c r="Q208" i="12"/>
  <c r="K145" i="12"/>
  <c r="R144" i="12"/>
  <c r="O80" i="12"/>
  <c r="L147" i="12"/>
  <c r="O209" i="12"/>
  <c r="S41" i="12"/>
  <c r="Q25" i="12"/>
  <c r="O206" i="12"/>
  <c r="P139" i="12"/>
  <c r="N100" i="12"/>
  <c r="P110" i="12"/>
  <c r="L105" i="12"/>
  <c r="Q85" i="12"/>
  <c r="L214" i="12"/>
  <c r="P18" i="12"/>
  <c r="O187" i="12"/>
  <c r="R165" i="12"/>
  <c r="S199" i="12"/>
  <c r="P14" i="12"/>
  <c r="P201" i="12"/>
  <c r="O168" i="12"/>
  <c r="N182" i="12"/>
  <c r="P49" i="12"/>
  <c r="M80" i="12"/>
  <c r="P118" i="12"/>
  <c r="R96" i="12"/>
  <c r="L30" i="12"/>
  <c r="P113" i="12"/>
  <c r="O51" i="12"/>
  <c r="N42" i="12"/>
  <c r="S195" i="12"/>
  <c r="Q128" i="12"/>
  <c r="R150" i="12"/>
  <c r="N65" i="12"/>
  <c r="R103" i="12"/>
  <c r="L29" i="12"/>
  <c r="M30" i="12"/>
  <c r="P104" i="12"/>
  <c r="O165" i="12"/>
  <c r="M53" i="12"/>
  <c r="M24" i="12"/>
  <c r="N195" i="12"/>
  <c r="M31" i="12"/>
  <c r="N34" i="12"/>
  <c r="Q111" i="12"/>
  <c r="M190" i="12"/>
  <c r="R39" i="12"/>
  <c r="P95" i="12"/>
  <c r="R198" i="12"/>
  <c r="L20" i="12"/>
  <c r="S81" i="12"/>
  <c r="P182" i="12"/>
  <c r="P184" i="12"/>
  <c r="M181" i="12"/>
  <c r="N147" i="12"/>
  <c r="P210" i="12"/>
  <c r="Q154" i="12"/>
  <c r="N201" i="12"/>
  <c r="N214" i="12"/>
  <c r="M99" i="12"/>
  <c r="L18" i="12"/>
  <c r="Q40" i="12"/>
  <c r="Q207" i="12"/>
  <c r="O200" i="12"/>
  <c r="R138" i="12"/>
  <c r="Q70" i="12"/>
  <c r="S75" i="12"/>
  <c r="M29" i="12"/>
  <c r="R78" i="12"/>
  <c r="L78" i="12"/>
  <c r="L170" i="12"/>
  <c r="L45" i="12"/>
  <c r="R147" i="12"/>
  <c r="R136" i="12"/>
  <c r="N159" i="12"/>
  <c r="M18" i="12"/>
  <c r="M206" i="12"/>
  <c r="R98" i="12"/>
  <c r="Q30" i="12"/>
  <c r="L154" i="12"/>
  <c r="O105" i="12"/>
  <c r="P212" i="12"/>
  <c r="L207" i="12"/>
  <c r="M71" i="12"/>
  <c r="N198" i="12"/>
  <c r="R104" i="12"/>
  <c r="R21" i="12"/>
  <c r="L23" i="12"/>
  <c r="N43" i="12"/>
  <c r="N52" i="12"/>
  <c r="N207" i="12"/>
  <c r="L114" i="12"/>
  <c r="L109" i="12"/>
  <c r="P31" i="12"/>
  <c r="S210" i="12"/>
  <c r="S63" i="12"/>
  <c r="R127" i="12"/>
  <c r="L41" i="12"/>
  <c r="P188" i="12"/>
  <c r="Q167" i="12"/>
  <c r="P214" i="12"/>
  <c r="R185" i="12"/>
  <c r="S25" i="12"/>
  <c r="L186" i="12"/>
  <c r="O146" i="12"/>
  <c r="M46" i="12"/>
  <c r="Q134" i="12"/>
  <c r="R201" i="12"/>
  <c r="R93" i="12"/>
  <c r="N49" i="12"/>
  <c r="N142" i="12"/>
  <c r="N73" i="12"/>
  <c r="S46" i="12"/>
  <c r="M212" i="12"/>
  <c r="L54" i="12"/>
  <c r="O104" i="12"/>
  <c r="J145" i="12"/>
  <c r="M208" i="12"/>
  <c r="L19" i="12"/>
  <c r="M183" i="12"/>
  <c r="R36" i="12"/>
  <c r="P23" i="12"/>
  <c r="M36" i="12"/>
  <c r="N71" i="12"/>
  <c r="Q210" i="12"/>
  <c r="S19" i="12"/>
  <c r="R186" i="12"/>
  <c r="P134" i="12"/>
  <c r="Q14" i="12"/>
  <c r="M38" i="12"/>
  <c r="O184" i="12"/>
  <c r="N212" i="12"/>
  <c r="L204" i="12"/>
  <c r="S51" i="12"/>
  <c r="L31" i="12"/>
  <c r="S18" i="12"/>
  <c r="P100" i="12"/>
  <c r="P70" i="12"/>
  <c r="R200" i="12"/>
  <c r="L117" i="12"/>
  <c r="R99" i="12"/>
  <c r="R86" i="12"/>
  <c r="N38" i="12"/>
  <c r="L71" i="12"/>
  <c r="O195" i="12"/>
  <c r="P169" i="12"/>
  <c r="P17" i="12"/>
  <c r="L21" i="12"/>
  <c r="P121" i="12"/>
  <c r="M28" i="12"/>
  <c r="O212" i="12"/>
  <c r="R187" i="12"/>
  <c r="P43" i="12"/>
  <c r="N210" i="12"/>
  <c r="Q185" i="12"/>
  <c r="R128" i="12"/>
  <c r="L82" i="12"/>
  <c r="M115" i="12"/>
  <c r="N76" i="12"/>
  <c r="N24" i="12"/>
  <c r="R125" i="12"/>
  <c r="L86" i="12"/>
  <c r="Q23" i="12"/>
  <c r="R124" i="12"/>
  <c r="P27" i="12"/>
  <c r="S205" i="12"/>
  <c r="N64" i="12"/>
  <c r="N204" i="12"/>
  <c r="O76" i="12"/>
  <c r="M170" i="12"/>
  <c r="S66" i="12"/>
  <c r="Q80" i="12"/>
  <c r="R94" i="12"/>
  <c r="S82" i="12"/>
  <c r="O63" i="12"/>
  <c r="N118" i="12"/>
  <c r="O81" i="12"/>
  <c r="P16" i="12"/>
  <c r="L39" i="12"/>
  <c r="L95" i="12"/>
  <c r="S45" i="12"/>
  <c r="L199" i="12"/>
  <c r="O62" i="12"/>
  <c r="L131" i="12"/>
  <c r="L103" i="12"/>
  <c r="L157" i="12"/>
  <c r="O205" i="12"/>
  <c r="O64" i="12"/>
  <c r="P151" i="12"/>
  <c r="Q39" i="12"/>
  <c r="R133" i="12"/>
  <c r="M124" i="12"/>
  <c r="R102" i="12"/>
  <c r="N156" i="12"/>
  <c r="M140" i="12"/>
  <c r="R121" i="12"/>
  <c r="M86" i="12"/>
  <c r="P81" i="12"/>
  <c r="N66" i="12"/>
  <c r="R110" i="12"/>
  <c r="P126" i="12"/>
  <c r="M167" i="12"/>
  <c r="O23" i="12"/>
  <c r="L111" i="12"/>
  <c r="S64" i="12"/>
  <c r="M126" i="12"/>
  <c r="S200" i="12"/>
  <c r="M93" i="12"/>
  <c r="R85" i="12"/>
  <c r="Q141" i="12"/>
  <c r="M27" i="12"/>
  <c r="N48" i="12"/>
  <c r="R134" i="12"/>
  <c r="P207" i="12"/>
  <c r="Q37" i="12"/>
  <c r="S39" i="12"/>
  <c r="L168" i="12"/>
  <c r="S184" i="12"/>
  <c r="P202" i="12"/>
  <c r="N75" i="12"/>
  <c r="T13" i="12"/>
  <c r="P185" i="12"/>
  <c r="L139" i="12"/>
  <c r="L200" i="12"/>
  <c r="Q42" i="12"/>
  <c r="O150" i="12"/>
  <c r="Q64" i="12"/>
  <c r="L112" i="12"/>
  <c r="M63" i="12"/>
  <c r="L101" i="12"/>
  <c r="M65" i="12"/>
  <c r="O48" i="12"/>
  <c r="L116" i="12"/>
  <c r="P206" i="12"/>
  <c r="O196" i="12"/>
  <c r="O40" i="12"/>
  <c r="Q151" i="12"/>
  <c r="O21" i="12"/>
  <c r="Q20" i="12"/>
  <c r="L62" i="12"/>
  <c r="S31" i="12"/>
  <c r="W13" i="12"/>
  <c r="S202" i="12"/>
  <c r="L68" i="12"/>
  <c r="S183" i="12"/>
  <c r="P41" i="12"/>
  <c r="P21" i="12"/>
  <c r="R154" i="12"/>
  <c r="P103" i="12"/>
  <c r="S49" i="12"/>
  <c r="P73" i="12"/>
  <c r="R69" i="12"/>
  <c r="S212" i="12"/>
  <c r="P65" i="12"/>
  <c r="N29" i="12"/>
  <c r="S17" i="12"/>
  <c r="R84" i="12"/>
  <c r="O124" i="12"/>
  <c r="S16" i="12"/>
  <c r="R101" i="12"/>
  <c r="S187" i="12"/>
  <c r="O185" i="12"/>
  <c r="Q201" i="12"/>
  <c r="M152" i="12"/>
  <c r="P209" i="12"/>
  <c r="M94" i="12"/>
  <c r="R100" i="12"/>
  <c r="M116" i="12"/>
  <c r="S55" i="12"/>
  <c r="K160" i="12"/>
  <c r="O183" i="12"/>
  <c r="R53" i="12"/>
  <c r="R43" i="12"/>
  <c r="S43" i="12"/>
  <c r="S116" i="12"/>
  <c r="P30" i="12"/>
  <c r="R167" i="12"/>
  <c r="Q75" i="12"/>
  <c r="P29" i="12"/>
  <c r="R196" i="12"/>
  <c r="O198" i="12"/>
  <c r="N98" i="12"/>
  <c r="M102" i="12"/>
  <c r="M117" i="12"/>
  <c r="Q76" i="12"/>
  <c r="R63" i="12"/>
  <c r="P157" i="12"/>
  <c r="Q35" i="12"/>
  <c r="Q50" i="12"/>
  <c r="R140" i="12"/>
  <c r="L181" i="12"/>
  <c r="R23" i="12"/>
  <c r="L146" i="12"/>
  <c r="M209" i="12"/>
  <c r="R40" i="12"/>
  <c r="S24" i="12"/>
  <c r="S20" i="12"/>
  <c r="M114" i="12"/>
  <c r="O47" i="12"/>
  <c r="N140" i="12"/>
  <c r="O53" i="12"/>
  <c r="S186" i="12"/>
  <c r="L208" i="12"/>
  <c r="R212" i="12"/>
  <c r="S180" i="12"/>
  <c r="P168" i="12"/>
  <c r="N208" i="12"/>
  <c r="P94" i="12"/>
  <c r="L72" i="12"/>
  <c r="P34" i="12"/>
  <c r="R83" i="12"/>
  <c r="L122" i="12"/>
  <c r="N101" i="12"/>
  <c r="L34" i="12"/>
  <c r="N188" i="12"/>
  <c r="M79" i="12"/>
  <c r="P111" i="12"/>
  <c r="O25" i="12"/>
  <c r="R206" i="12"/>
  <c r="Q182" i="12"/>
  <c r="N102" i="12"/>
  <c r="R158" i="12"/>
  <c r="M104" i="12"/>
  <c r="N95" i="12"/>
  <c r="L69" i="12"/>
  <c r="R48" i="12"/>
  <c r="M198" i="12"/>
  <c r="P53" i="12"/>
  <c r="Q138" i="12"/>
  <c r="O66" i="12"/>
  <c r="R126" i="12"/>
  <c r="S83" i="12"/>
  <c r="M157" i="12"/>
  <c r="L24" i="12"/>
  <c r="L100" i="12"/>
  <c r="I57" i="12"/>
  <c r="O20" i="12"/>
  <c r="O156" i="12"/>
  <c r="L188" i="12"/>
  <c r="Q68" i="12"/>
  <c r="P141" i="12"/>
  <c r="S207" i="12"/>
  <c r="P146" i="12"/>
  <c r="L189" i="12"/>
  <c r="S198" i="12"/>
  <c r="N41" i="12"/>
  <c r="I145" i="12"/>
  <c r="N19" i="12"/>
  <c r="O19" i="12"/>
  <c r="R159" i="12"/>
  <c r="M166" i="12"/>
  <c r="R157" i="12"/>
  <c r="M106" i="12"/>
  <c r="O14" i="12"/>
  <c r="L119" i="12"/>
  <c r="Q86" i="12"/>
  <c r="O34" i="12"/>
  <c r="Q21" i="12"/>
  <c r="M108" i="12"/>
  <c r="Q53" i="12"/>
  <c r="N84" i="12"/>
  <c r="Q36" i="12"/>
  <c r="L17" i="12"/>
  <c r="S68" i="12"/>
  <c r="P36" i="12"/>
  <c r="L28" i="12"/>
  <c r="S47" i="12"/>
  <c r="P52" i="12"/>
  <c r="P117" i="12"/>
  <c r="N128" i="12"/>
  <c r="P42" i="12"/>
  <c r="O65" i="12"/>
  <c r="N85" i="12"/>
  <c r="S14" i="12"/>
  <c r="P75" i="12"/>
  <c r="R16" i="12"/>
  <c r="O199" i="12"/>
  <c r="L51" i="12"/>
  <c r="Q43" i="12"/>
  <c r="N125" i="12"/>
  <c r="S185" i="12"/>
  <c r="O86" i="12"/>
  <c r="O28" i="12"/>
  <c r="P97" i="12"/>
  <c r="R139" i="12"/>
  <c r="O197" i="12"/>
  <c r="P20" i="12"/>
  <c r="M131" i="12"/>
  <c r="M165" i="12"/>
  <c r="N106" i="12"/>
  <c r="L33" i="12"/>
  <c r="M153" i="12"/>
  <c r="M41" i="12"/>
  <c r="M118" i="12"/>
  <c r="S206" i="12"/>
  <c r="R72" i="12"/>
  <c r="M113" i="12"/>
  <c r="J57" i="12"/>
  <c r="O35" i="12"/>
  <c r="L182" i="12"/>
  <c r="O50" i="12"/>
  <c r="R64" i="12"/>
  <c r="P148" i="12"/>
  <c r="Q78" i="12"/>
  <c r="Q19" i="12"/>
  <c r="N45" i="12"/>
  <c r="M110" i="12"/>
  <c r="R209" i="12"/>
  <c r="Q192" i="12"/>
  <c r="O181" i="12"/>
  <c r="M55" i="12"/>
  <c r="O68" i="12"/>
  <c r="N46" i="12"/>
  <c r="L152" i="12"/>
  <c r="O180" i="12"/>
  <c r="Q169" i="12"/>
  <c r="N153" i="12"/>
  <c r="R151" i="12"/>
  <c r="N139" i="12"/>
  <c r="M186" i="12"/>
  <c r="M78" i="12"/>
  <c r="Q45" i="12"/>
  <c r="S181" i="12"/>
  <c r="N202" i="12"/>
  <c r="R166" i="12"/>
  <c r="O74" i="12"/>
  <c r="Q186" i="12"/>
  <c r="O208" i="12"/>
  <c r="L81" i="12"/>
  <c r="P170" i="12"/>
  <c r="S137" i="12"/>
  <c r="R54" i="12"/>
  <c r="H160" i="12"/>
  <c r="L108" i="12"/>
  <c r="M180" i="12"/>
  <c r="Q28" i="12"/>
  <c r="R180" i="12"/>
  <c r="L155" i="12"/>
  <c r="R117" i="12"/>
  <c r="N169" i="12"/>
  <c r="M64" i="12"/>
  <c r="L187" i="12"/>
  <c r="O33" i="12"/>
  <c r="P144" i="12"/>
  <c r="M33" i="12"/>
  <c r="Q48" i="12"/>
  <c r="N25" i="12"/>
  <c r="S35" i="12"/>
  <c r="Q83" i="12"/>
  <c r="O210" i="12"/>
  <c r="L55" i="12"/>
  <c r="L38" i="12"/>
  <c r="G57" i="12"/>
  <c r="N133" i="12"/>
  <c r="Q214" i="12"/>
  <c r="Q195" i="12"/>
  <c r="S76" i="12"/>
  <c r="M95" i="12"/>
  <c r="L202" i="12"/>
  <c r="L180" i="12"/>
  <c r="P152" i="12"/>
  <c r="L63" i="12"/>
  <c r="M142" i="12"/>
  <c r="P116" i="12"/>
  <c r="S134" i="12"/>
  <c r="N196" i="12"/>
  <c r="L144" i="12"/>
  <c r="R27" i="12"/>
  <c r="P45" i="12"/>
  <c r="P62" i="12"/>
  <c r="O78" i="12"/>
  <c r="M48" i="12"/>
  <c r="N62" i="12"/>
  <c r="Q73" i="12"/>
  <c r="N21" i="12"/>
  <c r="P24" i="12"/>
  <c r="P137" i="12"/>
  <c r="N39" i="12"/>
  <c r="N137" i="12"/>
  <c r="N27" i="12"/>
  <c r="S168" i="12"/>
  <c r="O73" i="12"/>
  <c r="S86" i="12"/>
  <c r="L167" i="12"/>
  <c r="K57" i="12"/>
  <c r="O27" i="12"/>
  <c r="M185" i="12"/>
  <c r="O82" i="12"/>
  <c r="R122" i="12"/>
  <c r="M148" i="12"/>
  <c r="R188" i="12"/>
  <c r="Q180" i="12"/>
  <c r="M154" i="12"/>
  <c r="M189" i="12"/>
  <c r="M151" i="12"/>
  <c r="Q55" i="12"/>
  <c r="R45" i="12"/>
  <c r="L212" i="12"/>
  <c r="M205" i="12"/>
  <c r="P39" i="12"/>
  <c r="O41" i="12"/>
  <c r="R182" i="12"/>
  <c r="Q18" i="12"/>
  <c r="O42" i="12"/>
  <c r="N150" i="12"/>
  <c r="M62" i="12"/>
  <c r="R183" i="12"/>
  <c r="R41" i="12"/>
  <c r="N183" i="12"/>
  <c r="M40" i="12"/>
  <c r="N36" i="12"/>
  <c r="P109" i="12"/>
  <c r="P98" i="12"/>
  <c r="O192" i="12"/>
  <c r="L94" i="12"/>
  <c r="L16" i="12"/>
  <c r="N122" i="12"/>
  <c r="P64" i="12"/>
  <c r="L118" i="12"/>
  <c r="P147" i="12"/>
  <c r="O29" i="12"/>
  <c r="P156" i="12"/>
  <c r="R38" i="12"/>
  <c r="L143" i="12"/>
  <c r="L206" i="12"/>
  <c r="P190" i="12"/>
  <c r="M194" i="12"/>
  <c r="N154" i="12"/>
  <c r="M73" i="12"/>
  <c r="R208" i="12"/>
  <c r="R80" i="12"/>
  <c r="N68" i="12"/>
  <c r="L190" i="12"/>
  <c r="N113" i="12"/>
  <c r="R76" i="12"/>
  <c r="N35" i="12"/>
  <c r="N28" i="12"/>
  <c r="Q46" i="12"/>
  <c r="L49" i="12"/>
  <c r="N83" i="12"/>
  <c r="Q196" i="12"/>
  <c r="O16" i="12"/>
  <c r="S29" i="12"/>
  <c r="S118" i="12"/>
  <c r="M122" i="12"/>
  <c r="L64" i="12"/>
  <c r="P72" i="12"/>
  <c r="L166" i="12"/>
  <c r="R181" i="12"/>
  <c r="P50" i="12"/>
  <c r="R105" i="12"/>
  <c r="L205" i="12"/>
  <c r="O133" i="12"/>
  <c r="S38" i="12"/>
  <c r="S71" i="12"/>
  <c r="O52" i="12"/>
  <c r="P37" i="12"/>
  <c r="N104" i="12"/>
  <c r="P106" i="12"/>
  <c r="O96" i="12"/>
  <c r="N30" i="12"/>
  <c r="Q71" i="12"/>
  <c r="O71" i="12"/>
  <c r="M156" i="12"/>
  <c r="R202" i="12"/>
  <c r="O84" i="12"/>
  <c r="R75" i="12"/>
  <c r="N148" i="12"/>
  <c r="L210" i="12"/>
  <c r="S209" i="12"/>
  <c r="P38" i="12"/>
  <c r="Q194" i="12"/>
  <c r="L142" i="12"/>
  <c r="P40" i="12"/>
  <c r="O49" i="12"/>
  <c r="S150" i="12"/>
  <c r="L110" i="12"/>
  <c r="M37" i="12"/>
  <c r="L184" i="12"/>
  <c r="L27" i="12"/>
  <c r="N180" i="12"/>
  <c r="M169" i="12"/>
  <c r="N69" i="12"/>
  <c r="L169" i="12"/>
  <c r="L74" i="12"/>
  <c r="P35" i="12"/>
  <c r="L66" i="12"/>
  <c r="S196" i="12"/>
  <c r="N54" i="12"/>
  <c r="S79" i="12"/>
  <c r="R207" i="12"/>
  <c r="L73" i="12"/>
  <c r="P79" i="12"/>
  <c r="R18" i="12"/>
  <c r="M182" i="12"/>
  <c r="O55" i="12"/>
  <c r="O202" i="12"/>
  <c r="M47" i="12"/>
  <c r="M49" i="12"/>
  <c r="M35" i="12"/>
  <c r="S182" i="12"/>
  <c r="R25" i="12"/>
  <c r="H129" i="12"/>
  <c r="O54" i="12"/>
  <c r="S36" i="12"/>
  <c r="N53" i="12"/>
  <c r="M202" i="12"/>
  <c r="N14" i="12"/>
  <c r="L126" i="12"/>
  <c r="M137" i="12"/>
  <c r="L97" i="12"/>
  <c r="P165" i="12"/>
  <c r="M25" i="12"/>
  <c r="P140" i="12"/>
  <c r="M105" i="12"/>
  <c r="N121" i="12"/>
  <c r="N105" i="12"/>
  <c r="P46" i="12"/>
  <c r="R66" i="12"/>
  <c r="P208" i="12"/>
  <c r="P143" i="12"/>
  <c r="N197" i="12"/>
  <c r="S21" i="12"/>
  <c r="P68" i="12"/>
  <c r="M96" i="12"/>
  <c r="P198" i="12"/>
  <c r="P197" i="12"/>
  <c r="L93" i="12"/>
  <c r="L185" i="12"/>
  <c r="S33" i="12"/>
  <c r="L35" i="12"/>
  <c r="M125" i="12"/>
  <c r="L106" i="12"/>
  <c r="P186" i="12"/>
  <c r="O83" i="12"/>
  <c r="P167" i="12"/>
  <c r="M66" i="12"/>
  <c r="O204" i="12"/>
  <c r="R19" i="12"/>
  <c r="Q33" i="12"/>
  <c r="L136" i="12"/>
  <c r="S197" i="12"/>
  <c r="O190" i="12"/>
  <c r="O36" i="12"/>
  <c r="Q209" i="12"/>
  <c r="N151" i="12"/>
  <c r="S30" i="12"/>
  <c r="R51" i="12"/>
  <c r="S48" i="12"/>
  <c r="P205" i="12"/>
  <c r="P114" i="12"/>
  <c r="K129" i="12"/>
  <c r="Q94" i="12"/>
  <c r="L165" i="12"/>
  <c r="R20" i="12"/>
  <c r="M72" i="12"/>
  <c r="P150" i="12"/>
  <c r="Q17" i="12"/>
  <c r="P142" i="12"/>
  <c r="N94" i="12"/>
  <c r="S189" i="12"/>
  <c r="L192" i="12"/>
  <c r="N157" i="12"/>
  <c r="R169" i="12"/>
  <c r="R31" i="12"/>
  <c r="R152" i="12"/>
  <c r="P194" i="12"/>
  <c r="L36" i="12"/>
  <c r="L70" i="12"/>
  <c r="M168" i="12"/>
  <c r="O142" i="12"/>
  <c r="S73" i="12"/>
  <c r="O18" i="12"/>
  <c r="R95" i="12"/>
  <c r="O79" i="12"/>
  <c r="R192" i="12"/>
  <c r="R50" i="12"/>
  <c r="P63" i="12"/>
  <c r="M138" i="12"/>
  <c r="N86" i="12"/>
  <c r="R47" i="12"/>
  <c r="N192" i="12"/>
  <c r="S62" i="12"/>
  <c r="M133" i="12"/>
  <c r="Q63" i="12"/>
  <c r="N63" i="12"/>
  <c r="Q93" i="12"/>
  <c r="L25" i="12"/>
  <c r="L121" i="12"/>
  <c r="S204" i="12"/>
  <c r="M155" i="12"/>
  <c r="R46" i="12"/>
  <c r="R82" i="12"/>
  <c r="P181" i="12"/>
  <c r="P54" i="12"/>
  <c r="L195" i="12"/>
  <c r="P80" i="12"/>
  <c r="L42" i="12"/>
  <c r="R112" i="12"/>
  <c r="O75" i="12"/>
  <c r="N17" i="12"/>
  <c r="N16" i="12"/>
  <c r="Q112" i="12"/>
  <c r="O24" i="12"/>
  <c r="P76" i="12"/>
  <c r="P180" i="12"/>
  <c r="I129" i="12"/>
  <c r="N181" i="12"/>
  <c r="N72" i="12"/>
  <c r="M195" i="12"/>
  <c r="N187" i="12"/>
  <c r="M81" i="12"/>
  <c r="M207" i="12"/>
  <c r="M74" i="12"/>
  <c r="S28" i="12"/>
  <c r="M121" i="12"/>
  <c r="L140" i="12"/>
  <c r="R108" i="12"/>
  <c r="P108" i="12"/>
  <c r="Q34" i="12"/>
  <c r="Q29" i="12"/>
  <c r="N23" i="12"/>
  <c r="M83" i="12"/>
  <c r="S78" i="12"/>
  <c r="M98" i="12"/>
  <c r="O30" i="12"/>
  <c r="L102" i="12"/>
  <c r="R137" i="12"/>
  <c r="P99" i="12"/>
  <c r="M16" i="12"/>
  <c r="N205" i="12"/>
  <c r="Q84" i="12"/>
  <c r="M19" i="12"/>
  <c r="Q183" i="12"/>
  <c r="P204" i="12"/>
  <c r="Q52" i="12"/>
  <c r="Q51" i="12"/>
  <c r="L37" i="12"/>
  <c r="L76" i="12"/>
  <c r="R146" i="12"/>
  <c r="R29" i="12"/>
  <c r="L134" i="12"/>
  <c r="O38" i="12"/>
  <c r="L14" i="12"/>
  <c r="P153" i="12"/>
  <c r="L183" i="12"/>
  <c r="R205" i="12"/>
  <c r="S23" i="12"/>
  <c r="N70" i="12"/>
  <c r="R55" i="12"/>
  <c r="R113" i="12"/>
  <c r="R214" i="12"/>
  <c r="M214" i="12"/>
  <c r="Q150" i="12"/>
  <c r="P189" i="12"/>
  <c r="I160" i="12"/>
  <c r="S98" i="12"/>
  <c r="N20" i="12"/>
  <c r="S70" i="12"/>
  <c r="Q181" i="12"/>
  <c r="P183" i="12"/>
  <c r="O186" i="12"/>
  <c r="Q82" i="12"/>
  <c r="M187" i="12"/>
  <c r="P154" i="12"/>
  <c r="S85" i="12"/>
  <c r="M39" i="12"/>
  <c r="S97" i="12"/>
  <c r="S114" i="12"/>
  <c r="S188" i="12"/>
  <c r="M103" i="12"/>
  <c r="O95" i="12"/>
  <c r="P131" i="12"/>
  <c r="S99" i="12"/>
  <c r="L125" i="12"/>
  <c r="S138" i="12"/>
  <c r="O102" i="12"/>
  <c r="Q198" i="12"/>
  <c r="M144" i="12"/>
  <c r="P125" i="12"/>
  <c r="L84" i="12"/>
  <c r="N170" i="12"/>
  <c r="M204" i="12"/>
  <c r="N119" i="12"/>
  <c r="O147" i="12"/>
  <c r="M143" i="12"/>
  <c r="S93" i="12"/>
  <c r="Q114" i="12"/>
  <c r="O116" i="12"/>
  <c r="P69" i="12"/>
  <c r="O166" i="12"/>
  <c r="R148" i="12"/>
  <c r="S96" i="12"/>
  <c r="N124" i="12"/>
  <c r="S157" i="12"/>
  <c r="R197" i="12"/>
  <c r="M196" i="12"/>
  <c r="S34" i="12"/>
  <c r="Q142" i="12"/>
  <c r="N206" i="12"/>
  <c r="Q69" i="12"/>
  <c r="N97" i="12"/>
  <c r="O169" i="12"/>
  <c r="N155" i="12"/>
  <c r="S155" i="12"/>
  <c r="L80" i="12"/>
  <c r="N146" i="12"/>
  <c r="S166" i="12"/>
  <c r="N78" i="12"/>
  <c r="O112" i="12"/>
  <c r="O97" i="12"/>
  <c r="O141" i="12"/>
  <c r="S106" i="12"/>
  <c r="Q156" i="12"/>
  <c r="L48" i="12"/>
  <c r="Q202" i="12"/>
  <c r="Q188" i="12"/>
  <c r="P66" i="12"/>
  <c r="O103" i="12"/>
  <c r="S121" i="12"/>
  <c r="P122" i="12"/>
  <c r="O121" i="12"/>
  <c r="Q97" i="12"/>
  <c r="S142" i="12"/>
  <c r="O138" i="12"/>
  <c r="O131" i="12"/>
  <c r="Q170" i="12"/>
  <c r="O148" i="12"/>
  <c r="Q79" i="12"/>
  <c r="S105" i="12"/>
  <c r="S113" i="12"/>
  <c r="S50" i="12"/>
  <c r="N114" i="12"/>
  <c r="R42" i="12"/>
  <c r="S52" i="12"/>
  <c r="S154" i="12"/>
  <c r="O153" i="12"/>
  <c r="M109" i="12"/>
  <c r="Q117" i="12"/>
  <c r="N136" i="12"/>
  <c r="S148" i="12"/>
  <c r="Q113" i="12"/>
  <c r="S169" i="12"/>
  <c r="M50" i="12"/>
  <c r="N144" i="12"/>
  <c r="M147" i="12"/>
  <c r="Q143" i="12"/>
  <c r="Q110" i="12"/>
  <c r="M17" i="12"/>
  <c r="P82" i="12"/>
  <c r="Q131" i="12"/>
  <c r="Q137" i="12"/>
  <c r="S108" i="12"/>
  <c r="O154" i="12"/>
  <c r="R170" i="12"/>
  <c r="O122" i="12"/>
  <c r="Q115" i="12"/>
  <c r="N111" i="12"/>
  <c r="O136" i="12"/>
  <c r="S131" i="12"/>
  <c r="Q108" i="12"/>
  <c r="Q133" i="12"/>
  <c r="O125" i="12"/>
  <c r="N74" i="12"/>
  <c r="S133" i="12"/>
  <c r="S109" i="12"/>
  <c r="P138" i="12"/>
  <c r="L156" i="12"/>
  <c r="P200" i="12"/>
  <c r="N165" i="12"/>
  <c r="S102" i="12"/>
  <c r="Q95" i="12"/>
  <c r="O118" i="12"/>
  <c r="S112" i="12"/>
  <c r="N112" i="12"/>
  <c r="S115" i="12"/>
  <c r="O117" i="12"/>
  <c r="S159" i="12"/>
  <c r="Q98" i="12"/>
  <c r="Q153" i="12"/>
  <c r="S167" i="12"/>
  <c r="N152" i="12"/>
  <c r="N93" i="12"/>
  <c r="S111" i="12"/>
  <c r="S74" i="12"/>
  <c r="Q126" i="12"/>
  <c r="M139" i="12"/>
  <c r="S151" i="12"/>
  <c r="S94" i="12"/>
  <c r="O93" i="12"/>
  <c r="O110" i="12"/>
  <c r="P187" i="12"/>
  <c r="Q124" i="12"/>
  <c r="N110" i="12"/>
  <c r="Q140" i="12"/>
  <c r="R131" i="12"/>
  <c r="Q136" i="12"/>
  <c r="O100" i="12"/>
  <c r="Q146" i="12"/>
  <c r="Q159" i="12"/>
  <c r="S194" i="12"/>
  <c r="M146" i="12"/>
  <c r="M101" i="12"/>
  <c r="N186" i="12"/>
  <c r="Q125" i="12"/>
  <c r="Q109" i="12"/>
  <c r="Q147" i="12"/>
  <c r="S100" i="12"/>
  <c r="O109" i="12"/>
  <c r="Q103" i="12"/>
  <c r="O155" i="12"/>
  <c r="N209" i="12"/>
  <c r="S110" i="12"/>
  <c r="O106" i="12"/>
  <c r="O98" i="12"/>
  <c r="Q205" i="12"/>
  <c r="Q168" i="12"/>
  <c r="R184" i="12"/>
  <c r="N126" i="12"/>
  <c r="S95" i="12"/>
  <c r="N51" i="12"/>
  <c r="P115" i="12"/>
  <c r="O126" i="12"/>
  <c r="S125" i="12"/>
  <c r="O157" i="12"/>
  <c r="N167" i="12"/>
  <c r="N82" i="12"/>
  <c r="R168" i="12"/>
  <c r="Q119" i="12"/>
  <c r="S143" i="12"/>
  <c r="N96" i="12"/>
  <c r="L47" i="12"/>
  <c r="P85" i="12"/>
  <c r="S146" i="12"/>
  <c r="O113" i="12"/>
  <c r="L52" i="12"/>
  <c r="S119" i="12"/>
  <c r="O159" i="12"/>
  <c r="O108" i="12"/>
  <c r="R109" i="12"/>
  <c r="U13" i="12"/>
  <c r="Q122" i="12"/>
  <c r="R153" i="12"/>
  <c r="S152" i="12"/>
  <c r="S117" i="12"/>
  <c r="Q155" i="12"/>
  <c r="P199" i="12"/>
  <c r="S144" i="12"/>
  <c r="O151" i="12"/>
  <c r="S103" i="12"/>
  <c r="Q101" i="12"/>
  <c r="O167" i="12"/>
  <c r="Q104" i="12"/>
  <c r="N116" i="12"/>
  <c r="M76" i="12"/>
  <c r="M111" i="12"/>
  <c r="S126" i="12"/>
  <c r="P196" i="12"/>
  <c r="L43" i="12"/>
  <c r="Q54" i="12"/>
  <c r="R97" i="12"/>
  <c r="O140" i="12"/>
  <c r="M134" i="12"/>
  <c r="N131" i="12"/>
  <c r="Q47" i="12"/>
  <c r="N117" i="12"/>
  <c r="R70" i="12"/>
  <c r="R79" i="12"/>
  <c r="M141" i="12"/>
  <c r="O43" i="12"/>
  <c r="Q165" i="12"/>
  <c r="O101" i="12"/>
  <c r="O99" i="12"/>
  <c r="Q106" i="12"/>
  <c r="O94" i="12"/>
  <c r="P51" i="12"/>
  <c r="M119" i="12"/>
  <c r="Q148" i="12"/>
  <c r="O111" i="12"/>
  <c r="N138" i="12"/>
  <c r="S128" i="12"/>
  <c r="S122" i="12"/>
  <c r="N50" i="12"/>
  <c r="O128" i="12"/>
  <c r="O134" i="12"/>
  <c r="O139" i="12"/>
  <c r="P93" i="12"/>
  <c r="L98" i="12"/>
  <c r="R30" i="12"/>
  <c r="O143" i="12"/>
  <c r="Q96" i="12"/>
  <c r="R156" i="12"/>
  <c r="O170" i="12"/>
  <c r="O144" i="12"/>
  <c r="O137" i="12"/>
  <c r="V13" i="12"/>
  <c r="S140" i="12"/>
  <c r="P71" i="12"/>
  <c r="S54" i="12"/>
  <c r="Q157" i="12"/>
  <c r="Q139" i="12"/>
  <c r="Q121" i="12"/>
  <c r="S136" i="12"/>
  <c r="O114" i="12"/>
  <c r="Q116" i="12"/>
  <c r="S170" i="12"/>
  <c r="N108" i="12"/>
  <c r="P74" i="12"/>
  <c r="S156" i="12"/>
  <c r="P124" i="12"/>
  <c r="S153" i="12"/>
  <c r="N80" i="12"/>
  <c r="N134" i="12"/>
  <c r="Q99" i="12"/>
  <c r="O152" i="12"/>
  <c r="P123" i="12" l="1"/>
  <c r="N107" i="12"/>
  <c r="S135" i="12"/>
  <c r="Q120" i="12"/>
  <c r="Q162" i="12"/>
  <c r="V89" i="12"/>
  <c r="V173" i="12"/>
  <c r="P92" i="12"/>
  <c r="O127" i="12"/>
  <c r="Q158" i="12"/>
  <c r="M127" i="12"/>
  <c r="U89" i="12"/>
  <c r="U173" i="12"/>
  <c r="O107" i="12"/>
  <c r="O162" i="12"/>
  <c r="S203" i="12"/>
  <c r="Q135" i="12"/>
  <c r="Q123" i="12"/>
  <c r="O92" i="12"/>
  <c r="S127" i="12"/>
  <c r="N92" i="12"/>
  <c r="S132" i="12"/>
  <c r="Q132" i="12"/>
  <c r="Q107" i="12"/>
  <c r="O135" i="12"/>
  <c r="N127" i="12"/>
  <c r="S107" i="12"/>
  <c r="S158" i="12"/>
  <c r="N135" i="12"/>
  <c r="O158" i="12"/>
  <c r="S163" i="12"/>
  <c r="O120" i="12"/>
  <c r="S120" i="12"/>
  <c r="Q163" i="12"/>
  <c r="S162" i="12"/>
  <c r="N123" i="12"/>
  <c r="S92" i="12"/>
  <c r="M211" i="12"/>
  <c r="Q149" i="12"/>
  <c r="R176" i="12"/>
  <c r="S22" i="12"/>
  <c r="L174" i="12"/>
  <c r="L90" i="12"/>
  <c r="R179" i="12"/>
  <c r="P211" i="12"/>
  <c r="N22" i="12"/>
  <c r="Q179" i="12"/>
  <c r="P107" i="12"/>
  <c r="R107" i="12"/>
  <c r="M120" i="12"/>
  <c r="S178" i="12"/>
  <c r="S211" i="12"/>
  <c r="L120" i="12"/>
  <c r="Q92" i="12"/>
  <c r="M132" i="12"/>
  <c r="O163" i="12"/>
  <c r="P203" i="12"/>
  <c r="N162" i="12"/>
  <c r="P163" i="12"/>
  <c r="P149" i="12"/>
  <c r="L135" i="12"/>
  <c r="Q32" i="12"/>
  <c r="O211" i="12"/>
  <c r="S32" i="12"/>
  <c r="L92" i="12"/>
  <c r="N120" i="12"/>
  <c r="N90" i="12"/>
  <c r="N174" i="12"/>
  <c r="O176" i="12"/>
  <c r="L177" i="12"/>
  <c r="L26" i="12"/>
  <c r="S149" i="12"/>
  <c r="L163" i="12"/>
  <c r="Q203" i="12"/>
  <c r="N158" i="12"/>
  <c r="O132" i="12"/>
  <c r="S179" i="12"/>
  <c r="N178" i="12"/>
  <c r="M203" i="12"/>
  <c r="O179" i="12"/>
  <c r="N149" i="12"/>
  <c r="R44" i="12"/>
  <c r="Q176" i="12"/>
  <c r="M158" i="12"/>
  <c r="O26" i="12"/>
  <c r="O177" i="12"/>
  <c r="N26" i="12"/>
  <c r="N177" i="12"/>
  <c r="P44" i="12"/>
  <c r="R26" i="12"/>
  <c r="R177" i="12"/>
  <c r="M163" i="12"/>
  <c r="N132" i="12"/>
  <c r="L176" i="12"/>
  <c r="M32" i="12"/>
  <c r="O32" i="12"/>
  <c r="Q178" i="12"/>
  <c r="L107" i="12"/>
  <c r="Q44" i="12"/>
  <c r="M176" i="12"/>
  <c r="N44" i="12"/>
  <c r="P158" i="12"/>
  <c r="L32" i="12"/>
  <c r="O178" i="12"/>
  <c r="S174" i="12"/>
  <c r="S90" i="12"/>
  <c r="L178" i="12"/>
  <c r="M107" i="12"/>
  <c r="O90" i="12"/>
  <c r="O174" i="12"/>
  <c r="R162" i="12"/>
  <c r="M162" i="12"/>
  <c r="P127" i="12"/>
  <c r="R22" i="12"/>
  <c r="P162" i="12"/>
  <c r="P179" i="12"/>
  <c r="S176" i="12"/>
  <c r="O123" i="12"/>
  <c r="N179" i="12"/>
  <c r="W173" i="12"/>
  <c r="W89" i="12"/>
  <c r="O149" i="12"/>
  <c r="T173" i="12"/>
  <c r="T89" i="12"/>
  <c r="M26" i="12"/>
  <c r="M177" i="12"/>
  <c r="M92" i="12"/>
  <c r="L127" i="12"/>
  <c r="O22" i="12"/>
  <c r="R120" i="12"/>
  <c r="M123" i="12"/>
  <c r="R132" i="12"/>
  <c r="L162" i="12"/>
  <c r="S44" i="12"/>
  <c r="N211" i="12"/>
  <c r="P26" i="12"/>
  <c r="P177" i="12"/>
  <c r="R123" i="12"/>
  <c r="Q22" i="12"/>
  <c r="M178" i="12"/>
  <c r="P120" i="12"/>
  <c r="L211" i="12"/>
  <c r="Q174" i="12"/>
  <c r="Q90" i="12"/>
  <c r="P22" i="12"/>
  <c r="N163" i="12"/>
  <c r="R92" i="12"/>
  <c r="L22" i="12"/>
  <c r="R135" i="12"/>
  <c r="L44" i="12"/>
  <c r="M179" i="12"/>
  <c r="Q127" i="12"/>
  <c r="L179" i="12"/>
  <c r="L191" i="12" s="1"/>
  <c r="L193" i="12" s="1"/>
  <c r="R149" i="12"/>
  <c r="P174" i="12"/>
  <c r="P90" i="12"/>
  <c r="R90" i="12"/>
  <c r="R174" i="12"/>
  <c r="S26" i="12"/>
  <c r="S177" i="12"/>
  <c r="S191" i="12" s="1"/>
  <c r="S193" i="12" s="1"/>
  <c r="S213" i="12" s="1"/>
  <c r="S215" i="12" s="1"/>
  <c r="S217" i="12" s="1"/>
  <c r="R163" i="12"/>
  <c r="N32" i="12"/>
  <c r="L158" i="12"/>
  <c r="Q211" i="12"/>
  <c r="Q177" i="12"/>
  <c r="Q26" i="12"/>
  <c r="P135" i="12"/>
  <c r="L123" i="12"/>
  <c r="M22" i="12"/>
  <c r="M135" i="12"/>
  <c r="R211" i="12"/>
  <c r="P178" i="12"/>
  <c r="L149" i="12"/>
  <c r="P132" i="12"/>
  <c r="O203" i="12"/>
  <c r="P176" i="12"/>
  <c r="N176" i="12"/>
  <c r="S123" i="12"/>
  <c r="L203" i="12"/>
  <c r="L132" i="12"/>
  <c r="R32" i="12"/>
  <c r="N203" i="12"/>
  <c r="M44" i="12"/>
  <c r="P32" i="12"/>
  <c r="M149" i="12"/>
  <c r="R178" i="12"/>
  <c r="M174" i="12"/>
  <c r="M90" i="12"/>
  <c r="O44" i="12"/>
  <c r="R203" i="12"/>
  <c r="AA173" i="12"/>
  <c r="AB29" i="12"/>
  <c r="AB40" i="12"/>
  <c r="AB84" i="12"/>
  <c r="AB81" i="12"/>
  <c r="AB75" i="12"/>
  <c r="AB30" i="12"/>
  <c r="AB90" i="12"/>
  <c r="AB54" i="12"/>
  <c r="AB206" i="12"/>
  <c r="AB207" i="12"/>
  <c r="AB82" i="12"/>
  <c r="AB35" i="12"/>
  <c r="AB60" i="12"/>
  <c r="AB43" i="12"/>
  <c r="AB188" i="12"/>
  <c r="AB194" i="12"/>
  <c r="AB204" i="12"/>
  <c r="AB18" i="12"/>
  <c r="AB205" i="12"/>
  <c r="AB13" i="12"/>
  <c r="AB187" i="12"/>
  <c r="AB52" i="12"/>
  <c r="AB190" i="12"/>
  <c r="AB68" i="12"/>
  <c r="AB31" i="12"/>
  <c r="AB53" i="12"/>
  <c r="AB186" i="12"/>
  <c r="AB66" i="12"/>
  <c r="AB63" i="12"/>
  <c r="AB192" i="12"/>
  <c r="AB79" i="12"/>
  <c r="AB89" i="12"/>
  <c r="AB27" i="12"/>
  <c r="AB69" i="12"/>
  <c r="AB85" i="12"/>
  <c r="AB48" i="12"/>
  <c r="AB21" i="12"/>
  <c r="AB33" i="12"/>
  <c r="AB49" i="12"/>
  <c r="AB210" i="12"/>
  <c r="AB212" i="12"/>
  <c r="AB86" i="12"/>
  <c r="AB39" i="12"/>
  <c r="AB174" i="12"/>
  <c r="AB64" i="12"/>
  <c r="AB197" i="12"/>
  <c r="AB198" i="12"/>
  <c r="AB208" i="12"/>
  <c r="AB20" i="12"/>
  <c r="AB17" i="12"/>
  <c r="AB14" i="12"/>
  <c r="AB51" i="12"/>
  <c r="AB19" i="12"/>
  <c r="AB195" i="12"/>
  <c r="AB34" i="12"/>
  <c r="AB37" i="12"/>
  <c r="AB181" i="12"/>
  <c r="AB173" i="12"/>
  <c r="AB46" i="12"/>
  <c r="AB47" i="12"/>
  <c r="AB200" i="12"/>
  <c r="AB76" i="12"/>
  <c r="AC11" i="12"/>
  <c r="AB16" i="12"/>
  <c r="AB73" i="12"/>
  <c r="AB70" i="12"/>
  <c r="AB50" i="12"/>
  <c r="AB12" i="12"/>
  <c r="AB25" i="12"/>
  <c r="AB45" i="12"/>
  <c r="AB80" i="12"/>
  <c r="AB214" i="12"/>
  <c r="AB71" i="12"/>
  <c r="AB41" i="12"/>
  <c r="AB196" i="12"/>
  <c r="AB55" i="12"/>
  <c r="AB201" i="12"/>
  <c r="AB202" i="12"/>
  <c r="AB78" i="12"/>
  <c r="AB72" i="12"/>
  <c r="AB59" i="12"/>
  <c r="AB24" i="12"/>
  <c r="AB184" i="12"/>
  <c r="AB189" i="12"/>
  <c r="AB199" i="12"/>
  <c r="AB38" i="12"/>
  <c r="AB83" i="12"/>
  <c r="AB185" i="12"/>
  <c r="AB183" i="12"/>
  <c r="AB65" i="12"/>
  <c r="AB23" i="12"/>
  <c r="AB209" i="12"/>
  <c r="AB36" i="12"/>
  <c r="AB28" i="12"/>
  <c r="AB182" i="12"/>
  <c r="AB62" i="12"/>
  <c r="AB74" i="12"/>
  <c r="AB42" i="12"/>
  <c r="AB180" i="12"/>
  <c r="Z217" i="12"/>
  <c r="AA89" i="12"/>
  <c r="AA129" i="12"/>
  <c r="AA57" i="12"/>
  <c r="AA160" i="12"/>
  <c r="Z140" i="12"/>
  <c r="Z115" i="12"/>
  <c r="Z103" i="12"/>
  <c r="Z100" i="12"/>
  <c r="Z92" i="12"/>
  <c r="Z117" i="12"/>
  <c r="Z170" i="12"/>
  <c r="Z154" i="12"/>
  <c r="Z146" i="12"/>
  <c r="Z95" i="12"/>
  <c r="Z141" i="12"/>
  <c r="Z155" i="12"/>
  <c r="Z162" i="12"/>
  <c r="Z169" i="12"/>
  <c r="Z107" i="12"/>
  <c r="Z122" i="12"/>
  <c r="Z98" i="12"/>
  <c r="Z156" i="12"/>
  <c r="Z93" i="12"/>
  <c r="Z159" i="12"/>
  <c r="Z139" i="12"/>
  <c r="Z99" i="12"/>
  <c r="Z104" i="12"/>
  <c r="Z106" i="12"/>
  <c r="Z149" i="12"/>
  <c r="Z165" i="12"/>
  <c r="Z118" i="12"/>
  <c r="Z163" i="12"/>
  <c r="Z101" i="12"/>
  <c r="Z157" i="12"/>
  <c r="Z110" i="12"/>
  <c r="Z96" i="12"/>
  <c r="Z111" i="12"/>
  <c r="Z132" i="12"/>
  <c r="Z102" i="12"/>
  <c r="Z94" i="12"/>
  <c r="Z114" i="12"/>
  <c r="Z138" i="12"/>
  <c r="Z135" i="12"/>
  <c r="Z152" i="12"/>
  <c r="Z120" i="12"/>
  <c r="Z113" i="12"/>
  <c r="Z127" i="12"/>
  <c r="Z168" i="12"/>
  <c r="Z151" i="12"/>
  <c r="Z153" i="12"/>
  <c r="Z126" i="12"/>
  <c r="Z125" i="12"/>
  <c r="Z166" i="12"/>
  <c r="Z128" i="12"/>
  <c r="Z131" i="12"/>
  <c r="Z124" i="12"/>
  <c r="Z116" i="12"/>
  <c r="Z148" i="12"/>
  <c r="Z147" i="12"/>
  <c r="Z109" i="12"/>
  <c r="Z137" i="12"/>
  <c r="Z123" i="12"/>
  <c r="Z142" i="12"/>
  <c r="Z158" i="12"/>
  <c r="Z167" i="12"/>
  <c r="Z144" i="12"/>
  <c r="Z119" i="12"/>
  <c r="Z133" i="12"/>
  <c r="Z108" i="12"/>
  <c r="Z112" i="12"/>
  <c r="Z136" i="12"/>
  <c r="Z97" i="12"/>
  <c r="Z121" i="12"/>
  <c r="Z105" i="12"/>
  <c r="Z134" i="12"/>
  <c r="Z143" i="12"/>
  <c r="Z145" i="12"/>
  <c r="Z150" i="12"/>
  <c r="Z90" i="12"/>
  <c r="V53" i="12"/>
  <c r="V69" i="12"/>
  <c r="V86" i="12"/>
  <c r="V47" i="12"/>
  <c r="V194" i="12"/>
  <c r="V25" i="12"/>
  <c r="V208" i="12"/>
  <c r="V37" i="12"/>
  <c r="V189" i="12"/>
  <c r="V16" i="12"/>
  <c r="V202" i="12"/>
  <c r="U66" i="12"/>
  <c r="U187" i="12"/>
  <c r="U50" i="12"/>
  <c r="U18" i="12"/>
  <c r="U197" i="12"/>
  <c r="U31" i="12"/>
  <c r="U181" i="12"/>
  <c r="U205" i="12"/>
  <c r="U21" i="12"/>
  <c r="U84" i="12"/>
  <c r="U186" i="12"/>
  <c r="U23" i="12"/>
  <c r="P129" i="12"/>
  <c r="W197" i="12"/>
  <c r="W84" i="12"/>
  <c r="W195" i="12"/>
  <c r="W69" i="12"/>
  <c r="W81" i="12"/>
  <c r="W53" i="12"/>
  <c r="W200" i="12"/>
  <c r="W82" i="12"/>
  <c r="W205" i="12"/>
  <c r="W43" i="12"/>
  <c r="W72" i="12"/>
  <c r="T184" i="12"/>
  <c r="T183" i="12"/>
  <c r="T65" i="12"/>
  <c r="T84" i="12"/>
  <c r="T24" i="12"/>
  <c r="T27" i="12"/>
  <c r="T81" i="12"/>
  <c r="T66" i="12"/>
  <c r="T189" i="12"/>
  <c r="T17" i="12"/>
  <c r="T185" i="12"/>
  <c r="T198" i="12"/>
  <c r="R129" i="12"/>
  <c r="Q145" i="12"/>
  <c r="T117" i="12"/>
  <c r="V131" i="12"/>
  <c r="T96" i="12"/>
  <c r="V150" i="12"/>
  <c r="T159" i="12"/>
  <c r="T104" i="12"/>
  <c r="V106" i="12"/>
  <c r="T112" i="12"/>
  <c r="V93" i="12"/>
  <c r="T168" i="12"/>
  <c r="V168" i="12"/>
  <c r="T108" i="12"/>
  <c r="V138" i="12"/>
  <c r="T119" i="12"/>
  <c r="V148" i="12"/>
  <c r="T101" i="12"/>
  <c r="V209" i="12"/>
  <c r="V43" i="12"/>
  <c r="V38" i="12"/>
  <c r="V195" i="12"/>
  <c r="V210" i="12"/>
  <c r="V45" i="12"/>
  <c r="V71" i="12"/>
  <c r="V14" i="12"/>
  <c r="V85" i="12"/>
  <c r="V28" i="12"/>
  <c r="V192" i="12"/>
  <c r="O145" i="12"/>
  <c r="U34" i="12"/>
  <c r="U81" i="12"/>
  <c r="U35" i="12"/>
  <c r="U54" i="12"/>
  <c r="U40" i="12"/>
  <c r="U63" i="12"/>
  <c r="U180" i="12"/>
  <c r="U184" i="12"/>
  <c r="U20" i="12"/>
  <c r="U85" i="12"/>
  <c r="U45" i="12"/>
  <c r="U210" i="12"/>
  <c r="S129" i="12"/>
  <c r="N145" i="12"/>
  <c r="W182" i="12"/>
  <c r="W18" i="12"/>
  <c r="W54" i="12"/>
  <c r="W194" i="12"/>
  <c r="W76" i="12"/>
  <c r="W180" i="12"/>
  <c r="W68" i="12"/>
  <c r="W65" i="12"/>
  <c r="W207" i="12"/>
  <c r="W188" i="12"/>
  <c r="W37" i="12"/>
  <c r="W17" i="12"/>
  <c r="T199" i="12"/>
  <c r="T190" i="12"/>
  <c r="T54" i="12"/>
  <c r="T45" i="12"/>
  <c r="T72" i="12"/>
  <c r="T20" i="12"/>
  <c r="T41" i="12"/>
  <c r="T16" i="12"/>
  <c r="T209" i="12"/>
  <c r="T206" i="12"/>
  <c r="L160" i="12"/>
  <c r="N57" i="12"/>
  <c r="T124" i="12"/>
  <c r="V111" i="12"/>
  <c r="T143" i="12"/>
  <c r="V139" i="12"/>
  <c r="T93" i="12"/>
  <c r="V117" i="12"/>
  <c r="T125" i="12"/>
  <c r="V133" i="12"/>
  <c r="T133" i="12"/>
  <c r="V115" i="12"/>
  <c r="T165" i="12"/>
  <c r="V99" i="12"/>
  <c r="T100" i="12"/>
  <c r="V143" i="12"/>
  <c r="T102" i="12"/>
  <c r="V103" i="12"/>
  <c r="T154" i="12"/>
  <c r="V204" i="12"/>
  <c r="V200" i="12"/>
  <c r="V64" i="12"/>
  <c r="V186" i="12"/>
  <c r="V79" i="12"/>
  <c r="V34" i="12"/>
  <c r="V63" i="12"/>
  <c r="V180" i="12"/>
  <c r="V30" i="12"/>
  <c r="V199" i="12"/>
  <c r="V78" i="12"/>
  <c r="U79" i="12"/>
  <c r="U30" i="12"/>
  <c r="U212" i="12"/>
  <c r="U19" i="12"/>
  <c r="U51" i="12"/>
  <c r="U70" i="12"/>
  <c r="U43" i="12"/>
  <c r="U76" i="12"/>
  <c r="U62" i="12"/>
  <c r="U41" i="12"/>
  <c r="U28" i="12"/>
  <c r="U46" i="12"/>
  <c r="S160" i="12"/>
  <c r="L57" i="12"/>
  <c r="M57" i="12"/>
  <c r="W21" i="12"/>
  <c r="W196" i="12"/>
  <c r="W190" i="12"/>
  <c r="W20" i="12"/>
  <c r="W46" i="12"/>
  <c r="W51" i="12"/>
  <c r="W35" i="12"/>
  <c r="W209" i="12"/>
  <c r="W39" i="12"/>
  <c r="W204" i="12"/>
  <c r="W41" i="12"/>
  <c r="T207" i="12"/>
  <c r="T192" i="12"/>
  <c r="T79" i="12"/>
  <c r="T68" i="12"/>
  <c r="T214" i="12"/>
  <c r="T201" i="12"/>
  <c r="T187" i="12"/>
  <c r="T205" i="12"/>
  <c r="T23" i="12"/>
  <c r="T49" i="12"/>
  <c r="T19" i="12"/>
  <c r="R145" i="12"/>
  <c r="T114" i="12"/>
  <c r="V142" i="12"/>
  <c r="T139" i="12"/>
  <c r="V96" i="12"/>
  <c r="T144" i="12"/>
  <c r="V109" i="12"/>
  <c r="T134" i="12"/>
  <c r="V157" i="12"/>
  <c r="T155" i="12"/>
  <c r="V101" i="12"/>
  <c r="T105" i="12"/>
  <c r="V153" i="12"/>
  <c r="T141" i="12"/>
  <c r="V126" i="12"/>
  <c r="T99" i="12"/>
  <c r="V100" i="12"/>
  <c r="V113" i="12"/>
  <c r="V82" i="12"/>
  <c r="V68" i="12"/>
  <c r="V41" i="12"/>
  <c r="V197" i="12"/>
  <c r="V31" i="12"/>
  <c r="V182" i="12"/>
  <c r="V29" i="12"/>
  <c r="V198" i="12"/>
  <c r="V187" i="12"/>
  <c r="V40" i="12"/>
  <c r="V212" i="12"/>
  <c r="O129" i="12"/>
  <c r="U38" i="12"/>
  <c r="U196" i="12"/>
  <c r="U36" i="12"/>
  <c r="U202" i="12"/>
  <c r="U65" i="12"/>
  <c r="U185" i="12"/>
  <c r="U52" i="12"/>
  <c r="U199" i="12"/>
  <c r="U192" i="12"/>
  <c r="U33" i="12"/>
  <c r="U42" i="12"/>
  <c r="W16" i="12"/>
  <c r="W214" i="12"/>
  <c r="W70" i="12"/>
  <c r="W62" i="12"/>
  <c r="W202" i="12"/>
  <c r="W66" i="12"/>
  <c r="W63" i="12"/>
  <c r="W50" i="12"/>
  <c r="W189" i="12"/>
  <c r="W71" i="12"/>
  <c r="W42" i="12"/>
  <c r="W199" i="12"/>
  <c r="T14" i="12"/>
  <c r="T180" i="12"/>
  <c r="T30" i="12"/>
  <c r="T50" i="12"/>
  <c r="T80" i="12"/>
  <c r="T69" i="12"/>
  <c r="T55" i="12"/>
  <c r="T75" i="12"/>
  <c r="T33" i="12"/>
  <c r="T182" i="12"/>
  <c r="T31" i="12"/>
  <c r="T95" i="12"/>
  <c r="V97" i="12"/>
  <c r="T142" i="12"/>
  <c r="V166" i="12"/>
  <c r="T98" i="12"/>
  <c r="V110" i="12"/>
  <c r="T94" i="12"/>
  <c r="V144" i="12"/>
  <c r="T110" i="12"/>
  <c r="V167" i="12"/>
  <c r="T118" i="12"/>
  <c r="V155" i="12"/>
  <c r="V134" i="12"/>
  <c r="V75" i="12"/>
  <c r="V51" i="12"/>
  <c r="V72" i="12"/>
  <c r="V52" i="12"/>
  <c r="V19" i="12"/>
  <c r="V74" i="12"/>
  <c r="V36" i="12"/>
  <c r="V207" i="12"/>
  <c r="V21" i="12"/>
  <c r="V39" i="12"/>
  <c r="Q160" i="12"/>
  <c r="U29" i="12"/>
  <c r="U183" i="12"/>
  <c r="U200" i="12"/>
  <c r="U190" i="12"/>
  <c r="U208" i="12"/>
  <c r="U80" i="12"/>
  <c r="U73" i="12"/>
  <c r="U24" i="12"/>
  <c r="U78" i="12"/>
  <c r="U86" i="12"/>
  <c r="U39" i="12"/>
  <c r="O160" i="12"/>
  <c r="N160" i="12"/>
  <c r="P145" i="12"/>
  <c r="P160" i="12"/>
  <c r="W38" i="12"/>
  <c r="W186" i="12"/>
  <c r="W27" i="12"/>
  <c r="W75" i="12"/>
  <c r="W201" i="12"/>
  <c r="W86" i="12"/>
  <c r="W64" i="12"/>
  <c r="W55" i="12"/>
  <c r="W79" i="12"/>
  <c r="W23" i="12"/>
  <c r="W14" i="12"/>
  <c r="T62" i="12"/>
  <c r="T86" i="12"/>
  <c r="T212" i="12"/>
  <c r="T208" i="12"/>
  <c r="T64" i="12"/>
  <c r="T181" i="12"/>
  <c r="T47" i="12"/>
  <c r="T52" i="12"/>
  <c r="T186" i="12"/>
  <c r="T43" i="12"/>
  <c r="L129" i="12"/>
  <c r="T157" i="12"/>
  <c r="V102" i="12"/>
  <c r="T150" i="12"/>
  <c r="V141" i="12"/>
  <c r="T156" i="12"/>
  <c r="V116" i="12"/>
  <c r="T136" i="12"/>
  <c r="V146" i="12"/>
  <c r="T140" i="12"/>
  <c r="V137" i="12"/>
  <c r="T121" i="12"/>
  <c r="V128" i="12"/>
  <c r="T126" i="12"/>
  <c r="V159" i="12"/>
  <c r="T137" i="12"/>
  <c r="V156" i="12"/>
  <c r="V125" i="12"/>
  <c r="V42" i="12"/>
  <c r="V70" i="12"/>
  <c r="V81" i="12"/>
  <c r="V73" i="12"/>
  <c r="V184" i="12"/>
  <c r="V49" i="12"/>
  <c r="V17" i="12"/>
  <c r="V35" i="12"/>
  <c r="V84" i="12"/>
  <c r="V23" i="12"/>
  <c r="V50" i="12"/>
  <c r="V54" i="12"/>
  <c r="M129" i="12"/>
  <c r="U83" i="12"/>
  <c r="U14" i="12"/>
  <c r="U47" i="12"/>
  <c r="U72" i="12"/>
  <c r="U48" i="12"/>
  <c r="U68" i="12"/>
  <c r="U204" i="12"/>
  <c r="U207" i="12"/>
  <c r="U194" i="12"/>
  <c r="U64" i="12"/>
  <c r="M145" i="12"/>
  <c r="O57" i="12"/>
  <c r="Q57" i="12"/>
  <c r="S57" i="12"/>
  <c r="W34" i="12"/>
  <c r="W19" i="12"/>
  <c r="W80" i="12"/>
  <c r="W212" i="12"/>
  <c r="W40" i="12"/>
  <c r="W198" i="12"/>
  <c r="W25" i="12"/>
  <c r="W74" i="12"/>
  <c r="W45" i="12"/>
  <c r="W28" i="12"/>
  <c r="W187" i="12"/>
  <c r="T48" i="12"/>
  <c r="T37" i="12"/>
  <c r="T29" i="12"/>
  <c r="T78" i="12"/>
  <c r="T39" i="12"/>
  <c r="T40" i="12"/>
  <c r="T35" i="12"/>
  <c r="T71" i="12"/>
  <c r="T76" i="12"/>
  <c r="T53" i="12"/>
  <c r="T195" i="12"/>
  <c r="T202" i="12"/>
  <c r="Q129" i="12"/>
  <c r="T128" i="12"/>
  <c r="V95" i="12"/>
  <c r="T116" i="12"/>
  <c r="V114" i="12"/>
  <c r="T131" i="12"/>
  <c r="V124" i="12"/>
  <c r="T109" i="12"/>
  <c r="V152" i="12"/>
  <c r="T113" i="12"/>
  <c r="V105" i="12"/>
  <c r="T153" i="12"/>
  <c r="V169" i="12"/>
  <c r="T151" i="12"/>
  <c r="V136" i="12"/>
  <c r="T97" i="12"/>
  <c r="V151" i="12"/>
  <c r="T111" i="12"/>
  <c r="V55" i="12"/>
  <c r="V205" i="12"/>
  <c r="V76" i="12"/>
  <c r="V62" i="12"/>
  <c r="V46" i="12"/>
  <c r="V188" i="12"/>
  <c r="V214" i="12"/>
  <c r="V80" i="12"/>
  <c r="V20" i="12"/>
  <c r="V18" i="12"/>
  <c r="V181" i="12"/>
  <c r="V183" i="12"/>
  <c r="S145" i="12"/>
  <c r="U69" i="12"/>
  <c r="U25" i="12"/>
  <c r="U74" i="12"/>
  <c r="U16" i="12"/>
  <c r="U27" i="12"/>
  <c r="U17" i="12"/>
  <c r="U209" i="12"/>
  <c r="U201" i="12"/>
  <c r="U71" i="12"/>
  <c r="U82" i="12"/>
  <c r="U214" i="12"/>
  <c r="M160" i="12"/>
  <c r="L145" i="12"/>
  <c r="W49" i="12"/>
  <c r="W210" i="12"/>
  <c r="W181" i="12"/>
  <c r="W36" i="12"/>
  <c r="W206" i="12"/>
  <c r="W183" i="12"/>
  <c r="W208" i="12"/>
  <c r="W30" i="12"/>
  <c r="W85" i="12"/>
  <c r="W185" i="12"/>
  <c r="W48" i="12"/>
  <c r="T83" i="12"/>
  <c r="T82" i="12"/>
  <c r="T28" i="12"/>
  <c r="T51" i="12"/>
  <c r="T42" i="12"/>
  <c r="T46" i="12"/>
  <c r="T34" i="12"/>
  <c r="T63" i="12"/>
  <c r="T188" i="12"/>
  <c r="T200" i="12"/>
  <c r="T194" i="12"/>
  <c r="T73" i="12"/>
  <c r="T148" i="12"/>
  <c r="V147" i="12"/>
  <c r="T106" i="12"/>
  <c r="V118" i="12"/>
  <c r="T167" i="12"/>
  <c r="V112" i="12"/>
  <c r="T170" i="12"/>
  <c r="V98" i="12"/>
  <c r="T146" i="12"/>
  <c r="V154" i="12"/>
  <c r="T138" i="12"/>
  <c r="V94" i="12"/>
  <c r="T169" i="12"/>
  <c r="V170" i="12"/>
  <c r="V140" i="12"/>
  <c r="V27" i="12"/>
  <c r="V65" i="12"/>
  <c r="V66" i="12"/>
  <c r="V24" i="12"/>
  <c r="V190" i="12"/>
  <c r="V83" i="12"/>
  <c r="V196" i="12"/>
  <c r="V48" i="12"/>
  <c r="V201" i="12"/>
  <c r="V185" i="12"/>
  <c r="V206" i="12"/>
  <c r="V33" i="12"/>
  <c r="U49" i="12"/>
  <c r="U195" i="12"/>
  <c r="U182" i="12"/>
  <c r="U198" i="12"/>
  <c r="U206" i="12"/>
  <c r="U189" i="12"/>
  <c r="U53" i="12"/>
  <c r="U37" i="12"/>
  <c r="U55" i="12"/>
  <c r="U188" i="12"/>
  <c r="U75" i="12"/>
  <c r="N129" i="12"/>
  <c r="R57" i="12"/>
  <c r="R160" i="12"/>
  <c r="W29" i="12"/>
  <c r="W33" i="12"/>
  <c r="W31" i="12"/>
  <c r="W184" i="12"/>
  <c r="W47" i="12"/>
  <c r="W83" i="12"/>
  <c r="W73" i="12"/>
  <c r="W192" i="12"/>
  <c r="W52" i="12"/>
  <c r="W24" i="12"/>
  <c r="W78" i="12"/>
  <c r="T18" i="12"/>
  <c r="T21" i="12"/>
  <c r="T70" i="12"/>
  <c r="T38" i="12"/>
  <c r="T204" i="12"/>
  <c r="T74" i="12"/>
  <c r="T85" i="12"/>
  <c r="T196" i="12"/>
  <c r="T197" i="12"/>
  <c r="T25" i="12"/>
  <c r="T210" i="12"/>
  <c r="T36" i="12"/>
  <c r="P57" i="12"/>
  <c r="T152" i="12"/>
  <c r="V119" i="12"/>
  <c r="T115" i="12"/>
  <c r="V122" i="12"/>
  <c r="T147" i="12"/>
  <c r="V165" i="12"/>
  <c r="V104" i="12"/>
  <c r="T166" i="12"/>
  <c r="V121" i="12"/>
  <c r="T122" i="12"/>
  <c r="V108" i="12"/>
  <c r="T103" i="12"/>
  <c r="O191" i="12" l="1"/>
  <c r="O193" i="12" s="1"/>
  <c r="O213" i="12" s="1"/>
  <c r="O215" i="12" s="1"/>
  <c r="O217" i="12" s="1"/>
  <c r="R191" i="12"/>
  <c r="R193" i="12" s="1"/>
  <c r="R213" i="12" s="1"/>
  <c r="R215" i="12" s="1"/>
  <c r="R217" i="12" s="1"/>
  <c r="P191" i="12"/>
  <c r="P193" i="12" s="1"/>
  <c r="P213" i="12" s="1"/>
  <c r="P215" i="12" s="1"/>
  <c r="P217" i="12" s="1"/>
  <c r="Q191" i="12"/>
  <c r="Q193" i="12" s="1"/>
  <c r="Q213" i="12" s="1"/>
  <c r="Q215" i="12" s="1"/>
  <c r="Q217" i="12" s="1"/>
  <c r="M191" i="12"/>
  <c r="M193" i="12" s="1"/>
  <c r="M213" i="12" s="1"/>
  <c r="M215" i="12" s="1"/>
  <c r="M217" i="12" s="1"/>
  <c r="L213" i="12"/>
  <c r="L215" i="12" s="1"/>
  <c r="L217" i="12" s="1"/>
  <c r="T211" i="12"/>
  <c r="W32" i="12"/>
  <c r="W179" i="12"/>
  <c r="U176" i="12"/>
  <c r="V32" i="12"/>
  <c r="V177" i="12"/>
  <c r="V26" i="12"/>
  <c r="T203" i="12"/>
  <c r="T178" i="12"/>
  <c r="U177" i="12"/>
  <c r="U26" i="12"/>
  <c r="V176" i="12"/>
  <c r="T179" i="12"/>
  <c r="W178" i="12"/>
  <c r="W44" i="12"/>
  <c r="U203" i="12"/>
  <c r="U211" i="12"/>
  <c r="U90" i="12"/>
  <c r="U174" i="12"/>
  <c r="V22" i="12"/>
  <c r="W90" i="12"/>
  <c r="P6" i="12"/>
  <c r="W174" i="12"/>
  <c r="W22" i="12"/>
  <c r="W176" i="12"/>
  <c r="W26" i="12"/>
  <c r="W177" i="12"/>
  <c r="U179" i="12"/>
  <c r="T32" i="12"/>
  <c r="T176" i="12"/>
  <c r="T174" i="12"/>
  <c r="T90" i="12"/>
  <c r="U32" i="12"/>
  <c r="V179" i="12"/>
  <c r="T22" i="12"/>
  <c r="W211" i="12"/>
  <c r="U178" i="12"/>
  <c r="V211" i="12"/>
  <c r="T44" i="12"/>
  <c r="W203" i="12"/>
  <c r="U44" i="12"/>
  <c r="V178" i="12"/>
  <c r="V90" i="12"/>
  <c r="V174" i="12"/>
  <c r="V44" i="12"/>
  <c r="T177" i="12"/>
  <c r="T26" i="12"/>
  <c r="U22" i="12"/>
  <c r="V203" i="12"/>
  <c r="N191" i="12"/>
  <c r="N193" i="12" s="1"/>
  <c r="N213" i="12" s="1"/>
  <c r="N215" i="12" s="1"/>
  <c r="N217" i="12" s="1"/>
  <c r="U191" i="12"/>
  <c r="U193" i="12" s="1"/>
  <c r="U213" i="12" s="1"/>
  <c r="U215" i="12" s="1"/>
  <c r="V158" i="12"/>
  <c r="T127" i="12"/>
  <c r="V135" i="12"/>
  <c r="T107" i="12"/>
  <c r="V107" i="12"/>
  <c r="T120" i="12"/>
  <c r="V92" i="12"/>
  <c r="V120" i="12"/>
  <c r="T132" i="12"/>
  <c r="V162" i="12"/>
  <c r="V132" i="12"/>
  <c r="T135" i="12"/>
  <c r="V123" i="12"/>
  <c r="T92" i="12"/>
  <c r="V149" i="12"/>
  <c r="T149" i="12"/>
  <c r="T163" i="12"/>
  <c r="V163" i="12"/>
  <c r="V127" i="12"/>
  <c r="T162" i="12"/>
  <c r="T123" i="12"/>
  <c r="T158" i="12"/>
  <c r="AA217" i="12"/>
  <c r="AB217" i="12"/>
  <c r="AB177" i="12"/>
  <c r="AB178" i="12"/>
  <c r="AB179" i="12"/>
  <c r="AB176" i="12"/>
  <c r="AA96" i="12"/>
  <c r="AA118" i="12"/>
  <c r="AA123" i="12"/>
  <c r="AA136" i="12"/>
  <c r="AA112" i="12"/>
  <c r="AA127" i="12"/>
  <c r="AA170" i="12"/>
  <c r="AA131" i="12"/>
  <c r="AA94" i="12"/>
  <c r="AA133" i="12"/>
  <c r="AA141" i="12"/>
  <c r="AA140" i="12"/>
  <c r="AA97" i="12"/>
  <c r="AA135" i="12"/>
  <c r="AA137" i="12"/>
  <c r="AA165" i="12"/>
  <c r="AA121" i="12"/>
  <c r="AA154" i="12"/>
  <c r="AA120" i="12"/>
  <c r="AA119" i="12"/>
  <c r="AA114" i="12"/>
  <c r="AA102" i="12"/>
  <c r="AA138" i="12"/>
  <c r="AA126" i="12"/>
  <c r="AA111" i="12"/>
  <c r="AA116" i="12"/>
  <c r="AA101" i="12"/>
  <c r="AA146" i="12"/>
  <c r="AA148" i="12"/>
  <c r="AA110" i="12"/>
  <c r="AA169" i="12"/>
  <c r="AA134" i="12"/>
  <c r="AA107" i="12"/>
  <c r="AA143" i="12"/>
  <c r="AA93" i="12"/>
  <c r="AA152" i="12"/>
  <c r="AA168" i="12"/>
  <c r="AA128" i="12"/>
  <c r="AA159" i="12"/>
  <c r="AA166" i="12"/>
  <c r="AA145" i="12"/>
  <c r="AA150" i="12"/>
  <c r="AA158" i="12"/>
  <c r="AA95" i="12"/>
  <c r="AA163" i="12"/>
  <c r="AA125" i="12"/>
  <c r="AA113" i="12"/>
  <c r="AA117" i="12"/>
  <c r="AA144" i="12"/>
  <c r="AA124" i="12"/>
  <c r="AA100" i="12"/>
  <c r="AA157" i="12"/>
  <c r="AA153" i="12"/>
  <c r="AA98" i="12"/>
  <c r="AA147" i="12"/>
  <c r="AA104" i="12"/>
  <c r="AA142" i="12"/>
  <c r="AA92" i="12"/>
  <c r="AA162" i="12"/>
  <c r="AA156" i="12"/>
  <c r="AA155" i="12"/>
  <c r="AA151" i="12"/>
  <c r="AA99" i="12"/>
  <c r="AA122" i="12"/>
  <c r="AA115" i="12"/>
  <c r="AA132" i="12"/>
  <c r="AA149" i="12"/>
  <c r="AA106" i="12"/>
  <c r="AA139" i="12"/>
  <c r="AA109" i="12"/>
  <c r="AA103" i="12"/>
  <c r="AA167" i="12"/>
  <c r="AA108" i="12"/>
  <c r="AA105" i="12"/>
  <c r="AA90" i="12"/>
  <c r="AB159" i="12"/>
  <c r="AB114" i="12"/>
  <c r="AB122" i="12"/>
  <c r="AB137" i="12"/>
  <c r="AB153" i="12"/>
  <c r="AB102" i="12"/>
  <c r="AB123" i="12"/>
  <c r="AB110" i="12"/>
  <c r="AB120" i="12"/>
  <c r="AB168" i="12"/>
  <c r="AB103" i="12"/>
  <c r="AB95" i="12"/>
  <c r="AB124" i="12"/>
  <c r="AB104" i="12"/>
  <c r="AB113" i="12"/>
  <c r="AB141" i="12"/>
  <c r="AB142" i="12"/>
  <c r="AB135" i="12"/>
  <c r="AB169" i="12"/>
  <c r="AB131" i="12"/>
  <c r="AB101" i="12"/>
  <c r="AB157" i="12"/>
  <c r="AB98" i="12"/>
  <c r="AB115" i="12"/>
  <c r="AB126" i="12"/>
  <c r="AB151" i="12"/>
  <c r="AB94" i="12"/>
  <c r="AB132" i="12"/>
  <c r="AB154" i="12"/>
  <c r="AB147" i="12"/>
  <c r="AB155" i="12"/>
  <c r="AB93" i="12"/>
  <c r="AB127" i="12"/>
  <c r="AB158" i="12"/>
  <c r="AB125" i="12"/>
  <c r="AB119" i="12"/>
  <c r="AB146" i="12"/>
  <c r="AB152" i="12"/>
  <c r="AB166" i="12"/>
  <c r="AB145" i="12"/>
  <c r="AB150" i="12"/>
  <c r="AB149" i="12"/>
  <c r="AB163" i="12"/>
  <c r="AB108" i="12"/>
  <c r="AB143" i="12"/>
  <c r="AB106" i="12"/>
  <c r="AB138" i="12"/>
  <c r="AB112" i="12"/>
  <c r="AB140" i="12"/>
  <c r="AB139" i="12"/>
  <c r="AB107" i="12"/>
  <c r="AB170" i="12"/>
  <c r="AB167" i="12"/>
  <c r="AB134" i="12"/>
  <c r="AB117" i="12"/>
  <c r="AB128" i="12"/>
  <c r="AB111" i="12"/>
  <c r="AB92" i="12"/>
  <c r="AB133" i="12"/>
  <c r="AB121" i="12"/>
  <c r="AB118" i="12"/>
  <c r="AB116" i="12"/>
  <c r="AB136" i="12"/>
  <c r="AB96" i="12"/>
  <c r="AB165" i="12"/>
  <c r="AB100" i="12"/>
  <c r="AB144" i="12"/>
  <c r="AB109" i="12"/>
  <c r="AB99" i="12"/>
  <c r="AB148" i="12"/>
  <c r="AB162" i="12"/>
  <c r="AB156" i="12"/>
  <c r="AB97" i="12"/>
  <c r="AB105" i="12"/>
  <c r="AB193" i="12"/>
  <c r="AB191" i="12"/>
  <c r="AB44" i="12"/>
  <c r="AB129" i="12"/>
  <c r="AB22" i="12"/>
  <c r="AB211" i="12"/>
  <c r="AB57" i="12"/>
  <c r="AB215" i="12"/>
  <c r="AB160" i="12"/>
  <c r="AB26" i="12"/>
  <c r="AB32" i="12"/>
  <c r="AB203" i="12"/>
  <c r="AB213" i="12"/>
  <c r="AC62" i="12"/>
  <c r="AC55" i="12"/>
  <c r="AC51" i="12"/>
  <c r="AC183" i="12"/>
  <c r="AC198" i="12"/>
  <c r="AC17" i="12"/>
  <c r="AC41" i="12"/>
  <c r="AC202" i="12"/>
  <c r="AC71" i="12"/>
  <c r="AC29" i="12"/>
  <c r="AC65" i="12"/>
  <c r="AC187" i="12"/>
  <c r="AC81" i="12"/>
  <c r="AC28" i="12"/>
  <c r="AC185" i="12"/>
  <c r="AC209" i="12"/>
  <c r="AC73" i="12"/>
  <c r="AC47" i="12"/>
  <c r="AC20" i="12"/>
  <c r="AD11" i="12"/>
  <c r="AC52" i="12"/>
  <c r="AC197" i="12"/>
  <c r="AC70" i="12"/>
  <c r="AC54" i="12"/>
  <c r="AC13" i="12"/>
  <c r="AC34" i="12"/>
  <c r="AC27" i="12"/>
  <c r="AC182" i="12"/>
  <c r="AC201" i="12"/>
  <c r="AC214" i="12"/>
  <c r="AC199" i="12"/>
  <c r="AC174" i="12"/>
  <c r="AC63" i="12"/>
  <c r="AC36" i="12"/>
  <c r="AC49" i="12"/>
  <c r="AC42" i="12"/>
  <c r="AC206" i="12"/>
  <c r="AC82" i="12"/>
  <c r="AC43" i="12"/>
  <c r="AC53" i="12"/>
  <c r="AC72" i="12"/>
  <c r="AC189" i="12"/>
  <c r="AC50" i="12"/>
  <c r="AC35" i="12"/>
  <c r="AC64" i="12"/>
  <c r="AC196" i="12"/>
  <c r="AC80" i="12"/>
  <c r="AC195" i="12"/>
  <c r="AC39" i="12"/>
  <c r="AC40" i="12"/>
  <c r="AC14" i="12"/>
  <c r="AC184" i="12"/>
  <c r="AC200" i="12"/>
  <c r="AC84" i="12"/>
  <c r="AC74" i="12"/>
  <c r="AC38" i="12"/>
  <c r="AC75" i="12"/>
  <c r="AC59" i="12"/>
  <c r="AC31" i="12"/>
  <c r="AC16" i="12"/>
  <c r="AC186" i="12"/>
  <c r="AC69" i="12"/>
  <c r="AC208" i="12"/>
  <c r="AC45" i="12"/>
  <c r="AC23" i="12"/>
  <c r="AC188" i="12"/>
  <c r="AC207" i="12"/>
  <c r="AC60" i="12"/>
  <c r="AC21" i="12"/>
  <c r="AC180" i="12"/>
  <c r="AC79" i="12"/>
  <c r="AC194" i="12"/>
  <c r="AC37" i="12"/>
  <c r="AC12" i="12"/>
  <c r="AC19" i="12"/>
  <c r="AC25" i="12"/>
  <c r="AC89" i="12"/>
  <c r="AC83" i="12"/>
  <c r="AC66" i="12"/>
  <c r="AC204" i="12"/>
  <c r="AC190" i="12"/>
  <c r="AC205" i="12"/>
  <c r="AC18" i="12"/>
  <c r="AC24" i="12"/>
  <c r="AC181" i="12"/>
  <c r="AC68" i="12"/>
  <c r="AC46" i="12"/>
  <c r="AC30" i="12"/>
  <c r="AC173" i="12"/>
  <c r="AC192" i="12"/>
  <c r="AC210" i="12"/>
  <c r="AC85" i="12"/>
  <c r="AC86" i="12"/>
  <c r="AC78" i="12"/>
  <c r="AC33" i="12"/>
  <c r="AC76" i="12"/>
  <c r="AC212" i="12"/>
  <c r="AC90" i="12"/>
  <c r="AC48" i="12"/>
  <c r="U156" i="12"/>
  <c r="U114" i="12"/>
  <c r="U118" i="12"/>
  <c r="U121" i="12"/>
  <c r="U102" i="12"/>
  <c r="U146" i="12"/>
  <c r="U105" i="12"/>
  <c r="U115" i="12"/>
  <c r="W124" i="12"/>
  <c r="W122" i="12"/>
  <c r="W153" i="12"/>
  <c r="W147" i="12"/>
  <c r="W170" i="12"/>
  <c r="W137" i="12"/>
  <c r="W128" i="12"/>
  <c r="W139" i="12"/>
  <c r="T57" i="12"/>
  <c r="U122" i="12"/>
  <c r="U101" i="12"/>
  <c r="U140" i="12"/>
  <c r="U138" i="12"/>
  <c r="U166" i="12"/>
  <c r="U93" i="12"/>
  <c r="U170" i="12"/>
  <c r="U97" i="12"/>
  <c r="W106" i="12"/>
  <c r="W102" i="12"/>
  <c r="W97" i="12"/>
  <c r="W94" i="12"/>
  <c r="W133" i="12"/>
  <c r="W142" i="12"/>
  <c r="W121" i="12"/>
  <c r="W105" i="12"/>
  <c r="W57" i="12"/>
  <c r="U126" i="12"/>
  <c r="U95" i="12"/>
  <c r="U167" i="12"/>
  <c r="U134" i="12"/>
  <c r="U168" i="12"/>
  <c r="U157" i="12"/>
  <c r="U136" i="12"/>
  <c r="U139" i="12"/>
  <c r="W136" i="12"/>
  <c r="W140" i="12"/>
  <c r="W115" i="12"/>
  <c r="W156" i="12"/>
  <c r="W98" i="12"/>
  <c r="W103" i="12"/>
  <c r="W101" i="12"/>
  <c r="V129" i="12"/>
  <c r="U154" i="12"/>
  <c r="U112" i="12"/>
  <c r="U104" i="12"/>
  <c r="U169" i="12"/>
  <c r="U103" i="12"/>
  <c r="U142" i="12"/>
  <c r="U100" i="12"/>
  <c r="U137" i="12"/>
  <c r="W141" i="12"/>
  <c r="W150" i="12"/>
  <c r="W110" i="12"/>
  <c r="W100" i="12"/>
  <c r="W131" i="12"/>
  <c r="W152" i="12"/>
  <c r="W154" i="12"/>
  <c r="T145" i="12"/>
  <c r="T129" i="12"/>
  <c r="U57" i="12"/>
  <c r="U113" i="12"/>
  <c r="U98" i="12"/>
  <c r="U141" i="12"/>
  <c r="U109" i="12"/>
  <c r="U119" i="12"/>
  <c r="U108" i="12"/>
  <c r="U153" i="12"/>
  <c r="W95" i="12"/>
  <c r="W112" i="12"/>
  <c r="W126" i="12"/>
  <c r="W99" i="12"/>
  <c r="W155" i="12"/>
  <c r="W157" i="12"/>
  <c r="W108" i="12"/>
  <c r="W166" i="12"/>
  <c r="T160" i="12"/>
  <c r="V57" i="12"/>
  <c r="U99" i="12"/>
  <c r="U96" i="12"/>
  <c r="U155" i="12"/>
  <c r="U143" i="12"/>
  <c r="U117" i="12"/>
  <c r="U124" i="12"/>
  <c r="U128" i="12"/>
  <c r="W143" i="12"/>
  <c r="W168" i="12"/>
  <c r="W96" i="12"/>
  <c r="W169" i="12"/>
  <c r="W138" i="12"/>
  <c r="W148" i="12"/>
  <c r="W117" i="12"/>
  <c r="W119" i="12"/>
  <c r="V160" i="12"/>
  <c r="U111" i="12"/>
  <c r="U148" i="12"/>
  <c r="U152" i="12"/>
  <c r="U94" i="12"/>
  <c r="U165" i="12"/>
  <c r="U110" i="12"/>
  <c r="U159" i="12"/>
  <c r="U133" i="12"/>
  <c r="W118" i="12"/>
  <c r="W93" i="12"/>
  <c r="W111" i="12"/>
  <c r="W104" i="12"/>
  <c r="W151" i="12"/>
  <c r="W116" i="12"/>
  <c r="W146" i="12"/>
  <c r="W113" i="12"/>
  <c r="V145" i="12"/>
  <c r="U125" i="12"/>
  <c r="U147" i="12"/>
  <c r="U106" i="12"/>
  <c r="U151" i="12"/>
  <c r="U144" i="12"/>
  <c r="U131" i="12"/>
  <c r="U150" i="12"/>
  <c r="U116" i="12"/>
  <c r="W144" i="12"/>
  <c r="W125" i="12"/>
  <c r="W159" i="12"/>
  <c r="W134" i="12"/>
  <c r="W167" i="12"/>
  <c r="W165" i="12"/>
  <c r="W114" i="12"/>
  <c r="W109" i="12"/>
  <c r="W191" i="12" l="1"/>
  <c r="W193" i="12" s="1"/>
  <c r="W213" i="12" s="1"/>
  <c r="W215" i="12" s="1"/>
  <c r="W217" i="12" s="1"/>
  <c r="V191" i="12"/>
  <c r="V193" i="12" s="1"/>
  <c r="V213" i="12" s="1"/>
  <c r="V215" i="12" s="1"/>
  <c r="V217" i="12" s="1"/>
  <c r="T191" i="12"/>
  <c r="T193" i="12" s="1"/>
  <c r="T213" i="12" s="1"/>
  <c r="T215" i="12" s="1"/>
  <c r="T217" i="12" s="1"/>
  <c r="X109" i="12"/>
  <c r="X114" i="12"/>
  <c r="X165" i="12"/>
  <c r="X167" i="12"/>
  <c r="X134" i="12"/>
  <c r="X159" i="12"/>
  <c r="X125" i="12"/>
  <c r="X144" i="12"/>
  <c r="U149" i="12"/>
  <c r="X113" i="12"/>
  <c r="X146" i="12"/>
  <c r="X116" i="12"/>
  <c r="X151" i="12"/>
  <c r="X104" i="12"/>
  <c r="X111" i="12"/>
  <c r="W127" i="12"/>
  <c r="X93" i="12"/>
  <c r="W92" i="12"/>
  <c r="X92" i="12" s="1"/>
  <c r="X118" i="12"/>
  <c r="U132" i="12"/>
  <c r="U158" i="12"/>
  <c r="U127" i="12"/>
  <c r="X119" i="12"/>
  <c r="X117" i="12"/>
  <c r="W158" i="12"/>
  <c r="X148" i="12"/>
  <c r="X138" i="12"/>
  <c r="X169" i="12"/>
  <c r="X96" i="12"/>
  <c r="X168" i="12"/>
  <c r="X143" i="12"/>
  <c r="U123" i="12"/>
  <c r="X166" i="12"/>
  <c r="X108" i="12"/>
  <c r="W107" i="12"/>
  <c r="X107" i="12" s="1"/>
  <c r="X157" i="12"/>
  <c r="W162" i="12"/>
  <c r="X162" i="12" s="1"/>
  <c r="X155" i="12"/>
  <c r="X99" i="12"/>
  <c r="X126" i="12"/>
  <c r="X112" i="12"/>
  <c r="X95" i="12"/>
  <c r="U107" i="12"/>
  <c r="X154" i="12"/>
  <c r="X152" i="12"/>
  <c r="X131" i="12"/>
  <c r="X100" i="12"/>
  <c r="X110" i="12"/>
  <c r="W149" i="12"/>
  <c r="X149" i="12" s="1"/>
  <c r="X150" i="12"/>
  <c r="X141" i="12"/>
  <c r="U163" i="12"/>
  <c r="X101" i="12"/>
  <c r="X103" i="12"/>
  <c r="X98" i="12"/>
  <c r="X156" i="12"/>
  <c r="X115" i="12"/>
  <c r="X140" i="12"/>
  <c r="W135" i="12"/>
  <c r="X135" i="12" s="1"/>
  <c r="X136" i="12"/>
  <c r="U135" i="12"/>
  <c r="U162" i="12"/>
  <c r="X105" i="12"/>
  <c r="W120" i="12"/>
  <c r="X120" i="12" s="1"/>
  <c r="X121" i="12"/>
  <c r="W163" i="12"/>
  <c r="X163" i="12" s="1"/>
  <c r="X142" i="12"/>
  <c r="X133" i="12"/>
  <c r="W132" i="12"/>
  <c r="X132" i="12" s="1"/>
  <c r="X94" i="12"/>
  <c r="X97" i="12"/>
  <c r="X102" i="12"/>
  <c r="X106" i="12"/>
  <c r="U92" i="12"/>
  <c r="X139" i="12"/>
  <c r="X128" i="12"/>
  <c r="X137" i="12"/>
  <c r="X170" i="12"/>
  <c r="X147" i="12"/>
  <c r="X153" i="12"/>
  <c r="X122" i="12"/>
  <c r="W123" i="12"/>
  <c r="X123" i="12" s="1"/>
  <c r="X124" i="12"/>
  <c r="U120" i="12"/>
  <c r="R6" i="12"/>
  <c r="Q6" i="12"/>
  <c r="U217" i="12"/>
  <c r="AD50" i="12"/>
  <c r="AD183" i="12"/>
  <c r="AD190" i="12"/>
  <c r="AD205" i="12"/>
  <c r="AD210" i="12"/>
  <c r="AD63" i="12"/>
  <c r="AD31" i="12"/>
  <c r="AD51" i="12"/>
  <c r="AD208" i="12"/>
  <c r="AD68" i="12"/>
  <c r="AD73" i="12"/>
  <c r="AD29" i="12"/>
  <c r="AD180" i="12"/>
  <c r="AD71" i="12"/>
  <c r="AD49" i="12"/>
  <c r="AD74" i="12"/>
  <c r="AD53" i="12"/>
  <c r="AD33" i="12"/>
  <c r="AD185" i="12"/>
  <c r="AD45" i="12"/>
  <c r="AD188" i="12"/>
  <c r="AD27" i="12"/>
  <c r="AD60" i="12"/>
  <c r="AD39" i="12"/>
  <c r="AD42" i="12"/>
  <c r="AD75" i="12"/>
  <c r="AD80" i="12"/>
  <c r="AD90" i="12"/>
  <c r="AE11" i="12"/>
  <c r="AD194" i="12"/>
  <c r="AD24" i="12"/>
  <c r="AD55" i="12"/>
  <c r="AD196" i="12"/>
  <c r="AD201" i="12"/>
  <c r="AD212" i="12"/>
  <c r="AD20" i="12"/>
  <c r="AD14" i="12"/>
  <c r="AD40" i="12"/>
  <c r="AD83" i="12"/>
  <c r="AD69" i="12"/>
  <c r="AD198" i="12"/>
  <c r="AD12" i="12"/>
  <c r="AD207" i="12"/>
  <c r="AD70" i="12"/>
  <c r="AD184" i="12"/>
  <c r="AD209" i="12"/>
  <c r="AD62" i="12"/>
  <c r="AD18" i="12"/>
  <c r="AD28" i="12"/>
  <c r="AD214" i="12"/>
  <c r="AD54" i="12"/>
  <c r="AD199" i="12"/>
  <c r="AD79" i="12"/>
  <c r="AD84" i="12"/>
  <c r="AD17" i="12"/>
  <c r="AD30" i="12"/>
  <c r="AD52" i="12"/>
  <c r="AD204" i="12"/>
  <c r="AD43" i="12"/>
  <c r="AD46" i="12"/>
  <c r="AD34" i="12"/>
  <c r="AD38" i="12"/>
  <c r="AD89" i="12"/>
  <c r="AD195" i="12"/>
  <c r="AD72" i="12"/>
  <c r="AD47" i="12"/>
  <c r="AD41" i="12"/>
  <c r="AD192" i="12"/>
  <c r="AD174" i="12"/>
  <c r="AD23" i="12"/>
  <c r="AD82" i="12"/>
  <c r="AD76" i="12"/>
  <c r="AD66" i="12"/>
  <c r="AD64" i="12"/>
  <c r="AD21" i="12"/>
  <c r="AD19" i="12"/>
  <c r="AD86" i="12"/>
  <c r="AD187" i="12"/>
  <c r="AD81" i="12"/>
  <c r="AD189" i="12"/>
  <c r="AD202" i="12"/>
  <c r="AD65" i="12"/>
  <c r="AD78" i="12"/>
  <c r="AD16" i="12"/>
  <c r="AD37" i="12"/>
  <c r="AD186" i="12"/>
  <c r="AD197" i="12"/>
  <c r="AD13" i="12"/>
  <c r="AD173" i="12"/>
  <c r="AD48" i="12"/>
  <c r="AD182" i="12"/>
  <c r="AD36" i="12"/>
  <c r="AD85" i="12"/>
  <c r="AD25" i="12"/>
  <c r="AD181" i="12"/>
  <c r="AD200" i="12"/>
  <c r="AD206" i="12"/>
  <c r="AD59" i="12"/>
  <c r="AD35" i="12"/>
  <c r="AC217" i="12"/>
  <c r="AC178" i="12"/>
  <c r="AC177" i="12"/>
  <c r="AC179" i="12"/>
  <c r="AC176" i="12"/>
  <c r="AC128" i="12"/>
  <c r="AC159" i="12"/>
  <c r="AC108" i="12"/>
  <c r="AC133" i="12"/>
  <c r="AC139" i="12"/>
  <c r="AC123" i="12"/>
  <c r="AC117" i="12"/>
  <c r="AC154" i="12"/>
  <c r="AC136" i="12"/>
  <c r="AC149" i="12"/>
  <c r="AC137" i="12"/>
  <c r="AC118" i="12"/>
  <c r="AC140" i="12"/>
  <c r="AC146" i="12"/>
  <c r="AC112" i="12"/>
  <c r="AC132" i="12"/>
  <c r="AC156" i="12"/>
  <c r="AC143" i="12"/>
  <c r="AC104" i="12"/>
  <c r="AC163" i="12"/>
  <c r="AC148" i="12"/>
  <c r="AC142" i="12"/>
  <c r="AC97" i="12"/>
  <c r="AC111" i="12"/>
  <c r="AC168" i="12"/>
  <c r="AC98" i="12"/>
  <c r="AC151" i="12"/>
  <c r="AC158" i="12"/>
  <c r="AC138" i="12"/>
  <c r="AC102" i="12"/>
  <c r="AC110" i="12"/>
  <c r="AC121" i="12"/>
  <c r="AC96" i="12"/>
  <c r="AC166" i="12"/>
  <c r="AC131" i="12"/>
  <c r="AC100" i="12"/>
  <c r="AC127" i="12"/>
  <c r="AC162" i="12"/>
  <c r="AC167" i="12"/>
  <c r="AC157" i="12"/>
  <c r="AC99" i="12"/>
  <c r="AC95" i="12"/>
  <c r="AC135" i="12"/>
  <c r="AC165" i="12"/>
  <c r="AC94" i="12"/>
  <c r="AC141" i="12"/>
  <c r="AC170" i="12"/>
  <c r="AC134" i="12"/>
  <c r="AC92" i="12"/>
  <c r="AC124" i="12"/>
  <c r="AC125" i="12"/>
  <c r="AC120" i="12"/>
  <c r="AC126" i="12"/>
  <c r="AC119" i="12"/>
  <c r="AC122" i="12"/>
  <c r="AC107" i="12"/>
  <c r="AC109" i="12"/>
  <c r="AC145" i="12"/>
  <c r="AC153" i="12"/>
  <c r="AC101" i="12"/>
  <c r="AC114" i="12"/>
  <c r="AC106" i="12"/>
  <c r="AC150" i="12"/>
  <c r="AC115" i="12"/>
  <c r="AC147" i="12"/>
  <c r="AC105" i="12"/>
  <c r="AC155" i="12"/>
  <c r="AC93" i="12"/>
  <c r="AC144" i="12"/>
  <c r="AC103" i="12"/>
  <c r="AC113" i="12"/>
  <c r="AC152" i="12"/>
  <c r="AC116" i="12"/>
  <c r="AC169" i="12"/>
  <c r="AC193" i="12"/>
  <c r="AC26" i="12"/>
  <c r="AC203" i="12"/>
  <c r="AC160" i="12"/>
  <c r="AC44" i="12"/>
  <c r="AC129" i="12"/>
  <c r="AC213" i="12"/>
  <c r="AC215" i="12"/>
  <c r="AC57" i="12"/>
  <c r="AC22" i="12"/>
  <c r="AC191" i="12"/>
  <c r="AC211" i="12"/>
  <c r="AC32" i="12"/>
  <c r="U145" i="12"/>
  <c r="U160" i="12"/>
  <c r="W145" i="12"/>
  <c r="U129" i="12"/>
  <c r="AA210" i="12" l="1"/>
  <c r="AA197" i="12"/>
  <c r="AA207" i="12"/>
  <c r="AA19" i="12"/>
  <c r="AA39" i="12"/>
  <c r="AA31" i="12"/>
  <c r="AA30" i="12"/>
  <c r="AA70" i="12"/>
  <c r="AA47" i="12"/>
  <c r="AA75" i="12"/>
  <c r="AA79" i="12"/>
  <c r="Z200" i="12"/>
  <c r="Z205" i="12"/>
  <c r="Z185" i="12"/>
  <c r="Z83" i="12"/>
  <c r="Z207" i="12"/>
  <c r="Z198" i="12"/>
  <c r="Z62" i="12"/>
  <c r="Z65" i="12"/>
  <c r="Z28" i="12"/>
  <c r="Z178" i="12" s="1"/>
  <c r="Z17" i="12"/>
  <c r="Z21" i="12"/>
  <c r="Z73" i="12"/>
  <c r="AA199" i="12"/>
  <c r="AA209" i="12"/>
  <c r="AA194" i="12"/>
  <c r="AA203" i="12" s="1"/>
  <c r="AA53" i="12"/>
  <c r="AA190" i="12"/>
  <c r="AA185" i="12"/>
  <c r="AA33" i="12"/>
  <c r="AA32" i="12" s="1"/>
  <c r="AA28" i="12"/>
  <c r="AA178" i="12" s="1"/>
  <c r="AA188" i="12"/>
  <c r="AA51" i="12"/>
  <c r="AA68" i="12"/>
  <c r="Z208" i="12"/>
  <c r="Z70" i="12"/>
  <c r="Z25" i="12"/>
  <c r="Z66" i="12"/>
  <c r="Z187" i="12"/>
  <c r="Z47" i="12"/>
  <c r="Z78" i="12"/>
  <c r="Z29" i="12"/>
  <c r="Z179" i="12" s="1"/>
  <c r="Z41" i="12"/>
  <c r="Z68" i="12"/>
  <c r="Z69" i="12"/>
  <c r="AA48" i="12"/>
  <c r="AA84" i="12"/>
  <c r="AA42" i="12"/>
  <c r="AA181" i="12"/>
  <c r="AA184" i="12"/>
  <c r="AA78" i="12"/>
  <c r="AA38" i="12"/>
  <c r="AA208" i="12"/>
  <c r="AA63" i="12"/>
  <c r="AA214" i="12"/>
  <c r="AA64" i="12"/>
  <c r="Z188" i="12"/>
  <c r="Z209" i="12"/>
  <c r="Z51" i="12"/>
  <c r="Z31" i="12"/>
  <c r="Z53" i="12"/>
  <c r="Z76" i="12"/>
  <c r="Z43" i="12"/>
  <c r="Z63" i="12"/>
  <c r="Z27" i="12"/>
  <c r="Z181" i="12"/>
  <c r="Z84" i="12"/>
  <c r="AA55" i="12"/>
  <c r="AA176" i="12" s="1"/>
  <c r="AA191" i="12" s="1"/>
  <c r="AA24" i="12"/>
  <c r="AA37" i="12"/>
  <c r="AA49" i="12"/>
  <c r="AA43" i="12"/>
  <c r="AA69" i="12"/>
  <c r="AA200" i="12"/>
  <c r="AA74" i="12"/>
  <c r="AA192" i="12"/>
  <c r="AA183" i="12"/>
  <c r="AA17" i="12"/>
  <c r="Z36" i="12"/>
  <c r="Z50" i="12"/>
  <c r="Z23" i="12"/>
  <c r="Z22" i="12" s="1"/>
  <c r="Z45" i="12"/>
  <c r="Z44" i="12" s="1"/>
  <c r="Z210" i="12"/>
  <c r="Z30" i="12"/>
  <c r="Z75" i="12"/>
  <c r="Z18" i="12"/>
  <c r="Z42" i="12"/>
  <c r="Z24" i="12"/>
  <c r="Z79" i="12"/>
  <c r="AA21" i="12"/>
  <c r="AA25" i="12"/>
  <c r="AA34" i="12"/>
  <c r="AA36" i="12"/>
  <c r="AA83" i="12"/>
  <c r="AA204" i="12"/>
  <c r="AA211" i="12" s="1"/>
  <c r="AA85" i="12"/>
  <c r="AA198" i="12"/>
  <c r="AA182" i="12"/>
  <c r="AA20" i="12"/>
  <c r="AA195" i="12"/>
  <c r="Z206" i="12"/>
  <c r="Z86" i="12"/>
  <c r="Z55" i="12"/>
  <c r="Z176" i="12" s="1"/>
  <c r="Z191" i="12" s="1"/>
  <c r="Z212" i="12"/>
  <c r="Z201" i="12"/>
  <c r="Z180" i="12"/>
  <c r="Z202" i="12"/>
  <c r="Z20" i="12"/>
  <c r="Z16" i="12"/>
  <c r="Z37" i="12"/>
  <c r="Z199" i="12"/>
  <c r="AA186" i="12"/>
  <c r="AA35" i="12"/>
  <c r="AA82" i="12"/>
  <c r="AA205" i="12"/>
  <c r="AA62" i="12"/>
  <c r="AA23" i="12"/>
  <c r="AA22" i="12" s="1"/>
  <c r="AA65" i="12"/>
  <c r="AA80" i="12"/>
  <c r="AA202" i="12"/>
  <c r="AA71" i="12"/>
  <c r="AA180" i="12"/>
  <c r="AA76" i="12"/>
  <c r="Z40" i="12"/>
  <c r="Z46" i="12"/>
  <c r="Z39" i="12"/>
  <c r="Z38" i="12"/>
  <c r="Z80" i="12"/>
  <c r="Z189" i="12"/>
  <c r="Z19" i="12"/>
  <c r="Z204" i="12"/>
  <c r="Z211" i="12" s="1"/>
  <c r="Z214" i="12"/>
  <c r="Z49" i="12"/>
  <c r="Z196" i="12"/>
  <c r="AA212" i="12"/>
  <c r="AA189" i="12"/>
  <c r="AA206" i="12"/>
  <c r="AA27" i="12"/>
  <c r="AA16" i="12"/>
  <c r="AA52" i="12"/>
  <c r="AA196" i="12"/>
  <c r="AA45" i="12"/>
  <c r="AA44" i="12" s="1"/>
  <c r="AA40" i="12"/>
  <c r="AA29" i="12"/>
  <c r="AA179" i="12" s="1"/>
  <c r="AA86" i="12"/>
  <c r="Z195" i="12"/>
  <c r="Z186" i="12"/>
  <c r="Z184" i="12"/>
  <c r="Z182" i="12"/>
  <c r="Z197" i="12"/>
  <c r="Z52" i="12"/>
  <c r="Z64" i="12"/>
  <c r="Z192" i="12"/>
  <c r="Z54" i="12"/>
  <c r="Z85" i="12"/>
  <c r="Z190" i="12"/>
  <c r="AA46" i="12"/>
  <c r="AA187" i="12"/>
  <c r="AA41" i="12"/>
  <c r="AA201" i="12"/>
  <c r="AA73" i="12"/>
  <c r="AA50" i="12"/>
  <c r="AA66" i="12"/>
  <c r="AA54" i="12"/>
  <c r="AA81" i="12"/>
  <c r="AA18" i="12"/>
  <c r="AA72" i="12"/>
  <c r="Z183" i="12"/>
  <c r="Z34" i="12"/>
  <c r="Z72" i="12"/>
  <c r="Z35" i="12"/>
  <c r="Z82" i="12"/>
  <c r="Z194" i="12"/>
  <c r="Z203" i="12" s="1"/>
  <c r="Z33" i="12"/>
  <c r="Z32" i="12" s="1"/>
  <c r="Z71" i="12"/>
  <c r="Z48" i="12"/>
  <c r="Z74" i="12"/>
  <c r="Z81" i="12"/>
  <c r="X158" i="12"/>
  <c r="X127" i="12"/>
  <c r="X145" i="12"/>
  <c r="AD128" i="12"/>
  <c r="AD169" i="12"/>
  <c r="AD121" i="12"/>
  <c r="AD156" i="12"/>
  <c r="AD116" i="12"/>
  <c r="AD170" i="12"/>
  <c r="AD136" i="12"/>
  <c r="AD145" i="12"/>
  <c r="AD123" i="12"/>
  <c r="AD107" i="12"/>
  <c r="AD101" i="12"/>
  <c r="AD139" i="12"/>
  <c r="AD167" i="12"/>
  <c r="AD105" i="12"/>
  <c r="AD168" i="12"/>
  <c r="AD93" i="12"/>
  <c r="AD92" i="12"/>
  <c r="AD147" i="12"/>
  <c r="AD114" i="12"/>
  <c r="AD159" i="12"/>
  <c r="AD124" i="12"/>
  <c r="AD144" i="12"/>
  <c r="AD133" i="12"/>
  <c r="AD110" i="12"/>
  <c r="AD103" i="12"/>
  <c r="AD100" i="12"/>
  <c r="AD99" i="12"/>
  <c r="AD96" i="12"/>
  <c r="AD132" i="12"/>
  <c r="AD142" i="12"/>
  <c r="AD97" i="12"/>
  <c r="AD157" i="12"/>
  <c r="AD141" i="12"/>
  <c r="AD148" i="12"/>
  <c r="AD146" i="12"/>
  <c r="AD154" i="12"/>
  <c r="AD112" i="12"/>
  <c r="AD163" i="12"/>
  <c r="AD122" i="12"/>
  <c r="AD98" i="12"/>
  <c r="AD115" i="12"/>
  <c r="AD137" i="12"/>
  <c r="AD120" i="12"/>
  <c r="AD94" i="12"/>
  <c r="AD102" i="12"/>
  <c r="AD166" i="12"/>
  <c r="AD140" i="12"/>
  <c r="AD131" i="12"/>
  <c r="AD155" i="12"/>
  <c r="AD149" i="12"/>
  <c r="AD108" i="12"/>
  <c r="AD118" i="12"/>
  <c r="AD150" i="12"/>
  <c r="AD126" i="12"/>
  <c r="AD138" i="12"/>
  <c r="AD106" i="12"/>
  <c r="AD152" i="12"/>
  <c r="AD113" i="12"/>
  <c r="AD165" i="12"/>
  <c r="AD109" i="12"/>
  <c r="AD162" i="12"/>
  <c r="AD125" i="12"/>
  <c r="AD104" i="12"/>
  <c r="AD134" i="12"/>
  <c r="AD111" i="12"/>
  <c r="AD143" i="12"/>
  <c r="AD158" i="12"/>
  <c r="AD119" i="12"/>
  <c r="AD117" i="12"/>
  <c r="AD153" i="12"/>
  <c r="AD95" i="12"/>
  <c r="AD127" i="12"/>
  <c r="AD151" i="12"/>
  <c r="AD135" i="12"/>
  <c r="AD44" i="12"/>
  <c r="AD160" i="12"/>
  <c r="AD191" i="12"/>
  <c r="AD213" i="12"/>
  <c r="AD215" i="12"/>
  <c r="AD129" i="12"/>
  <c r="AD32" i="12"/>
  <c r="AD203" i="12"/>
  <c r="AD57" i="12"/>
  <c r="AD211" i="12"/>
  <c r="AD22" i="12"/>
  <c r="AD193" i="12"/>
  <c r="AD26" i="12"/>
  <c r="AD176" i="12"/>
  <c r="AD179" i="12"/>
  <c r="AD178" i="12"/>
  <c r="AD217" i="12"/>
  <c r="AD177" i="12"/>
  <c r="AE210" i="12"/>
  <c r="AE19" i="12"/>
  <c r="AE185" i="12"/>
  <c r="AE199" i="12"/>
  <c r="AE79" i="12"/>
  <c r="AE187" i="12"/>
  <c r="AE20" i="12"/>
  <c r="AE51" i="12"/>
  <c r="AE16" i="12"/>
  <c r="AE204" i="12"/>
  <c r="AE83" i="12"/>
  <c r="AE80" i="12"/>
  <c r="AE189" i="12"/>
  <c r="AF11" i="12"/>
  <c r="AE45" i="12"/>
  <c r="AE70" i="12"/>
  <c r="AE54" i="12"/>
  <c r="AE35" i="12"/>
  <c r="AE60" i="12"/>
  <c r="AE14" i="12"/>
  <c r="AE40" i="12"/>
  <c r="AE195" i="12"/>
  <c r="AE209" i="12"/>
  <c r="AE36" i="12"/>
  <c r="AE34" i="12"/>
  <c r="AE28" i="12"/>
  <c r="AE183" i="12"/>
  <c r="AE202" i="12"/>
  <c r="AE82" i="12"/>
  <c r="AE76" i="12"/>
  <c r="AE31" i="12"/>
  <c r="AE206" i="12"/>
  <c r="AE173" i="12"/>
  <c r="AE207" i="12"/>
  <c r="AE86" i="12"/>
  <c r="AE188" i="12"/>
  <c r="AE59" i="12"/>
  <c r="AE73" i="12"/>
  <c r="AE42" i="12"/>
  <c r="AE180" i="12"/>
  <c r="AE190" i="12"/>
  <c r="AE205" i="12"/>
  <c r="AE21" i="12"/>
  <c r="AE174" i="12"/>
  <c r="AE65" i="12"/>
  <c r="AE184" i="12"/>
  <c r="AE78" i="12"/>
  <c r="AE72" i="12"/>
  <c r="AE37" i="12"/>
  <c r="AE23" i="12"/>
  <c r="AE53" i="12"/>
  <c r="AE48" i="12"/>
  <c r="AE17" i="12"/>
  <c r="AE43" i="12"/>
  <c r="AE50" i="12"/>
  <c r="AE38" i="12"/>
  <c r="AE182" i="12"/>
  <c r="AE208" i="12"/>
  <c r="AE46" i="12"/>
  <c r="AE186" i="12"/>
  <c r="AE75" i="12"/>
  <c r="AE90" i="12"/>
  <c r="AE74" i="12"/>
  <c r="AE27" i="12"/>
  <c r="AE196" i="12"/>
  <c r="AE197" i="12"/>
  <c r="AE49" i="12"/>
  <c r="AE200" i="12"/>
  <c r="AE181" i="12"/>
  <c r="AE64" i="12"/>
  <c r="AE71" i="12"/>
  <c r="AE62" i="12"/>
  <c r="AE55" i="12"/>
  <c r="AE192" i="12"/>
  <c r="AE18" i="12"/>
  <c r="AE25" i="12"/>
  <c r="AE81" i="12"/>
  <c r="AE69" i="12"/>
  <c r="AE89" i="12"/>
  <c r="AE85" i="12"/>
  <c r="AE66" i="12"/>
  <c r="AE33" i="12"/>
  <c r="AE194" i="12"/>
  <c r="AE68" i="12"/>
  <c r="AE84" i="12"/>
  <c r="AE198" i="12"/>
  <c r="AE39" i="12"/>
  <c r="AE52" i="12"/>
  <c r="AE63" i="12"/>
  <c r="AE41" i="12"/>
  <c r="AE29" i="12"/>
  <c r="AE47" i="12"/>
  <c r="AE30" i="12"/>
  <c r="AE13" i="12"/>
  <c r="AE212" i="12"/>
  <c r="AE201" i="12"/>
  <c r="AE24" i="12"/>
  <c r="AE214" i="12"/>
  <c r="AE12" i="12"/>
  <c r="W160" i="12"/>
  <c r="W129" i="12"/>
  <c r="Z193" i="12" l="1"/>
  <c r="Z213" i="12" s="1"/>
  <c r="Z215" i="12" s="1"/>
  <c r="AA193" i="12"/>
  <c r="AA213" i="12" s="1"/>
  <c r="AA215" i="12" s="1"/>
  <c r="AA26" i="12"/>
  <c r="AA177" i="12"/>
  <c r="Z26" i="12"/>
  <c r="Z177" i="12"/>
  <c r="AE150" i="12"/>
  <c r="AE95" i="12"/>
  <c r="AE93" i="12"/>
  <c r="AE101" i="12"/>
  <c r="AE111" i="12"/>
  <c r="AE134" i="12"/>
  <c r="AE156" i="12"/>
  <c r="AE102" i="12"/>
  <c r="AE149" i="12"/>
  <c r="AE152" i="12"/>
  <c r="AE99" i="12"/>
  <c r="AE124" i="12"/>
  <c r="AE147" i="12"/>
  <c r="AE163" i="12"/>
  <c r="AE98" i="12"/>
  <c r="AE140" i="12"/>
  <c r="AE132" i="12"/>
  <c r="AE120" i="12"/>
  <c r="AE139" i="12"/>
  <c r="AE155" i="12"/>
  <c r="AE107" i="12"/>
  <c r="AE123" i="12"/>
  <c r="AE170" i="12"/>
  <c r="AE97" i="12"/>
  <c r="AE133" i="12"/>
  <c r="AE126" i="12"/>
  <c r="AE166" i="12"/>
  <c r="AE143" i="12"/>
  <c r="AE157" i="12"/>
  <c r="AE94" i="12"/>
  <c r="AE112" i="12"/>
  <c r="AE168" i="12"/>
  <c r="AE144" i="12"/>
  <c r="AE109" i="12"/>
  <c r="AE113" i="12"/>
  <c r="AE169" i="12"/>
  <c r="AE128" i="12"/>
  <c r="AE159" i="12"/>
  <c r="AE100" i="12"/>
  <c r="AE148" i="12"/>
  <c r="AE92" i="12"/>
  <c r="AE138" i="12"/>
  <c r="AE127" i="12"/>
  <c r="AE145" i="12"/>
  <c r="AE96" i="12"/>
  <c r="AE108" i="12"/>
  <c r="AE158" i="12"/>
  <c r="AE125" i="12"/>
  <c r="AE117" i="12"/>
  <c r="AE146" i="12"/>
  <c r="AE114" i="12"/>
  <c r="AE136" i="12"/>
  <c r="AE110" i="12"/>
  <c r="AE162" i="12"/>
  <c r="AE154" i="12"/>
  <c r="AE116" i="12"/>
  <c r="AE142" i="12"/>
  <c r="AE167" i="12"/>
  <c r="AE151" i="12"/>
  <c r="AE137" i="12"/>
  <c r="AE115" i="12"/>
  <c r="AE135" i="12"/>
  <c r="AE105" i="12"/>
  <c r="AE118" i="12"/>
  <c r="AE119" i="12"/>
  <c r="AE104" i="12"/>
  <c r="AE141" i="12"/>
  <c r="AE106" i="12"/>
  <c r="AE103" i="12"/>
  <c r="AE131" i="12"/>
  <c r="AE122" i="12"/>
  <c r="AE121" i="12"/>
  <c r="AE153" i="12"/>
  <c r="AE165" i="12"/>
  <c r="AE57" i="12"/>
  <c r="AE213" i="12"/>
  <c r="AE26" i="12"/>
  <c r="AE32" i="12"/>
  <c r="AE215" i="12"/>
  <c r="AE160" i="12"/>
  <c r="AE44" i="12"/>
  <c r="AE191" i="12"/>
  <c r="AE129" i="12"/>
  <c r="AE211" i="12"/>
  <c r="AE203" i="12"/>
  <c r="AE193" i="12"/>
  <c r="AE22" i="12"/>
  <c r="AF180" i="12"/>
  <c r="AF90" i="12"/>
  <c r="AF45" i="12"/>
  <c r="AF188" i="12"/>
  <c r="AF198" i="12"/>
  <c r="AF208" i="12"/>
  <c r="AF192" i="12"/>
  <c r="AF79" i="12"/>
  <c r="AF40" i="12"/>
  <c r="AF80" i="12"/>
  <c r="AF63" i="12"/>
  <c r="AF205" i="12"/>
  <c r="AF51" i="12"/>
  <c r="AF52" i="12"/>
  <c r="AF185" i="12"/>
  <c r="AF183" i="12"/>
  <c r="AF66" i="12"/>
  <c r="AF47" i="12"/>
  <c r="AF83" i="12"/>
  <c r="AF72" i="12"/>
  <c r="AF49" i="12"/>
  <c r="AF69" i="12"/>
  <c r="AF204" i="12"/>
  <c r="AF68" i="12"/>
  <c r="AF33" i="12"/>
  <c r="AF46" i="12"/>
  <c r="AF25" i="12"/>
  <c r="AF182" i="12"/>
  <c r="AF210" i="12"/>
  <c r="AF214" i="12"/>
  <c r="AF71" i="12"/>
  <c r="AF35" i="12"/>
  <c r="AF59" i="12"/>
  <c r="AF186" i="12"/>
  <c r="AF62" i="12"/>
  <c r="AF195" i="12"/>
  <c r="AF18" i="12"/>
  <c r="AF37" i="12"/>
  <c r="AF81" i="12"/>
  <c r="AF54" i="12"/>
  <c r="AF19" i="12"/>
  <c r="AF189" i="12"/>
  <c r="AF199" i="12"/>
  <c r="AF20" i="12"/>
  <c r="AF76" i="12"/>
  <c r="AF14" i="12"/>
  <c r="AF194" i="12"/>
  <c r="AF86" i="12"/>
  <c r="AF30" i="12"/>
  <c r="AF43" i="12"/>
  <c r="AF53" i="12"/>
  <c r="AF73" i="12"/>
  <c r="AF196" i="12"/>
  <c r="AF29" i="12"/>
  <c r="AF184" i="12"/>
  <c r="AF39" i="12"/>
  <c r="AF200" i="12"/>
  <c r="AF201" i="12"/>
  <c r="AF82" i="12"/>
  <c r="AF16" i="12"/>
  <c r="AF64" i="12"/>
  <c r="AF23" i="12"/>
  <c r="AF38" i="12"/>
  <c r="AF55" i="12"/>
  <c r="AF202" i="12"/>
  <c r="AF12" i="12"/>
  <c r="AF89" i="12"/>
  <c r="AF84" i="12"/>
  <c r="AF42" i="12"/>
  <c r="AF28" i="12"/>
  <c r="AF74" i="12"/>
  <c r="AF21" i="12"/>
  <c r="AF173" i="12"/>
  <c r="AF78" i="12"/>
  <c r="AF60" i="12"/>
  <c r="AF27" i="12"/>
  <c r="AF207" i="12"/>
  <c r="AF209" i="12"/>
  <c r="AF187" i="12"/>
  <c r="AF50" i="12"/>
  <c r="AF34" i="12"/>
  <c r="AF65" i="12"/>
  <c r="AF190" i="12"/>
  <c r="AF31" i="12"/>
  <c r="AF197" i="12"/>
  <c r="AF75" i="12"/>
  <c r="AF181" i="12"/>
  <c r="AF13" i="12"/>
  <c r="AF85" i="12"/>
  <c r="AF41" i="12"/>
  <c r="AF206" i="12"/>
  <c r="AF24" i="12"/>
  <c r="AF48" i="12"/>
  <c r="AF70" i="12"/>
  <c r="AF174" i="12"/>
  <c r="AF36" i="12"/>
  <c r="AG11" i="12"/>
  <c r="AF17" i="12"/>
  <c r="AF212" i="12"/>
  <c r="AE178" i="12"/>
  <c r="AE177" i="12"/>
  <c r="AE217" i="12"/>
  <c r="AE176" i="12"/>
  <c r="AE179" i="12"/>
  <c r="AG21" i="12" l="1"/>
  <c r="AG27" i="12"/>
  <c r="AG182" i="12"/>
  <c r="AG201" i="12"/>
  <c r="AG212" i="12"/>
  <c r="AG195" i="12"/>
  <c r="AG12" i="12"/>
  <c r="AG16" i="12"/>
  <c r="AG200" i="12"/>
  <c r="AG69" i="12"/>
  <c r="AG75" i="12"/>
  <c r="AG208" i="12"/>
  <c r="AG24" i="12"/>
  <c r="AG43" i="12"/>
  <c r="AG53" i="12"/>
  <c r="AG68" i="12"/>
  <c r="AG183" i="12"/>
  <c r="AG48" i="12"/>
  <c r="AG86" i="12"/>
  <c r="AH11" i="12"/>
  <c r="AG181" i="12"/>
  <c r="AG72" i="12"/>
  <c r="AG189" i="12"/>
  <c r="AG90" i="12"/>
  <c r="AG190" i="12"/>
  <c r="AG14" i="12"/>
  <c r="AG184" i="12"/>
  <c r="AG196" i="12"/>
  <c r="AG84" i="12"/>
  <c r="AG70" i="12"/>
  <c r="AG34" i="12"/>
  <c r="AG36" i="12"/>
  <c r="AG33" i="12"/>
  <c r="AG83" i="12"/>
  <c r="AG46" i="12"/>
  <c r="AG59" i="12"/>
  <c r="AG41" i="12"/>
  <c r="AG65" i="12"/>
  <c r="AG45" i="12"/>
  <c r="AG23" i="12"/>
  <c r="AG188" i="12"/>
  <c r="AG202" i="12"/>
  <c r="AG60" i="12"/>
  <c r="AG30" i="12"/>
  <c r="AG64" i="12"/>
  <c r="AG52" i="12"/>
  <c r="AG197" i="12"/>
  <c r="AG207" i="12"/>
  <c r="AG50" i="12"/>
  <c r="AG209" i="12"/>
  <c r="AG185" i="12"/>
  <c r="AG66" i="12"/>
  <c r="AG199" i="12"/>
  <c r="AG42" i="12"/>
  <c r="AG214" i="12"/>
  <c r="AG71" i="12"/>
  <c r="AG173" i="12"/>
  <c r="AG210" i="12"/>
  <c r="AG82" i="12"/>
  <c r="AG40" i="12"/>
  <c r="AG80" i="12"/>
  <c r="AG20" i="12"/>
  <c r="AG47" i="12"/>
  <c r="AG51" i="12"/>
  <c r="AG194" i="12"/>
  <c r="AG39" i="12"/>
  <c r="AG186" i="12"/>
  <c r="AG74" i="12"/>
  <c r="AG174" i="12"/>
  <c r="AG89" i="12"/>
  <c r="AG73" i="12"/>
  <c r="AG18" i="12"/>
  <c r="AG180" i="12"/>
  <c r="AG62" i="12"/>
  <c r="AG35" i="12"/>
  <c r="AG76" i="12"/>
  <c r="AG49" i="12"/>
  <c r="AG38" i="12"/>
  <c r="AG205" i="12"/>
  <c r="AG13" i="12"/>
  <c r="AG37" i="12"/>
  <c r="AG25" i="12"/>
  <c r="AG78" i="12"/>
  <c r="AG54" i="12"/>
  <c r="AG198" i="12"/>
  <c r="AG81" i="12"/>
  <c r="AG19" i="12"/>
  <c r="AG55" i="12"/>
  <c r="AG17" i="12"/>
  <c r="AG206" i="12"/>
  <c r="AG28" i="12"/>
  <c r="AG63" i="12"/>
  <c r="AG192" i="12"/>
  <c r="AG79" i="12"/>
  <c r="AG29" i="12"/>
  <c r="AG204" i="12"/>
  <c r="AG187" i="12"/>
  <c r="AG31" i="12"/>
  <c r="AG85" i="12"/>
  <c r="AF178" i="12"/>
  <c r="AF217" i="12"/>
  <c r="AF179" i="12"/>
  <c r="AF176" i="12"/>
  <c r="AF177" i="12"/>
  <c r="AF22" i="12"/>
  <c r="AF129" i="12"/>
  <c r="AF193" i="12"/>
  <c r="AF160" i="12"/>
  <c r="AF44" i="12"/>
  <c r="AF32" i="12"/>
  <c r="AF215" i="12"/>
  <c r="AF191" i="12"/>
  <c r="AF57" i="12"/>
  <c r="AF26" i="12"/>
  <c r="AF213" i="12"/>
  <c r="AF203" i="12"/>
  <c r="AF211" i="12"/>
  <c r="AF128" i="12"/>
  <c r="AF163" i="12"/>
  <c r="AF136" i="12"/>
  <c r="AF99" i="12"/>
  <c r="AF107" i="12"/>
  <c r="AF165" i="12"/>
  <c r="AF95" i="12"/>
  <c r="AF124" i="12"/>
  <c r="AF150" i="12"/>
  <c r="AF170" i="12"/>
  <c r="AF116" i="12"/>
  <c r="AF131" i="12"/>
  <c r="AF97" i="12"/>
  <c r="AF118" i="12"/>
  <c r="AF112" i="12"/>
  <c r="AF157" i="12"/>
  <c r="AF121" i="12"/>
  <c r="AF159" i="12"/>
  <c r="AF92" i="12"/>
  <c r="AF151" i="12"/>
  <c r="AF110" i="12"/>
  <c r="AF146" i="12"/>
  <c r="AF148" i="12"/>
  <c r="AF143" i="12"/>
  <c r="AF155" i="12"/>
  <c r="AF100" i="12"/>
  <c r="AF114" i="12"/>
  <c r="AF105" i="12"/>
  <c r="AF125" i="12"/>
  <c r="AF142" i="12"/>
  <c r="AF104" i="12"/>
  <c r="AF106" i="12"/>
  <c r="AF123" i="12"/>
  <c r="AF145" i="12"/>
  <c r="AF153" i="12"/>
  <c r="AF113" i="12"/>
  <c r="AF108" i="12"/>
  <c r="AF115" i="12"/>
  <c r="AF101" i="12"/>
  <c r="AF96" i="12"/>
  <c r="AF162" i="12"/>
  <c r="AF119" i="12"/>
  <c r="AF147" i="12"/>
  <c r="AF133" i="12"/>
  <c r="AF132" i="12"/>
  <c r="AF154" i="12"/>
  <c r="AF149" i="12"/>
  <c r="AF144" i="12"/>
  <c r="AF120" i="12"/>
  <c r="AF93" i="12"/>
  <c r="AF134" i="12"/>
  <c r="AF141" i="12"/>
  <c r="AF98" i="12"/>
  <c r="AF158" i="12"/>
  <c r="AF94" i="12"/>
  <c r="AF109" i="12"/>
  <c r="AF156" i="12"/>
  <c r="AF122" i="12"/>
  <c r="AF166" i="12"/>
  <c r="AF137" i="12"/>
  <c r="AF117" i="12"/>
  <c r="AF102" i="12"/>
  <c r="AF127" i="12"/>
  <c r="AF111" i="12"/>
  <c r="AF135" i="12"/>
  <c r="AF152" i="12"/>
  <c r="AF126" i="12"/>
  <c r="AF139" i="12"/>
  <c r="AF103" i="12"/>
  <c r="AF138" i="12"/>
  <c r="AF140" i="12"/>
  <c r="AF167" i="12"/>
  <c r="AF169" i="12"/>
  <c r="AF168" i="12"/>
  <c r="AG217" i="12" l="1"/>
  <c r="AG177" i="12"/>
  <c r="AG179" i="12"/>
  <c r="AG176" i="12"/>
  <c r="AG178" i="12"/>
  <c r="AG44" i="12"/>
  <c r="AG129" i="12"/>
  <c r="AG193" i="12"/>
  <c r="AG57" i="12"/>
  <c r="AG26" i="12"/>
  <c r="AG215" i="12"/>
  <c r="AG191" i="12"/>
  <c r="AG203" i="12"/>
  <c r="AG213" i="12"/>
  <c r="AG22" i="12"/>
  <c r="AG211" i="12"/>
  <c r="AG160" i="12"/>
  <c r="AG32" i="12"/>
  <c r="AH53" i="12"/>
  <c r="AH48" i="12"/>
  <c r="AH20" i="12"/>
  <c r="AH52" i="12"/>
  <c r="AH204" i="12"/>
  <c r="AH205" i="12"/>
  <c r="AH69" i="12"/>
  <c r="AH17" i="12"/>
  <c r="AH174" i="12"/>
  <c r="AH180" i="12"/>
  <c r="AH43" i="12"/>
  <c r="AH188" i="12"/>
  <c r="AH74" i="12"/>
  <c r="AH39" i="12"/>
  <c r="AH71" i="12"/>
  <c r="AH89" i="12"/>
  <c r="AH185" i="12"/>
  <c r="AH49" i="12"/>
  <c r="AH197" i="12"/>
  <c r="AH36" i="12"/>
  <c r="AH18" i="12"/>
  <c r="AH23" i="12"/>
  <c r="AH200" i="12"/>
  <c r="AH189" i="12"/>
  <c r="AH207" i="12"/>
  <c r="AH54" i="12"/>
  <c r="AH83" i="12"/>
  <c r="AH25" i="12"/>
  <c r="AH19" i="12"/>
  <c r="AH86" i="12"/>
  <c r="AH68" i="12"/>
  <c r="AH46" i="12"/>
  <c r="AH194" i="12"/>
  <c r="AH214" i="12"/>
  <c r="AH181" i="12"/>
  <c r="AH192" i="12"/>
  <c r="AH210" i="12"/>
  <c r="AH59" i="12"/>
  <c r="AH35" i="12"/>
  <c r="AH73" i="12"/>
  <c r="AH65" i="12"/>
  <c r="AH195" i="12"/>
  <c r="AH196" i="12"/>
  <c r="AH80" i="12"/>
  <c r="AH47" i="12"/>
  <c r="AH21" i="12"/>
  <c r="AH45" i="12"/>
  <c r="AH64" i="12"/>
  <c r="AH37" i="12"/>
  <c r="AH30" i="12"/>
  <c r="AH13" i="12"/>
  <c r="AH31" i="12"/>
  <c r="AH186" i="12"/>
  <c r="AH206" i="12"/>
  <c r="AH85" i="12"/>
  <c r="AH208" i="12"/>
  <c r="AH70" i="12"/>
  <c r="AH51" i="12"/>
  <c r="AH184" i="12"/>
  <c r="AH76" i="12"/>
  <c r="AH81" i="12"/>
  <c r="AH16" i="12"/>
  <c r="AH63" i="12"/>
  <c r="AH24" i="12"/>
  <c r="AH14" i="12"/>
  <c r="AH50" i="12"/>
  <c r="AH202" i="12"/>
  <c r="AH33" i="12"/>
  <c r="AH209" i="12"/>
  <c r="AH212" i="12"/>
  <c r="AH198" i="12"/>
  <c r="AH78" i="12"/>
  <c r="AH62" i="12"/>
  <c r="AH41" i="12"/>
  <c r="AH201" i="12"/>
  <c r="AH199" i="12"/>
  <c r="AH183" i="12"/>
  <c r="AH187" i="12"/>
  <c r="AH55" i="12"/>
  <c r="AH28" i="12"/>
  <c r="AH72" i="12"/>
  <c r="AH38" i="12"/>
  <c r="AI11" i="12"/>
  <c r="AH75" i="12"/>
  <c r="AH182" i="12"/>
  <c r="AH12" i="12"/>
  <c r="AH66" i="12"/>
  <c r="AH84" i="12"/>
  <c r="AH173" i="12"/>
  <c r="AH27" i="12"/>
  <c r="AH34" i="12"/>
  <c r="AH190" i="12"/>
  <c r="AH40" i="12"/>
  <c r="AH29" i="12"/>
  <c r="AH42" i="12"/>
  <c r="AH79" i="12"/>
  <c r="AH60" i="12"/>
  <c r="AH82" i="12"/>
  <c r="AH90" i="12"/>
  <c r="AG136" i="12"/>
  <c r="AG137" i="12"/>
  <c r="AG150" i="12"/>
  <c r="AG116" i="12"/>
  <c r="AG148" i="12"/>
  <c r="AG125" i="12"/>
  <c r="AG124" i="12"/>
  <c r="AG151" i="12"/>
  <c r="AG114" i="12"/>
  <c r="AG140" i="12"/>
  <c r="AG156" i="12"/>
  <c r="AG152" i="12"/>
  <c r="AG105" i="12"/>
  <c r="AG118" i="12"/>
  <c r="AG113" i="12"/>
  <c r="AG153" i="12"/>
  <c r="AG96" i="12"/>
  <c r="AG108" i="12"/>
  <c r="AG128" i="12"/>
  <c r="AG103" i="12"/>
  <c r="AG98" i="12"/>
  <c r="AG134" i="12"/>
  <c r="AG104" i="12"/>
  <c r="AG102" i="12"/>
  <c r="AG92" i="12"/>
  <c r="AG93" i="12"/>
  <c r="AG101" i="12"/>
  <c r="AG106" i="12"/>
  <c r="AG123" i="12"/>
  <c r="AG131" i="12"/>
  <c r="AG143" i="12"/>
  <c r="AG141" i="12"/>
  <c r="AG147" i="12"/>
  <c r="AG145" i="12"/>
  <c r="AG139" i="12"/>
  <c r="AG120" i="12"/>
  <c r="AG168" i="12"/>
  <c r="AG154" i="12"/>
  <c r="AG122" i="12"/>
  <c r="AG170" i="12"/>
  <c r="AG121" i="12"/>
  <c r="AG169" i="12"/>
  <c r="AG119" i="12"/>
  <c r="AG149" i="12"/>
  <c r="AG142" i="12"/>
  <c r="AG166" i="12"/>
  <c r="AG157" i="12"/>
  <c r="AG138" i="12"/>
  <c r="AG127" i="12"/>
  <c r="AG155" i="12"/>
  <c r="AG111" i="12"/>
  <c r="AG158" i="12"/>
  <c r="AG100" i="12"/>
  <c r="AG162" i="12"/>
  <c r="AG97" i="12"/>
  <c r="AG99" i="12"/>
  <c r="AG94" i="12"/>
  <c r="AG107" i="12"/>
  <c r="AG110" i="12"/>
  <c r="AG135" i="12"/>
  <c r="AG167" i="12"/>
  <c r="AG144" i="12"/>
  <c r="AG163" i="12"/>
  <c r="AG112" i="12"/>
  <c r="AG159" i="12"/>
  <c r="AG165" i="12"/>
  <c r="AG95" i="12"/>
  <c r="AG117" i="12"/>
  <c r="AG146" i="12"/>
  <c r="AG126" i="12"/>
  <c r="AG109" i="12"/>
  <c r="AG115" i="12"/>
  <c r="AG133" i="12"/>
  <c r="AG132" i="12"/>
  <c r="AH217" i="12" l="1"/>
  <c r="AH176" i="12"/>
  <c r="AH177" i="12"/>
  <c r="AH178" i="12"/>
  <c r="AH179" i="12"/>
  <c r="AH159" i="12"/>
  <c r="AH139" i="12"/>
  <c r="AH138" i="12"/>
  <c r="AH92" i="12"/>
  <c r="AH131" i="12"/>
  <c r="AH141" i="12"/>
  <c r="AH162" i="12"/>
  <c r="AH143" i="12"/>
  <c r="AH167" i="12"/>
  <c r="AH158" i="12"/>
  <c r="AH149" i="12"/>
  <c r="AH119" i="12"/>
  <c r="AH144" i="12"/>
  <c r="AH155" i="12"/>
  <c r="AH96" i="12"/>
  <c r="AH118" i="12"/>
  <c r="AH137" i="12"/>
  <c r="AH126" i="12"/>
  <c r="AH148" i="12"/>
  <c r="AH108" i="12"/>
  <c r="AH93" i="12"/>
  <c r="AH125" i="12"/>
  <c r="AH106" i="12"/>
  <c r="AH111" i="12"/>
  <c r="AH103" i="12"/>
  <c r="AH121" i="12"/>
  <c r="AH140" i="12"/>
  <c r="AH112" i="12"/>
  <c r="AH132" i="12"/>
  <c r="AH153" i="12"/>
  <c r="AH98" i="12"/>
  <c r="AH117" i="12"/>
  <c r="AH120" i="12"/>
  <c r="AH165" i="12"/>
  <c r="AH156" i="12"/>
  <c r="AH123" i="12"/>
  <c r="AH114" i="12"/>
  <c r="AH128" i="12"/>
  <c r="AH94" i="12"/>
  <c r="AH134" i="12"/>
  <c r="AH105" i="12"/>
  <c r="AH152" i="12"/>
  <c r="AH113" i="12"/>
  <c r="AH169" i="12"/>
  <c r="AH133" i="12"/>
  <c r="AH170" i="12"/>
  <c r="AH102" i="12"/>
  <c r="AH101" i="12"/>
  <c r="AH95" i="12"/>
  <c r="AH135" i="12"/>
  <c r="AH151" i="12"/>
  <c r="AH145" i="12"/>
  <c r="AH136" i="12"/>
  <c r="AH99" i="12"/>
  <c r="AH150" i="12"/>
  <c r="AH104" i="12"/>
  <c r="AH166" i="12"/>
  <c r="AH157" i="12"/>
  <c r="AH168" i="12"/>
  <c r="AH122" i="12"/>
  <c r="AH115" i="12"/>
  <c r="AH100" i="12"/>
  <c r="AH116" i="12"/>
  <c r="AH97" i="12"/>
  <c r="AH127" i="12"/>
  <c r="AH142" i="12"/>
  <c r="AH146" i="12"/>
  <c r="AH147" i="12"/>
  <c r="AH124" i="12"/>
  <c r="AH110" i="12"/>
  <c r="AH163" i="12"/>
  <c r="AH154" i="12"/>
  <c r="AH107" i="12"/>
  <c r="AH109" i="12"/>
  <c r="AI31" i="12"/>
  <c r="AI19" i="12"/>
  <c r="AI54" i="12"/>
  <c r="AI185" i="12"/>
  <c r="AI200" i="12"/>
  <c r="AI12" i="12"/>
  <c r="AI34" i="12"/>
  <c r="AI51" i="12"/>
  <c r="AI16" i="12"/>
  <c r="AI190" i="12"/>
  <c r="AI68" i="12"/>
  <c r="AI60" i="12"/>
  <c r="AI41" i="12"/>
  <c r="AI29" i="12"/>
  <c r="AI45" i="12"/>
  <c r="AI85" i="12"/>
  <c r="AI75" i="12"/>
  <c r="AI84" i="12"/>
  <c r="AI37" i="12"/>
  <c r="AI13" i="12"/>
  <c r="AI55" i="12"/>
  <c r="AI70" i="12"/>
  <c r="AI196" i="12"/>
  <c r="AI21" i="12"/>
  <c r="AI20" i="12"/>
  <c r="AI24" i="12"/>
  <c r="AI183" i="12"/>
  <c r="AI198" i="12"/>
  <c r="AI204" i="12"/>
  <c r="AI83" i="12"/>
  <c r="AI69" i="12"/>
  <c r="AI62" i="12"/>
  <c r="AI173" i="12"/>
  <c r="AI181" i="12"/>
  <c r="AI208" i="12"/>
  <c r="AI206" i="12"/>
  <c r="AI174" i="12"/>
  <c r="AI66" i="12"/>
  <c r="AI42" i="12"/>
  <c r="AI180" i="12"/>
  <c r="AI47" i="12"/>
  <c r="AI192" i="12"/>
  <c r="AI30" i="12"/>
  <c r="AI90" i="12"/>
  <c r="AI65" i="12"/>
  <c r="AI184" i="12"/>
  <c r="AJ11" i="12"/>
  <c r="AI79" i="12"/>
  <c r="AI210" i="12"/>
  <c r="AI82" i="12"/>
  <c r="AI27" i="12"/>
  <c r="AI50" i="12"/>
  <c r="AI59" i="12"/>
  <c r="AI49" i="12"/>
  <c r="AI205" i="12"/>
  <c r="AI71" i="12"/>
  <c r="AI64" i="12"/>
  <c r="AI78" i="12"/>
  <c r="AI36" i="12"/>
  <c r="AI186" i="12"/>
  <c r="AI48" i="12"/>
  <c r="AI80" i="12"/>
  <c r="AI14" i="12"/>
  <c r="AI214" i="12"/>
  <c r="AI197" i="12"/>
  <c r="AI28" i="12"/>
  <c r="AI81" i="12"/>
  <c r="AI188" i="12"/>
  <c r="AI38" i="12"/>
  <c r="AI189" i="12"/>
  <c r="AI209" i="12"/>
  <c r="AI18" i="12"/>
  <c r="AI194" i="12"/>
  <c r="AI76" i="12"/>
  <c r="AI52" i="12"/>
  <c r="AI74" i="12"/>
  <c r="AI39" i="12"/>
  <c r="AI25" i="12"/>
  <c r="AI63" i="12"/>
  <c r="AI46" i="12"/>
  <c r="AI89" i="12"/>
  <c r="AI207" i="12"/>
  <c r="AI72" i="12"/>
  <c r="AI33" i="12"/>
  <c r="AI212" i="12"/>
  <c r="AI35" i="12"/>
  <c r="AI40" i="12"/>
  <c r="AI53" i="12"/>
  <c r="AI86" i="12"/>
  <c r="AI73" i="12"/>
  <c r="AI43" i="12"/>
  <c r="AI187" i="12"/>
  <c r="AI202" i="12"/>
  <c r="AI182" i="12"/>
  <c r="AI195" i="12"/>
  <c r="AI201" i="12"/>
  <c r="AI23" i="12"/>
  <c r="AI199" i="12"/>
  <c r="AI17" i="12"/>
  <c r="AH160" i="12"/>
  <c r="AH32" i="12"/>
  <c r="AH129" i="12"/>
  <c r="AH211" i="12"/>
  <c r="AH191" i="12"/>
  <c r="AH22" i="12"/>
  <c r="AH215" i="12"/>
  <c r="AH213" i="12"/>
  <c r="AH57" i="12"/>
  <c r="AH203" i="12"/>
  <c r="AH44" i="12"/>
  <c r="AH193" i="12"/>
  <c r="AH26" i="12"/>
  <c r="AI157" i="12" l="1"/>
  <c r="AI137" i="12"/>
  <c r="AI154" i="12"/>
  <c r="AI103" i="12"/>
  <c r="AI116" i="12"/>
  <c r="AI163" i="12"/>
  <c r="AI95" i="12"/>
  <c r="AI107" i="12"/>
  <c r="AI169" i="12"/>
  <c r="AI131" i="12"/>
  <c r="AI146" i="12"/>
  <c r="AI167" i="12"/>
  <c r="AI93" i="12"/>
  <c r="AI128" i="12"/>
  <c r="AI118" i="12"/>
  <c r="AI98" i="12"/>
  <c r="AI140" i="12"/>
  <c r="AI132" i="12"/>
  <c r="AI162" i="12"/>
  <c r="AI150" i="12"/>
  <c r="AI155" i="12"/>
  <c r="AI148" i="12"/>
  <c r="AI96" i="12"/>
  <c r="AI117" i="12"/>
  <c r="AI134" i="12"/>
  <c r="AI156" i="12"/>
  <c r="AI114" i="12"/>
  <c r="AI141" i="12"/>
  <c r="AI153" i="12"/>
  <c r="AI136" i="12"/>
  <c r="AI149" i="12"/>
  <c r="AI119" i="12"/>
  <c r="AI139" i="12"/>
  <c r="AI122" i="12"/>
  <c r="AI126" i="12"/>
  <c r="AI111" i="12"/>
  <c r="AI99" i="12"/>
  <c r="AI94" i="12"/>
  <c r="AI115" i="12"/>
  <c r="AI159" i="12"/>
  <c r="AI144" i="12"/>
  <c r="AI113" i="12"/>
  <c r="AI100" i="12"/>
  <c r="AI101" i="12"/>
  <c r="AI165" i="12"/>
  <c r="AI133" i="12"/>
  <c r="AI105" i="12"/>
  <c r="AI143" i="12"/>
  <c r="AI145" i="12"/>
  <c r="AI106" i="12"/>
  <c r="AI135" i="12"/>
  <c r="AI152" i="12"/>
  <c r="AI108" i="12"/>
  <c r="AI158" i="12"/>
  <c r="AI125" i="12"/>
  <c r="AI123" i="12"/>
  <c r="AI92" i="12"/>
  <c r="AI138" i="12"/>
  <c r="AI127" i="12"/>
  <c r="AI121" i="12"/>
  <c r="AI110" i="12"/>
  <c r="AI147" i="12"/>
  <c r="AI166" i="12"/>
  <c r="AI104" i="12"/>
  <c r="AI109" i="12"/>
  <c r="AI170" i="12"/>
  <c r="AI142" i="12"/>
  <c r="AI168" i="12"/>
  <c r="AI97" i="12"/>
  <c r="AI102" i="12"/>
  <c r="AI120" i="12"/>
  <c r="AI151" i="12"/>
  <c r="AI124" i="12"/>
  <c r="AI112" i="12"/>
  <c r="AI179" i="12"/>
  <c r="AI176" i="12"/>
  <c r="AI177" i="12"/>
  <c r="AI217" i="12"/>
  <c r="AI178" i="12"/>
  <c r="AI57" i="12"/>
  <c r="AI160" i="12"/>
  <c r="AI191" i="12"/>
  <c r="AI32" i="12"/>
  <c r="AI211" i="12"/>
  <c r="AI44" i="12"/>
  <c r="AI203" i="12"/>
  <c r="AI22" i="12"/>
  <c r="AI215" i="12"/>
  <c r="AI129" i="12"/>
  <c r="AI213" i="12"/>
  <c r="AI26" i="12"/>
  <c r="AI193" i="12"/>
  <c r="AJ45" i="12"/>
  <c r="AJ41" i="12"/>
  <c r="AJ55" i="12"/>
  <c r="AJ206" i="12"/>
  <c r="AJ212" i="12"/>
  <c r="AJ78" i="12"/>
  <c r="AJ83" i="12"/>
  <c r="AJ37" i="12"/>
  <c r="AJ54" i="12"/>
  <c r="AJ73" i="12"/>
  <c r="AJ51" i="12"/>
  <c r="AJ84" i="12"/>
  <c r="AJ33" i="12"/>
  <c r="AJ40" i="12"/>
  <c r="AJ69" i="12"/>
  <c r="AJ70" i="12"/>
  <c r="AJ75" i="12"/>
  <c r="AJ30" i="12"/>
  <c r="AJ90" i="12"/>
  <c r="AJ27" i="12"/>
  <c r="AJ42" i="12"/>
  <c r="AJ199" i="12"/>
  <c r="AJ85" i="12"/>
  <c r="AK11" i="12"/>
  <c r="AJ186" i="12"/>
  <c r="AJ46" i="12"/>
  <c r="AJ14" i="12"/>
  <c r="AJ76" i="12"/>
  <c r="AJ52" i="12"/>
  <c r="AJ25" i="12"/>
  <c r="AJ173" i="12"/>
  <c r="AJ198" i="12"/>
  <c r="AJ82" i="12"/>
  <c r="AJ21" i="12"/>
  <c r="AJ174" i="12"/>
  <c r="AJ19" i="12"/>
  <c r="AJ49" i="12"/>
  <c r="AJ80" i="12"/>
  <c r="AJ81" i="12"/>
  <c r="AJ86" i="12"/>
  <c r="AJ39" i="12"/>
  <c r="AJ60" i="12"/>
  <c r="AJ182" i="12"/>
  <c r="AJ189" i="12"/>
  <c r="AJ208" i="12"/>
  <c r="AJ65" i="12"/>
  <c r="AJ89" i="12"/>
  <c r="AJ71" i="12"/>
  <c r="AJ185" i="12"/>
  <c r="AJ23" i="12"/>
  <c r="AJ194" i="12"/>
  <c r="AJ195" i="12"/>
  <c r="AJ20" i="12"/>
  <c r="AJ209" i="12"/>
  <c r="AJ24" i="12"/>
  <c r="AJ210" i="12"/>
  <c r="AJ214" i="12"/>
  <c r="AJ48" i="12"/>
  <c r="AJ187" i="12"/>
  <c r="AJ28" i="12"/>
  <c r="AJ29" i="12"/>
  <c r="AJ16" i="12"/>
  <c r="AJ62" i="12"/>
  <c r="AJ63" i="12"/>
  <c r="AJ50" i="12"/>
  <c r="AJ12" i="12"/>
  <c r="AJ59" i="12"/>
  <c r="AJ13" i="12"/>
  <c r="AJ207" i="12"/>
  <c r="AJ79" i="12"/>
  <c r="AJ200" i="12"/>
  <c r="AJ35" i="12"/>
  <c r="AJ74" i="12"/>
  <c r="AJ197" i="12"/>
  <c r="AJ204" i="12"/>
  <c r="AJ36" i="12"/>
  <c r="AJ66" i="12"/>
  <c r="AJ205" i="12"/>
  <c r="AJ68" i="12"/>
  <c r="AJ53" i="12"/>
  <c r="AJ180" i="12"/>
  <c r="AJ38" i="12"/>
  <c r="AJ181" i="12"/>
  <c r="AJ47" i="12"/>
  <c r="AJ31" i="12"/>
  <c r="AJ17" i="12"/>
  <c r="AJ43" i="12"/>
  <c r="AJ202" i="12"/>
  <c r="AJ196" i="12"/>
  <c r="AJ64" i="12"/>
  <c r="AJ190" i="12"/>
  <c r="AJ72" i="12"/>
  <c r="AJ34" i="12"/>
  <c r="AJ192" i="12"/>
  <c r="AJ188" i="12"/>
  <c r="AJ201" i="12"/>
  <c r="AJ183" i="12"/>
  <c r="AJ18" i="12"/>
  <c r="AJ184" i="12"/>
  <c r="AJ213" i="12" l="1"/>
  <c r="AJ32" i="12"/>
  <c r="AJ26" i="12"/>
  <c r="AJ191" i="12"/>
  <c r="AJ203" i="12"/>
  <c r="AJ193" i="12"/>
  <c r="AJ160" i="12"/>
  <c r="AJ22" i="12"/>
  <c r="AJ215" i="12"/>
  <c r="AJ57" i="12"/>
  <c r="AJ129" i="12"/>
  <c r="AJ211" i="12"/>
  <c r="AJ44" i="12"/>
  <c r="AK13" i="12"/>
  <c r="AK16" i="12"/>
  <c r="AK192" i="12"/>
  <c r="AK84" i="12"/>
  <c r="AK74" i="12"/>
  <c r="AK38" i="12"/>
  <c r="AK86" i="12"/>
  <c r="AK45" i="12"/>
  <c r="AK182" i="12"/>
  <c r="AK206" i="12"/>
  <c r="AK81" i="12"/>
  <c r="AK75" i="12"/>
  <c r="AK208" i="12"/>
  <c r="AK64" i="12"/>
  <c r="AK42" i="12"/>
  <c r="AK188" i="12"/>
  <c r="AK207" i="12"/>
  <c r="AK54" i="12"/>
  <c r="AK30" i="12"/>
  <c r="AK53" i="12"/>
  <c r="AK35" i="12"/>
  <c r="AK184" i="12"/>
  <c r="AK197" i="12"/>
  <c r="AK187" i="12"/>
  <c r="AK205" i="12"/>
  <c r="AL11" i="12"/>
  <c r="AK181" i="12"/>
  <c r="AK209" i="12"/>
  <c r="AK66" i="12"/>
  <c r="AK71" i="12"/>
  <c r="AK204" i="12"/>
  <c r="AK14" i="12"/>
  <c r="AK173" i="12"/>
  <c r="AK196" i="12"/>
  <c r="AK69" i="12"/>
  <c r="AK63" i="12"/>
  <c r="AK18" i="12"/>
  <c r="AK31" i="12"/>
  <c r="AK40" i="12"/>
  <c r="AK186" i="12"/>
  <c r="AK210" i="12"/>
  <c r="AK85" i="12"/>
  <c r="AK48" i="12"/>
  <c r="AK174" i="12"/>
  <c r="AK68" i="12"/>
  <c r="AK27" i="12"/>
  <c r="AK62" i="12"/>
  <c r="AK212" i="12"/>
  <c r="AK70" i="12"/>
  <c r="AK190" i="12"/>
  <c r="AK19" i="12"/>
  <c r="AK214" i="12"/>
  <c r="AK12" i="12"/>
  <c r="AK51" i="12"/>
  <c r="AK202" i="12"/>
  <c r="AK41" i="12"/>
  <c r="AK65" i="12"/>
  <c r="AK189" i="12"/>
  <c r="AK50" i="12"/>
  <c r="AK59" i="12"/>
  <c r="AK23" i="12"/>
  <c r="AK28" i="12"/>
  <c r="AK89" i="12"/>
  <c r="AK72" i="12"/>
  <c r="AK60" i="12"/>
  <c r="AK25" i="12"/>
  <c r="AK79" i="12"/>
  <c r="AK37" i="12"/>
  <c r="AK24" i="12"/>
  <c r="AK200" i="12"/>
  <c r="AK47" i="12"/>
  <c r="AK199" i="12"/>
  <c r="AK80" i="12"/>
  <c r="AK183" i="12"/>
  <c r="AK195" i="12"/>
  <c r="AK49" i="12"/>
  <c r="AK201" i="12"/>
  <c r="AK78" i="12"/>
  <c r="AK43" i="12"/>
  <c r="AK76" i="12"/>
  <c r="AK90" i="12"/>
  <c r="AK29" i="12"/>
  <c r="AK83" i="12"/>
  <c r="AK17" i="12"/>
  <c r="AK33" i="12"/>
  <c r="AK36" i="12"/>
  <c r="AK21" i="12"/>
  <c r="AK39" i="12"/>
  <c r="AK180" i="12"/>
  <c r="AK55" i="12"/>
  <c r="AK185" i="12"/>
  <c r="AK73" i="12"/>
  <c r="AK34" i="12"/>
  <c r="AK52" i="12"/>
  <c r="AK46" i="12"/>
  <c r="AK20" i="12"/>
  <c r="AK198" i="12"/>
  <c r="AK82" i="12"/>
  <c r="AK194" i="12"/>
  <c r="AJ108" i="12"/>
  <c r="AJ138" i="12"/>
  <c r="AJ104" i="12"/>
  <c r="AJ106" i="12"/>
  <c r="AJ101" i="12"/>
  <c r="AJ140" i="12"/>
  <c r="AJ152" i="12"/>
  <c r="AJ114" i="12"/>
  <c r="AJ165" i="12"/>
  <c r="AJ167" i="12"/>
  <c r="AJ119" i="12"/>
  <c r="AJ115" i="12"/>
  <c r="AJ117" i="12"/>
  <c r="AJ166" i="12"/>
  <c r="AJ102" i="12"/>
  <c r="AJ157" i="12"/>
  <c r="AJ145" i="12"/>
  <c r="AJ92" i="12"/>
  <c r="AJ128" i="12"/>
  <c r="AJ154" i="12"/>
  <c r="AJ94" i="12"/>
  <c r="AJ127" i="12"/>
  <c r="AJ147" i="12"/>
  <c r="AJ144" i="12"/>
  <c r="AJ109" i="12"/>
  <c r="AJ99" i="12"/>
  <c r="AJ134" i="12"/>
  <c r="AJ141" i="12"/>
  <c r="AJ156" i="12"/>
  <c r="AJ97" i="12"/>
  <c r="AJ149" i="12"/>
  <c r="AJ105" i="12"/>
  <c r="AJ122" i="12"/>
  <c r="AJ169" i="12"/>
  <c r="AJ98" i="12"/>
  <c r="AJ153" i="12"/>
  <c r="AJ143" i="12"/>
  <c r="AJ110" i="12"/>
  <c r="AJ148" i="12"/>
  <c r="AJ155" i="12"/>
  <c r="AJ135" i="12"/>
  <c r="AJ125" i="12"/>
  <c r="AJ121" i="12"/>
  <c r="AJ162" i="12"/>
  <c r="AJ112" i="12"/>
  <c r="AJ123" i="12"/>
  <c r="AJ159" i="12"/>
  <c r="AJ146" i="12"/>
  <c r="AJ163" i="12"/>
  <c r="AJ124" i="12"/>
  <c r="AJ113" i="12"/>
  <c r="AJ131" i="12"/>
  <c r="AJ118" i="12"/>
  <c r="AJ137" i="12"/>
  <c r="AJ120" i="12"/>
  <c r="AJ132" i="12"/>
  <c r="AJ151" i="12"/>
  <c r="AJ139" i="12"/>
  <c r="AJ116" i="12"/>
  <c r="AJ93" i="12"/>
  <c r="AJ158" i="12"/>
  <c r="AJ142" i="12"/>
  <c r="AJ100" i="12"/>
  <c r="AJ96" i="12"/>
  <c r="AJ126" i="12"/>
  <c r="AJ136" i="12"/>
  <c r="AJ168" i="12"/>
  <c r="AJ103" i="12"/>
  <c r="AJ107" i="12"/>
  <c r="AJ150" i="12"/>
  <c r="AJ95" i="12"/>
  <c r="AJ170" i="12"/>
  <c r="AJ111" i="12"/>
  <c r="AJ133" i="12"/>
  <c r="AJ179" i="12"/>
  <c r="AJ176" i="12"/>
  <c r="AJ217" i="12"/>
  <c r="AJ178" i="12"/>
  <c r="AJ177" i="12"/>
  <c r="AK159" i="12" l="1"/>
  <c r="AK138" i="12"/>
  <c r="AK151" i="12"/>
  <c r="AK115" i="12"/>
  <c r="AK168" i="12"/>
  <c r="AK139" i="12"/>
  <c r="AK92" i="12"/>
  <c r="AK124" i="12"/>
  <c r="AK144" i="12"/>
  <c r="AK120" i="12"/>
  <c r="AK106" i="12"/>
  <c r="AK153" i="12"/>
  <c r="AK102" i="12"/>
  <c r="AK131" i="12"/>
  <c r="AK143" i="12"/>
  <c r="AK116" i="12"/>
  <c r="AK148" i="12"/>
  <c r="AK145" i="12"/>
  <c r="AK162" i="12"/>
  <c r="AK154" i="12"/>
  <c r="AK94" i="12"/>
  <c r="AK125" i="12"/>
  <c r="AK149" i="12"/>
  <c r="AK165" i="12"/>
  <c r="AK101" i="12"/>
  <c r="AK155" i="12"/>
  <c r="AK93" i="12"/>
  <c r="AK108" i="12"/>
  <c r="AK103" i="12"/>
  <c r="AK170" i="12"/>
  <c r="AK122" i="12"/>
  <c r="AK163" i="12"/>
  <c r="AK109" i="12"/>
  <c r="AK100" i="12"/>
  <c r="AK104" i="12"/>
  <c r="AK169" i="12"/>
  <c r="AK99" i="12"/>
  <c r="AK98" i="12"/>
  <c r="AK141" i="12"/>
  <c r="AK142" i="12"/>
  <c r="AK110" i="12"/>
  <c r="AK96" i="12"/>
  <c r="AK133" i="12"/>
  <c r="AK156" i="12"/>
  <c r="AK95" i="12"/>
  <c r="AK117" i="12"/>
  <c r="AK150" i="12"/>
  <c r="AK118" i="12"/>
  <c r="AK111" i="12"/>
  <c r="AK146" i="12"/>
  <c r="AK132" i="12"/>
  <c r="AK123" i="12"/>
  <c r="AK119" i="12"/>
  <c r="AK127" i="12"/>
  <c r="AK97" i="12"/>
  <c r="AK128" i="12"/>
  <c r="AK134" i="12"/>
  <c r="AK166" i="12"/>
  <c r="AK113" i="12"/>
  <c r="AK121" i="12"/>
  <c r="AK158" i="12"/>
  <c r="AK114" i="12"/>
  <c r="AK152" i="12"/>
  <c r="AK107" i="12"/>
  <c r="AK135" i="12"/>
  <c r="AK105" i="12"/>
  <c r="AK157" i="12"/>
  <c r="AK126" i="12"/>
  <c r="AK167" i="12"/>
  <c r="AK140" i="12"/>
  <c r="AK136" i="12"/>
  <c r="AK137" i="12"/>
  <c r="AK112" i="12"/>
  <c r="AK147" i="12"/>
  <c r="AL54" i="12"/>
  <c r="AL195" i="12"/>
  <c r="AL196" i="12"/>
  <c r="AL80" i="12"/>
  <c r="AL37" i="12"/>
  <c r="AL45" i="12"/>
  <c r="AL192" i="12"/>
  <c r="AL14" i="12"/>
  <c r="AL181" i="12"/>
  <c r="AL48" i="12"/>
  <c r="AL55" i="12"/>
  <c r="AL214" i="12"/>
  <c r="AL18" i="12"/>
  <c r="AM11" i="12"/>
  <c r="AL64" i="12"/>
  <c r="AL34" i="12"/>
  <c r="AL183" i="12"/>
  <c r="AL182" i="12"/>
  <c r="AL187" i="12"/>
  <c r="AL206" i="12"/>
  <c r="AL202" i="12"/>
  <c r="AL30" i="12"/>
  <c r="AL43" i="12"/>
  <c r="AL198" i="12"/>
  <c r="AL212" i="12"/>
  <c r="AL23" i="12"/>
  <c r="AL78" i="12"/>
  <c r="AL79" i="12"/>
  <c r="AL62" i="12"/>
  <c r="AL90" i="12"/>
  <c r="AL41" i="12"/>
  <c r="AL70" i="12"/>
  <c r="AL53" i="12"/>
  <c r="AL16" i="12"/>
  <c r="AL186" i="12"/>
  <c r="AL201" i="12"/>
  <c r="AL189" i="12"/>
  <c r="AL63" i="12"/>
  <c r="AL42" i="12"/>
  <c r="AL72" i="12"/>
  <c r="AL194" i="12"/>
  <c r="AL51" i="12"/>
  <c r="AL204" i="12"/>
  <c r="AL205" i="12"/>
  <c r="AL69" i="12"/>
  <c r="AL59" i="12"/>
  <c r="AL39" i="12"/>
  <c r="AL71" i="12"/>
  <c r="AL36" i="12"/>
  <c r="AL49" i="12"/>
  <c r="AL197" i="12"/>
  <c r="AL12" i="12"/>
  <c r="AL25" i="12"/>
  <c r="AL82" i="12"/>
  <c r="AL66" i="12"/>
  <c r="AL21" i="12"/>
  <c r="AL73" i="12"/>
  <c r="AL185" i="12"/>
  <c r="AL40" i="12"/>
  <c r="AL20" i="12"/>
  <c r="AL210" i="12"/>
  <c r="AL13" i="12"/>
  <c r="AL75" i="12"/>
  <c r="AL207" i="12"/>
  <c r="AL89" i="12"/>
  <c r="AL52" i="12"/>
  <c r="AL200" i="12"/>
  <c r="AL17" i="12"/>
  <c r="AL190" i="12"/>
  <c r="AL29" i="12"/>
  <c r="AL86" i="12"/>
  <c r="AL46" i="12"/>
  <c r="AL174" i="12"/>
  <c r="AL60" i="12"/>
  <c r="AL24" i="12"/>
  <c r="AL27" i="12"/>
  <c r="AL31" i="12"/>
  <c r="AL184" i="12"/>
  <c r="AL19" i="12"/>
  <c r="AL83" i="12"/>
  <c r="AL74" i="12"/>
  <c r="AL208" i="12"/>
  <c r="AL33" i="12"/>
  <c r="AL50" i="12"/>
  <c r="AL85" i="12"/>
  <c r="AL65" i="12"/>
  <c r="AL35" i="12"/>
  <c r="AL76" i="12"/>
  <c r="AL84" i="12"/>
  <c r="AL68" i="12"/>
  <c r="AL38" i="12"/>
  <c r="AL81" i="12"/>
  <c r="AL47" i="12"/>
  <c r="AL28" i="12"/>
  <c r="AL188" i="12"/>
  <c r="AL209" i="12"/>
  <c r="AL173" i="12"/>
  <c r="AL199" i="12"/>
  <c r="AL180" i="12"/>
  <c r="AK179" i="12"/>
  <c r="AK176" i="12"/>
  <c r="AK178" i="12"/>
  <c r="AK177" i="12"/>
  <c r="AK217" i="12"/>
  <c r="AK215" i="12"/>
  <c r="AK57" i="12"/>
  <c r="AK44" i="12"/>
  <c r="AK203" i="12"/>
  <c r="AK160" i="12"/>
  <c r="AK32" i="12"/>
  <c r="AK211" i="12"/>
  <c r="AK22" i="12"/>
  <c r="AK129" i="12"/>
  <c r="AK193" i="12"/>
  <c r="AK213" i="12"/>
  <c r="AK26" i="12"/>
  <c r="AK191" i="12"/>
  <c r="AM29" i="12" l="1"/>
  <c r="AM49" i="12"/>
  <c r="AM70" i="12"/>
  <c r="AM50" i="12"/>
  <c r="AM35" i="12"/>
  <c r="AM37" i="12"/>
  <c r="AM13" i="12"/>
  <c r="AM64" i="12"/>
  <c r="AM214" i="12"/>
  <c r="AM71" i="12"/>
  <c r="AM76" i="12"/>
  <c r="AM210" i="12"/>
  <c r="AM28" i="12"/>
  <c r="AM27" i="12"/>
  <c r="AM82" i="12"/>
  <c r="AM60" i="12"/>
  <c r="AM52" i="12"/>
  <c r="AM40" i="12"/>
  <c r="AM63" i="12"/>
  <c r="AM185" i="12"/>
  <c r="AM41" i="12"/>
  <c r="AM59" i="12"/>
  <c r="AN11" i="12"/>
  <c r="AM187" i="12"/>
  <c r="AM66" i="12"/>
  <c r="AM42" i="12"/>
  <c r="AM16" i="12"/>
  <c r="AM181" i="12"/>
  <c r="AM192" i="12"/>
  <c r="AM21" i="12"/>
  <c r="AM90" i="12"/>
  <c r="AM65" i="12"/>
  <c r="AM45" i="12"/>
  <c r="AM74" i="12"/>
  <c r="AM54" i="12"/>
  <c r="AM39" i="12"/>
  <c r="AM17" i="12"/>
  <c r="AM51" i="12"/>
  <c r="AM207" i="12"/>
  <c r="AM205" i="12"/>
  <c r="AM73" i="12"/>
  <c r="AM19" i="12"/>
  <c r="AM184" i="12"/>
  <c r="AM195" i="12"/>
  <c r="AM200" i="12"/>
  <c r="AM197" i="12"/>
  <c r="AM174" i="12"/>
  <c r="AM189" i="12"/>
  <c r="AM68" i="12"/>
  <c r="AM18" i="12"/>
  <c r="AM89" i="12"/>
  <c r="AM212" i="12"/>
  <c r="AM72" i="12"/>
  <c r="AM33" i="12"/>
  <c r="AM198" i="12"/>
  <c r="AM79" i="12"/>
  <c r="AM34" i="12"/>
  <c r="AM199" i="12"/>
  <c r="AM14" i="12"/>
  <c r="AM81" i="12"/>
  <c r="AM80" i="12"/>
  <c r="AM25" i="12"/>
  <c r="AM188" i="12"/>
  <c r="AM182" i="12"/>
  <c r="AM204" i="12"/>
  <c r="AM84" i="12"/>
  <c r="AM23" i="12"/>
  <c r="AM190" i="12"/>
  <c r="AM12" i="12"/>
  <c r="AM173" i="12"/>
  <c r="AM62" i="12"/>
  <c r="AM183" i="12"/>
  <c r="AM78" i="12"/>
  <c r="AM31" i="12"/>
  <c r="AM47" i="12"/>
  <c r="AM43" i="12"/>
  <c r="AM86" i="12"/>
  <c r="AM201" i="12"/>
  <c r="AM186" i="12"/>
  <c r="AM208" i="12"/>
  <c r="AM36" i="12"/>
  <c r="AM53" i="12"/>
  <c r="AM206" i="12"/>
  <c r="AM55" i="12"/>
  <c r="AM75" i="12"/>
  <c r="AM69" i="12"/>
  <c r="AM48" i="12"/>
  <c r="AM180" i="12"/>
  <c r="AM24" i="12"/>
  <c r="AM30" i="12"/>
  <c r="AM194" i="12"/>
  <c r="AM196" i="12"/>
  <c r="AM202" i="12"/>
  <c r="AM209" i="12"/>
  <c r="AM20" i="12"/>
  <c r="AM83" i="12"/>
  <c r="AM46" i="12"/>
  <c r="AM85" i="12"/>
  <c r="AM38" i="12"/>
  <c r="AL178" i="12"/>
  <c r="AL177" i="12"/>
  <c r="AL179" i="12"/>
  <c r="AL217" i="12"/>
  <c r="AL176" i="12"/>
  <c r="AL153" i="12"/>
  <c r="AL108" i="12"/>
  <c r="AL147" i="12"/>
  <c r="AL135" i="12"/>
  <c r="AL152" i="12"/>
  <c r="AL127" i="12"/>
  <c r="AL93" i="12"/>
  <c r="AL125" i="12"/>
  <c r="AL113" i="12"/>
  <c r="AL115" i="12"/>
  <c r="AL103" i="12"/>
  <c r="AL99" i="12"/>
  <c r="AL124" i="12"/>
  <c r="AL151" i="12"/>
  <c r="AL145" i="12"/>
  <c r="AL96" i="12"/>
  <c r="AL166" i="12"/>
  <c r="AL156" i="12"/>
  <c r="AL128" i="12"/>
  <c r="AL136" i="12"/>
  <c r="AL133" i="12"/>
  <c r="AL101" i="12"/>
  <c r="AL118" i="12"/>
  <c r="AL144" i="12"/>
  <c r="AL168" i="12"/>
  <c r="AL150" i="12"/>
  <c r="AL95" i="12"/>
  <c r="AL158" i="12"/>
  <c r="AL149" i="12"/>
  <c r="AL143" i="12"/>
  <c r="AL126" i="12"/>
  <c r="AL92" i="12"/>
  <c r="AL122" i="12"/>
  <c r="AL117" i="12"/>
  <c r="AL120" i="12"/>
  <c r="AL162" i="12"/>
  <c r="AL163" i="12"/>
  <c r="AL137" i="12"/>
  <c r="AL111" i="12"/>
  <c r="AL116" i="12"/>
  <c r="AL97" i="12"/>
  <c r="AL141" i="12"/>
  <c r="AL98" i="12"/>
  <c r="AL134" i="12"/>
  <c r="AL112" i="12"/>
  <c r="AL140" i="12"/>
  <c r="AL142" i="12"/>
  <c r="AL110" i="12"/>
  <c r="AL107" i="12"/>
  <c r="AL154" i="12"/>
  <c r="AL109" i="12"/>
  <c r="AL165" i="12"/>
  <c r="AL104" i="12"/>
  <c r="AL157" i="12"/>
  <c r="AL114" i="12"/>
  <c r="AL94" i="12"/>
  <c r="AL106" i="12"/>
  <c r="AL170" i="12"/>
  <c r="AL138" i="12"/>
  <c r="AL155" i="12"/>
  <c r="AL148" i="12"/>
  <c r="AL169" i="12"/>
  <c r="AL131" i="12"/>
  <c r="AL132" i="12"/>
  <c r="AL159" i="12"/>
  <c r="AL139" i="12"/>
  <c r="AL167" i="12"/>
  <c r="AL100" i="12"/>
  <c r="AL105" i="12"/>
  <c r="AL119" i="12"/>
  <c r="AL123" i="12"/>
  <c r="AL121" i="12"/>
  <c r="AL102" i="12"/>
  <c r="AL146" i="12"/>
  <c r="AL57" i="12"/>
  <c r="AL26" i="12"/>
  <c r="AL211" i="12"/>
  <c r="AL32" i="12"/>
  <c r="AL22" i="12"/>
  <c r="AL213" i="12"/>
  <c r="AL193" i="12"/>
  <c r="AL160" i="12"/>
  <c r="AL215" i="12"/>
  <c r="AL191" i="12"/>
  <c r="AL203" i="12"/>
  <c r="AL44" i="12"/>
  <c r="AL129" i="12"/>
  <c r="AM159" i="12" l="1"/>
  <c r="AM97" i="12"/>
  <c r="AM133" i="12"/>
  <c r="AM117" i="12"/>
  <c r="AM166" i="12"/>
  <c r="AM137" i="12"/>
  <c r="AM109" i="12"/>
  <c r="AM142" i="12"/>
  <c r="AM125" i="12"/>
  <c r="AM116" i="12"/>
  <c r="AM152" i="12"/>
  <c r="AM99" i="12"/>
  <c r="AM94" i="12"/>
  <c r="AM105" i="12"/>
  <c r="AM92" i="12"/>
  <c r="AM122" i="12"/>
  <c r="AM93" i="12"/>
  <c r="AM101" i="12"/>
  <c r="AM165" i="12"/>
  <c r="AM98" i="12"/>
  <c r="AM103" i="12"/>
  <c r="AM127" i="12"/>
  <c r="AM131" i="12"/>
  <c r="AM120" i="12"/>
  <c r="AM143" i="12"/>
  <c r="AM157" i="12"/>
  <c r="AM118" i="12"/>
  <c r="AM141" i="12"/>
  <c r="AM111" i="12"/>
  <c r="AM112" i="12"/>
  <c r="AM128" i="12"/>
  <c r="AM146" i="12"/>
  <c r="AM114" i="12"/>
  <c r="AM149" i="12"/>
  <c r="AM106" i="12"/>
  <c r="AM107" i="12"/>
  <c r="AM121" i="12"/>
  <c r="AM102" i="12"/>
  <c r="AM115" i="12"/>
  <c r="AM96" i="12"/>
  <c r="AM95" i="12"/>
  <c r="AM158" i="12"/>
  <c r="AM134" i="12"/>
  <c r="AM138" i="12"/>
  <c r="AM153" i="12"/>
  <c r="AM147" i="12"/>
  <c r="AM113" i="12"/>
  <c r="AM151" i="12"/>
  <c r="AM126" i="12"/>
  <c r="AM144" i="12"/>
  <c r="AM168" i="12"/>
  <c r="AM155" i="12"/>
  <c r="AM104" i="12"/>
  <c r="AM156" i="12"/>
  <c r="AM154" i="12"/>
  <c r="AM136" i="12"/>
  <c r="AM124" i="12"/>
  <c r="AM139" i="12"/>
  <c r="AM123" i="12"/>
  <c r="AM170" i="12"/>
  <c r="AM145" i="12"/>
  <c r="AM140" i="12"/>
  <c r="AM119" i="12"/>
  <c r="AM162" i="12"/>
  <c r="AM100" i="12"/>
  <c r="AM110" i="12"/>
  <c r="AM132" i="12"/>
  <c r="AM148" i="12"/>
  <c r="AM167" i="12"/>
  <c r="AM108" i="12"/>
  <c r="AM135" i="12"/>
  <c r="AM169" i="12"/>
  <c r="AM150" i="12"/>
  <c r="AM163" i="12"/>
  <c r="AN181" i="12"/>
  <c r="AN42" i="12"/>
  <c r="AN198" i="12"/>
  <c r="AN190" i="12"/>
  <c r="AN18" i="12"/>
  <c r="AN17" i="12"/>
  <c r="AN173" i="12"/>
  <c r="AN82" i="12"/>
  <c r="AN90" i="12"/>
  <c r="AN84" i="12"/>
  <c r="AN86" i="12"/>
  <c r="AN31" i="12"/>
  <c r="AN185" i="12"/>
  <c r="AN188" i="12"/>
  <c r="AN202" i="12"/>
  <c r="AN195" i="12"/>
  <c r="AN20" i="12"/>
  <c r="AN59" i="12"/>
  <c r="AN43" i="12"/>
  <c r="AN80" i="12"/>
  <c r="AN199" i="12"/>
  <c r="AN60" i="12"/>
  <c r="AN182" i="12"/>
  <c r="AN24" i="12"/>
  <c r="AN187" i="12"/>
  <c r="AN55" i="12"/>
  <c r="AN206" i="12"/>
  <c r="AN214" i="12"/>
  <c r="AN208" i="12"/>
  <c r="AN35" i="12"/>
  <c r="AN174" i="12"/>
  <c r="AN62" i="12"/>
  <c r="AN34" i="12"/>
  <c r="AN53" i="12"/>
  <c r="AN194" i="12"/>
  <c r="AN38" i="12"/>
  <c r="AN209" i="12"/>
  <c r="AN54" i="12"/>
  <c r="AN210" i="12"/>
  <c r="AN81" i="12"/>
  <c r="AN78" i="12"/>
  <c r="AN39" i="12"/>
  <c r="AN68" i="12"/>
  <c r="AN49" i="12"/>
  <c r="AN189" i="12"/>
  <c r="AN48" i="12"/>
  <c r="AN192" i="12"/>
  <c r="AN201" i="12"/>
  <c r="AN204" i="12"/>
  <c r="AO11" i="12"/>
  <c r="AN46" i="12"/>
  <c r="AN23" i="12"/>
  <c r="AN14" i="12"/>
  <c r="AN36" i="12"/>
  <c r="AN180" i="12"/>
  <c r="AN13" i="12"/>
  <c r="AN51" i="12"/>
  <c r="AN72" i="12"/>
  <c r="AN89" i="12"/>
  <c r="AN40" i="12"/>
  <c r="AN74" i="12"/>
  <c r="AN21" i="12"/>
  <c r="AN207" i="12"/>
  <c r="AN45" i="12"/>
  <c r="AN76" i="12"/>
  <c r="AN27" i="12"/>
  <c r="AN63" i="12"/>
  <c r="AN12" i="12"/>
  <c r="AN16" i="12"/>
  <c r="AN79" i="12"/>
  <c r="AN66" i="12"/>
  <c r="AN186" i="12"/>
  <c r="AN65" i="12"/>
  <c r="AN205" i="12"/>
  <c r="AN47" i="12"/>
  <c r="AN183" i="12"/>
  <c r="AN196" i="12"/>
  <c r="AN28" i="12"/>
  <c r="AN52" i="12"/>
  <c r="AN83" i="12"/>
  <c r="AN197" i="12"/>
  <c r="AN184" i="12"/>
  <c r="AN212" i="12"/>
  <c r="AN69" i="12"/>
  <c r="AN70" i="12"/>
  <c r="AN37" i="12"/>
  <c r="AN64" i="12"/>
  <c r="AN71" i="12"/>
  <c r="AN29" i="12"/>
  <c r="AN85" i="12"/>
  <c r="AN50" i="12"/>
  <c r="AN200" i="12"/>
  <c r="AN73" i="12"/>
  <c r="AN19" i="12"/>
  <c r="AN30" i="12"/>
  <c r="AN25" i="12"/>
  <c r="AN41" i="12"/>
  <c r="AN75" i="12"/>
  <c r="AN33" i="12"/>
  <c r="AM44" i="12"/>
  <c r="AM22" i="12"/>
  <c r="AM211" i="12"/>
  <c r="AM215" i="12"/>
  <c r="AM57" i="12"/>
  <c r="AM203" i="12"/>
  <c r="AM26" i="12"/>
  <c r="AM160" i="12"/>
  <c r="AM193" i="12"/>
  <c r="AM213" i="12"/>
  <c r="AM191" i="12"/>
  <c r="AM129" i="12"/>
  <c r="AM32" i="12"/>
  <c r="AM179" i="12"/>
  <c r="AM176" i="12"/>
  <c r="AM217" i="12"/>
  <c r="AM177" i="12"/>
  <c r="AM178" i="12"/>
  <c r="AO64" i="12" l="1"/>
  <c r="AO42" i="12"/>
  <c r="AO76" i="12"/>
  <c r="AO194" i="12"/>
  <c r="AO190" i="12"/>
  <c r="AO55" i="12"/>
  <c r="AO23" i="12"/>
  <c r="AO54" i="12"/>
  <c r="AO198" i="12"/>
  <c r="AO59" i="12"/>
  <c r="AO21" i="12"/>
  <c r="AO39" i="12"/>
  <c r="AO49" i="12"/>
  <c r="AO19" i="12"/>
  <c r="AO188" i="12"/>
  <c r="AO202" i="12"/>
  <c r="AO60" i="12"/>
  <c r="AO28" i="12"/>
  <c r="AO185" i="12"/>
  <c r="AO209" i="12"/>
  <c r="AO62" i="12"/>
  <c r="AO47" i="12"/>
  <c r="AO75" i="12"/>
  <c r="AO17" i="12"/>
  <c r="AO31" i="12"/>
  <c r="AO40" i="12"/>
  <c r="AO186" i="12"/>
  <c r="AO201" i="12"/>
  <c r="AO212" i="12"/>
  <c r="AO30" i="12"/>
  <c r="AO27" i="12"/>
  <c r="AO183" i="12"/>
  <c r="AO206" i="12"/>
  <c r="AO214" i="12"/>
  <c r="AO71" i="12"/>
  <c r="AO195" i="12"/>
  <c r="AO12" i="12"/>
  <c r="AO16" i="12"/>
  <c r="AO187" i="12"/>
  <c r="AO210" i="12"/>
  <c r="AO81" i="12"/>
  <c r="AO78" i="12"/>
  <c r="AO43" i="12"/>
  <c r="AO51" i="12"/>
  <c r="AO72" i="12"/>
  <c r="AO189" i="12"/>
  <c r="AO37" i="12"/>
  <c r="AO41" i="12"/>
  <c r="AO18" i="12"/>
  <c r="AP11" i="12"/>
  <c r="AO79" i="12"/>
  <c r="AO199" i="12"/>
  <c r="AO53" i="12"/>
  <c r="AO46" i="12"/>
  <c r="AO35" i="12"/>
  <c r="AO29" i="12"/>
  <c r="AO68" i="12"/>
  <c r="AO86" i="12"/>
  <c r="AO173" i="12"/>
  <c r="AO80" i="12"/>
  <c r="AO38" i="12"/>
  <c r="AO36" i="12"/>
  <c r="AO180" i="12"/>
  <c r="AO84" i="12"/>
  <c r="AO33" i="12"/>
  <c r="AO200" i="12"/>
  <c r="AO74" i="12"/>
  <c r="AO174" i="12"/>
  <c r="AO181" i="12"/>
  <c r="AO73" i="12"/>
  <c r="AO204" i="12"/>
  <c r="AO182" i="12"/>
  <c r="AO207" i="12"/>
  <c r="AO50" i="12"/>
  <c r="AO65" i="12"/>
  <c r="AO66" i="12"/>
  <c r="AO25" i="12"/>
  <c r="AO83" i="12"/>
  <c r="AO208" i="12"/>
  <c r="AO34" i="12"/>
  <c r="AO52" i="12"/>
  <c r="AO89" i="12"/>
  <c r="AO13" i="12"/>
  <c r="AO192" i="12"/>
  <c r="AO85" i="12"/>
  <c r="AO82" i="12"/>
  <c r="AO14" i="12"/>
  <c r="AO196" i="12"/>
  <c r="AO70" i="12"/>
  <c r="AO184" i="12"/>
  <c r="AO69" i="12"/>
  <c r="AO20" i="12"/>
  <c r="AO24" i="12"/>
  <c r="AO205" i="12"/>
  <c r="AO63" i="12"/>
  <c r="AO45" i="12"/>
  <c r="AO197" i="12"/>
  <c r="AO90" i="12"/>
  <c r="AO48" i="12"/>
  <c r="AN32" i="12"/>
  <c r="AN191" i="12"/>
  <c r="AN193" i="12"/>
  <c r="AN57" i="12"/>
  <c r="AN211" i="12"/>
  <c r="AN213" i="12"/>
  <c r="AN44" i="12"/>
  <c r="AN203" i="12"/>
  <c r="AN160" i="12"/>
  <c r="AN129" i="12"/>
  <c r="AN26" i="12"/>
  <c r="AN22" i="12"/>
  <c r="AN215" i="12"/>
  <c r="AN159" i="12"/>
  <c r="AN155" i="12"/>
  <c r="AN93" i="12"/>
  <c r="AN127" i="12"/>
  <c r="AN112" i="12"/>
  <c r="AN125" i="12"/>
  <c r="AN142" i="12"/>
  <c r="AN121" i="12"/>
  <c r="AN102" i="12"/>
  <c r="AN123" i="12"/>
  <c r="AN157" i="12"/>
  <c r="AN98" i="12"/>
  <c r="AN115" i="12"/>
  <c r="AN147" i="12"/>
  <c r="AN151" i="12"/>
  <c r="AN110" i="12"/>
  <c r="AN139" i="12"/>
  <c r="AN132" i="12"/>
  <c r="AN166" i="12"/>
  <c r="AN140" i="12"/>
  <c r="AN152" i="12"/>
  <c r="AN107" i="12"/>
  <c r="AN116" i="12"/>
  <c r="AN167" i="12"/>
  <c r="AN119" i="12"/>
  <c r="AN111" i="12"/>
  <c r="AN126" i="12"/>
  <c r="AN97" i="12"/>
  <c r="AN145" i="12"/>
  <c r="AN146" i="12"/>
  <c r="AN149" i="12"/>
  <c r="AN165" i="12"/>
  <c r="AN108" i="12"/>
  <c r="AN138" i="12"/>
  <c r="AN96" i="12"/>
  <c r="AN113" i="12"/>
  <c r="AN169" i="12"/>
  <c r="AN128" i="12"/>
  <c r="AN95" i="12"/>
  <c r="AN104" i="12"/>
  <c r="AN101" i="12"/>
  <c r="AN150" i="12"/>
  <c r="AN141" i="12"/>
  <c r="AN137" i="12"/>
  <c r="AN106" i="12"/>
  <c r="AN136" i="12"/>
  <c r="AN103" i="12"/>
  <c r="AN109" i="12"/>
  <c r="AN148" i="12"/>
  <c r="AN156" i="12"/>
  <c r="AN135" i="12"/>
  <c r="AN92" i="12"/>
  <c r="AN143" i="12"/>
  <c r="AN168" i="12"/>
  <c r="AN94" i="12"/>
  <c r="AN158" i="12"/>
  <c r="AN124" i="12"/>
  <c r="AN117" i="12"/>
  <c r="AN131" i="12"/>
  <c r="AN114" i="12"/>
  <c r="AN122" i="12"/>
  <c r="AN100" i="12"/>
  <c r="AN162" i="12"/>
  <c r="AN99" i="12"/>
  <c r="AN170" i="12"/>
  <c r="AN144" i="12"/>
  <c r="AN134" i="12"/>
  <c r="AN105" i="12"/>
  <c r="AN153" i="12"/>
  <c r="AN163" i="12"/>
  <c r="AN133" i="12"/>
  <c r="AN118" i="12"/>
  <c r="AN154" i="12"/>
  <c r="AN120" i="12"/>
  <c r="AN178" i="12"/>
  <c r="AN176" i="12"/>
  <c r="AN179" i="12"/>
  <c r="AN177" i="12"/>
  <c r="AN217" i="12"/>
  <c r="AO213" i="12" l="1"/>
  <c r="AO26" i="12"/>
  <c r="AO22" i="12"/>
  <c r="AO191" i="12"/>
  <c r="AO44" i="12"/>
  <c r="AO57" i="12"/>
  <c r="AO32" i="12"/>
  <c r="AO160" i="12"/>
  <c r="AO211" i="12"/>
  <c r="AO129" i="12"/>
  <c r="AO203" i="12"/>
  <c r="AO193" i="12"/>
  <c r="AO215" i="12"/>
  <c r="AO179" i="12"/>
  <c r="AO176" i="12"/>
  <c r="AO177" i="12"/>
  <c r="AO178" i="12"/>
  <c r="AO217" i="12"/>
  <c r="AO110" i="12"/>
  <c r="AO156" i="12"/>
  <c r="AO152" i="12"/>
  <c r="AO101" i="12"/>
  <c r="AO107" i="12"/>
  <c r="AO169" i="12"/>
  <c r="AO99" i="12"/>
  <c r="AO105" i="12"/>
  <c r="AO163" i="12"/>
  <c r="AO114" i="12"/>
  <c r="AO98" i="12"/>
  <c r="AO134" i="12"/>
  <c r="AO96" i="12"/>
  <c r="AO126" i="12"/>
  <c r="AO92" i="12"/>
  <c r="AO93" i="12"/>
  <c r="AO116" i="12"/>
  <c r="AO166" i="12"/>
  <c r="AO128" i="12"/>
  <c r="AO125" i="12"/>
  <c r="AO131" i="12"/>
  <c r="AO143" i="12"/>
  <c r="AO123" i="12"/>
  <c r="AO148" i="12"/>
  <c r="AO157" i="12"/>
  <c r="AO153" i="12"/>
  <c r="AO115" i="12"/>
  <c r="AO133" i="12"/>
  <c r="AO117" i="12"/>
  <c r="AO138" i="12"/>
  <c r="AO122" i="12"/>
  <c r="AO120" i="12"/>
  <c r="AO162" i="12"/>
  <c r="AO155" i="12"/>
  <c r="AO146" i="12"/>
  <c r="AO104" i="12"/>
  <c r="AO158" i="12"/>
  <c r="AO119" i="12"/>
  <c r="AO135" i="12"/>
  <c r="AO142" i="12"/>
  <c r="AO102" i="12"/>
  <c r="AO137" i="12"/>
  <c r="AO112" i="12"/>
  <c r="AO168" i="12"/>
  <c r="AO151" i="12"/>
  <c r="AO147" i="12"/>
  <c r="AO159" i="12"/>
  <c r="AO103" i="12"/>
  <c r="AO100" i="12"/>
  <c r="AO106" i="12"/>
  <c r="AO97" i="12"/>
  <c r="AO139" i="12"/>
  <c r="AO94" i="12"/>
  <c r="AO144" i="12"/>
  <c r="AO140" i="12"/>
  <c r="AO127" i="12"/>
  <c r="AO167" i="12"/>
  <c r="AO108" i="12"/>
  <c r="AO113" i="12"/>
  <c r="AO136" i="12"/>
  <c r="AO141" i="12"/>
  <c r="AO150" i="12"/>
  <c r="AO118" i="12"/>
  <c r="AO124" i="12"/>
  <c r="AO132" i="12"/>
  <c r="AO109" i="12"/>
  <c r="AO111" i="12"/>
  <c r="AO145" i="12"/>
  <c r="AO149" i="12"/>
  <c r="AO154" i="12"/>
  <c r="AO95" i="12"/>
  <c r="AO165" i="12"/>
  <c r="AO121" i="12"/>
  <c r="AO170" i="12"/>
  <c r="AP53" i="12"/>
  <c r="AP174" i="12"/>
  <c r="AP52" i="12"/>
  <c r="AP204" i="12"/>
  <c r="AP205" i="12"/>
  <c r="AP69" i="12"/>
  <c r="AP37" i="12"/>
  <c r="AP39" i="12"/>
  <c r="AP51" i="12"/>
  <c r="AP71" i="12"/>
  <c r="AP188" i="12"/>
  <c r="AP17" i="12"/>
  <c r="AP28" i="12"/>
  <c r="AP207" i="12"/>
  <c r="AP89" i="12"/>
  <c r="AP185" i="12"/>
  <c r="AP40" i="12"/>
  <c r="AP197" i="12"/>
  <c r="AP31" i="12"/>
  <c r="AP38" i="12"/>
  <c r="AQ11" i="12"/>
  <c r="AP64" i="12"/>
  <c r="AP200" i="12"/>
  <c r="AP66" i="12"/>
  <c r="AP202" i="12"/>
  <c r="AP199" i="12"/>
  <c r="AP33" i="12"/>
  <c r="AP19" i="12"/>
  <c r="AP86" i="12"/>
  <c r="AP68" i="12"/>
  <c r="AP46" i="12"/>
  <c r="AP90" i="12"/>
  <c r="AP35" i="12"/>
  <c r="AP180" i="12"/>
  <c r="AP55" i="12"/>
  <c r="AP73" i="12"/>
  <c r="AP49" i="12"/>
  <c r="AP190" i="12"/>
  <c r="AP34" i="12"/>
  <c r="AP65" i="12"/>
  <c r="AP195" i="12"/>
  <c r="AP196" i="12"/>
  <c r="AP80" i="12"/>
  <c r="AP214" i="12"/>
  <c r="AP21" i="12"/>
  <c r="AP54" i="12"/>
  <c r="AP82" i="12"/>
  <c r="AP83" i="12"/>
  <c r="AP81" i="12"/>
  <c r="AP18" i="12"/>
  <c r="AP183" i="12"/>
  <c r="AP187" i="12"/>
  <c r="AP198" i="12"/>
  <c r="AP14" i="12"/>
  <c r="AP72" i="12"/>
  <c r="AP74" i="12"/>
  <c r="AP29" i="12"/>
  <c r="AP75" i="12"/>
  <c r="AP212" i="12"/>
  <c r="AP30" i="12"/>
  <c r="AP182" i="12"/>
  <c r="AP60" i="12"/>
  <c r="AP45" i="12"/>
  <c r="AP173" i="12"/>
  <c r="AP186" i="12"/>
  <c r="AP70" i="12"/>
  <c r="AP181" i="12"/>
  <c r="AP194" i="12"/>
  <c r="AP192" i="12"/>
  <c r="AP42" i="12"/>
  <c r="AP79" i="12"/>
  <c r="AP59" i="12"/>
  <c r="AP23" i="12"/>
  <c r="AP201" i="12"/>
  <c r="AP47" i="12"/>
  <c r="AP85" i="12"/>
  <c r="AP27" i="12"/>
  <c r="AP206" i="12"/>
  <c r="AP20" i="12"/>
  <c r="AP208" i="12"/>
  <c r="AP36" i="12"/>
  <c r="AP210" i="12"/>
  <c r="AP184" i="12"/>
  <c r="AP76" i="12"/>
  <c r="AP189" i="12"/>
  <c r="AP24" i="12"/>
  <c r="AP84" i="12"/>
  <c r="AP13" i="12"/>
  <c r="AP50" i="12"/>
  <c r="AP63" i="12"/>
  <c r="AP25" i="12"/>
  <c r="AP209" i="12"/>
  <c r="AP43" i="12"/>
  <c r="AP12" i="12"/>
  <c r="AP78" i="12"/>
  <c r="AP62" i="12"/>
  <c r="AP41" i="12"/>
  <c r="AP48" i="12"/>
  <c r="AP16" i="12"/>
  <c r="AQ85" i="12" l="1"/>
  <c r="AQ12" i="12"/>
  <c r="AQ14" i="12"/>
  <c r="AQ64" i="12"/>
  <c r="AQ212" i="12"/>
  <c r="AQ71" i="12"/>
  <c r="AQ73" i="12"/>
  <c r="AQ17" i="12"/>
  <c r="AQ28" i="12"/>
  <c r="AQ40" i="12"/>
  <c r="AQ195" i="12"/>
  <c r="AQ68" i="12"/>
  <c r="AQ59" i="12"/>
  <c r="AQ25" i="12"/>
  <c r="AQ206" i="12"/>
  <c r="AQ182" i="12"/>
  <c r="AQ54" i="12"/>
  <c r="AQ199" i="12"/>
  <c r="AQ209" i="12"/>
  <c r="AQ36" i="12"/>
  <c r="AQ34" i="12"/>
  <c r="AQ186" i="12"/>
  <c r="AQ47" i="12"/>
  <c r="AQ39" i="12"/>
  <c r="AQ23" i="12"/>
  <c r="AQ86" i="12"/>
  <c r="AQ90" i="12"/>
  <c r="AQ52" i="12"/>
  <c r="AQ45" i="12"/>
  <c r="AQ70" i="12"/>
  <c r="AQ181" i="12"/>
  <c r="AQ41" i="12"/>
  <c r="AQ185" i="12"/>
  <c r="AQ51" i="12"/>
  <c r="AQ184" i="12"/>
  <c r="AQ78" i="12"/>
  <c r="AQ46" i="12"/>
  <c r="AQ188" i="12"/>
  <c r="AQ183" i="12"/>
  <c r="AQ89" i="12"/>
  <c r="AQ33" i="12"/>
  <c r="AQ202" i="12"/>
  <c r="AQ82" i="12"/>
  <c r="AQ72" i="12"/>
  <c r="AQ84" i="12"/>
  <c r="AQ210" i="12"/>
  <c r="AQ49" i="12"/>
  <c r="AQ204" i="12"/>
  <c r="AQ31" i="12"/>
  <c r="AQ189" i="12"/>
  <c r="AQ24" i="12"/>
  <c r="AQ194" i="12"/>
  <c r="AQ83" i="12"/>
  <c r="AQ38" i="12"/>
  <c r="AQ74" i="12"/>
  <c r="AQ62" i="12"/>
  <c r="AQ187" i="12"/>
  <c r="AQ27" i="12"/>
  <c r="AQ192" i="12"/>
  <c r="AQ201" i="12"/>
  <c r="AQ207" i="12"/>
  <c r="AQ66" i="12"/>
  <c r="AQ196" i="12"/>
  <c r="AQ19" i="12"/>
  <c r="AQ190" i="12"/>
  <c r="AQ80" i="12"/>
  <c r="AQ173" i="12"/>
  <c r="AQ75" i="12"/>
  <c r="AQ174" i="12"/>
  <c r="AQ29" i="12"/>
  <c r="AQ81" i="12"/>
  <c r="AQ35" i="12"/>
  <c r="AQ13" i="12"/>
  <c r="AQ50" i="12"/>
  <c r="AQ76" i="12"/>
  <c r="AR11" i="12"/>
  <c r="AQ208" i="12"/>
  <c r="AQ197" i="12"/>
  <c r="AQ55" i="12"/>
  <c r="AQ205" i="12"/>
  <c r="AQ20" i="12"/>
  <c r="AQ42" i="12"/>
  <c r="AQ63" i="12"/>
  <c r="AQ21" i="12"/>
  <c r="AQ65" i="12"/>
  <c r="AQ79" i="12"/>
  <c r="AQ43" i="12"/>
  <c r="AQ69" i="12"/>
  <c r="AQ180" i="12"/>
  <c r="AQ200" i="12"/>
  <c r="AQ18" i="12"/>
  <c r="AQ198" i="12"/>
  <c r="AQ30" i="12"/>
  <c r="AQ214" i="12"/>
  <c r="AQ53" i="12"/>
  <c r="AQ48" i="12"/>
  <c r="AQ60" i="12"/>
  <c r="AQ16" i="12"/>
  <c r="AQ37" i="12"/>
  <c r="AP44" i="12"/>
  <c r="AP160" i="12"/>
  <c r="AP213" i="12"/>
  <c r="AP22" i="12"/>
  <c r="AP191" i="12"/>
  <c r="AP203" i="12"/>
  <c r="AP215" i="12"/>
  <c r="AP57" i="12"/>
  <c r="AP211" i="12"/>
  <c r="AP193" i="12"/>
  <c r="AP32" i="12"/>
  <c r="AP129" i="12"/>
  <c r="AP26" i="12"/>
  <c r="AP178" i="12"/>
  <c r="AP177" i="12"/>
  <c r="AP176" i="12"/>
  <c r="AP179" i="12"/>
  <c r="AP217" i="12"/>
  <c r="AP159" i="12"/>
  <c r="AP119" i="12"/>
  <c r="AP104" i="12"/>
  <c r="AP150" i="12"/>
  <c r="AP95" i="12"/>
  <c r="AP158" i="12"/>
  <c r="AP135" i="12"/>
  <c r="AP138" i="12"/>
  <c r="AP122" i="12"/>
  <c r="AP101" i="12"/>
  <c r="AP149" i="12"/>
  <c r="AP93" i="12"/>
  <c r="AP152" i="12"/>
  <c r="AP98" i="12"/>
  <c r="AP126" i="12"/>
  <c r="AP120" i="12"/>
  <c r="AP162" i="12"/>
  <c r="AP137" i="12"/>
  <c r="AP112" i="12"/>
  <c r="AP100" i="12"/>
  <c r="AP169" i="12"/>
  <c r="AP139" i="12"/>
  <c r="AP145" i="12"/>
  <c r="AP116" i="12"/>
  <c r="AP168" i="12"/>
  <c r="AP146" i="12"/>
  <c r="AP131" i="12"/>
  <c r="AP123" i="12"/>
  <c r="AP166" i="12"/>
  <c r="AP99" i="12"/>
  <c r="AP143" i="12"/>
  <c r="AP110" i="12"/>
  <c r="AP105" i="12"/>
  <c r="AP103" i="12"/>
  <c r="AP92" i="12"/>
  <c r="AP108" i="12"/>
  <c r="AP157" i="12"/>
  <c r="AP94" i="12"/>
  <c r="AP113" i="12"/>
  <c r="AP163" i="12"/>
  <c r="AP117" i="12"/>
  <c r="AP132" i="12"/>
  <c r="AP144" i="12"/>
  <c r="AP96" i="12"/>
  <c r="AP136" i="12"/>
  <c r="AP148" i="12"/>
  <c r="AP155" i="12"/>
  <c r="AP97" i="12"/>
  <c r="AP133" i="12"/>
  <c r="AP134" i="12"/>
  <c r="AP109" i="12"/>
  <c r="AP170" i="12"/>
  <c r="AP154" i="12"/>
  <c r="AP118" i="12"/>
  <c r="AP156" i="12"/>
  <c r="AP128" i="12"/>
  <c r="AP147" i="12"/>
  <c r="AP125" i="12"/>
  <c r="AP111" i="12"/>
  <c r="AP151" i="12"/>
  <c r="AP115" i="12"/>
  <c r="AP124" i="12"/>
  <c r="AP102" i="12"/>
  <c r="AP107" i="12"/>
  <c r="AP106" i="12"/>
  <c r="AP142" i="12"/>
  <c r="AP140" i="12"/>
  <c r="AP114" i="12"/>
  <c r="AP167" i="12"/>
  <c r="AP165" i="12"/>
  <c r="AP121" i="12"/>
  <c r="AP141" i="12"/>
  <c r="AP153" i="12"/>
  <c r="AP127" i="12"/>
  <c r="AS11" i="12" l="1"/>
  <c r="AR16" i="12"/>
  <c r="AR62" i="12"/>
  <c r="AR74" i="12"/>
  <c r="AR187" i="12"/>
  <c r="AR79" i="12"/>
  <c r="AR29" i="12"/>
  <c r="AR45" i="12"/>
  <c r="AR84" i="12"/>
  <c r="AR81" i="12"/>
  <c r="AR75" i="12"/>
  <c r="AR30" i="12"/>
  <c r="AR180" i="12"/>
  <c r="AR55" i="12"/>
  <c r="AR206" i="12"/>
  <c r="AR207" i="12"/>
  <c r="AR82" i="12"/>
  <c r="AR35" i="12"/>
  <c r="AR174" i="12"/>
  <c r="AR24" i="12"/>
  <c r="AR188" i="12"/>
  <c r="AR194" i="12"/>
  <c r="AR204" i="12"/>
  <c r="AR18" i="12"/>
  <c r="AR17" i="12"/>
  <c r="AR185" i="12"/>
  <c r="AR183" i="12"/>
  <c r="AR52" i="12"/>
  <c r="AR190" i="12"/>
  <c r="AR68" i="12"/>
  <c r="AR196" i="12"/>
  <c r="AR28" i="12"/>
  <c r="AR182" i="12"/>
  <c r="AR66" i="12"/>
  <c r="AR63" i="12"/>
  <c r="AR192" i="12"/>
  <c r="AR76" i="12"/>
  <c r="AR89" i="12"/>
  <c r="AR40" i="12"/>
  <c r="AR69" i="12"/>
  <c r="AR85" i="12"/>
  <c r="AR48" i="12"/>
  <c r="AR21" i="12"/>
  <c r="AR205" i="12"/>
  <c r="AR54" i="12"/>
  <c r="AR210" i="12"/>
  <c r="AR212" i="12"/>
  <c r="AR86" i="12"/>
  <c r="AR39" i="12"/>
  <c r="AR83" i="12"/>
  <c r="AR25" i="12"/>
  <c r="AR80" i="12"/>
  <c r="AR71" i="12"/>
  <c r="AR42" i="12"/>
  <c r="AR201" i="12"/>
  <c r="AR78" i="12"/>
  <c r="AR60" i="12"/>
  <c r="AR184" i="12"/>
  <c r="AR199" i="12"/>
  <c r="AR90" i="12"/>
  <c r="AR173" i="12"/>
  <c r="AR23" i="12"/>
  <c r="AR31" i="12"/>
  <c r="AR43" i="12"/>
  <c r="AR198" i="12"/>
  <c r="AR20" i="12"/>
  <c r="AR13" i="12"/>
  <c r="AR19" i="12"/>
  <c r="AR34" i="12"/>
  <c r="AR53" i="12"/>
  <c r="AR46" i="12"/>
  <c r="AR200" i="12"/>
  <c r="AR33" i="12"/>
  <c r="AR73" i="12"/>
  <c r="AR50" i="12"/>
  <c r="AR49" i="12"/>
  <c r="AR214" i="12"/>
  <c r="AR41" i="12"/>
  <c r="AR64" i="12"/>
  <c r="AR202" i="12"/>
  <c r="AR72" i="12"/>
  <c r="AR14" i="12"/>
  <c r="AR189" i="12"/>
  <c r="AR38" i="12"/>
  <c r="AR181" i="12"/>
  <c r="AR65" i="12"/>
  <c r="AR209" i="12"/>
  <c r="AR197" i="12"/>
  <c r="AR208" i="12"/>
  <c r="AR59" i="12"/>
  <c r="AR51" i="12"/>
  <c r="AR195" i="12"/>
  <c r="AR37" i="12"/>
  <c r="AR186" i="12"/>
  <c r="AR47" i="12"/>
  <c r="AR36" i="12"/>
  <c r="AR27" i="12"/>
  <c r="AR70" i="12"/>
  <c r="AR12" i="12"/>
  <c r="AQ119" i="12"/>
  <c r="AQ121" i="12"/>
  <c r="AQ145" i="12"/>
  <c r="AQ118" i="12"/>
  <c r="AQ111" i="12"/>
  <c r="AQ153" i="12"/>
  <c r="AQ154" i="12"/>
  <c r="AQ132" i="12"/>
  <c r="AQ149" i="12"/>
  <c r="AQ113" i="12"/>
  <c r="AQ125" i="12"/>
  <c r="AQ94" i="12"/>
  <c r="AQ117" i="12"/>
  <c r="AQ170" i="12"/>
  <c r="AQ146" i="12"/>
  <c r="AQ156" i="12"/>
  <c r="AQ102" i="12"/>
  <c r="AQ104" i="12"/>
  <c r="AQ128" i="12"/>
  <c r="AQ169" i="12"/>
  <c r="AQ151" i="12"/>
  <c r="AQ110" i="12"/>
  <c r="AQ106" i="12"/>
  <c r="AQ115" i="12"/>
  <c r="AQ98" i="12"/>
  <c r="AQ109" i="12"/>
  <c r="AQ158" i="12"/>
  <c r="AQ163" i="12"/>
  <c r="AQ150" i="12"/>
  <c r="AQ95" i="12"/>
  <c r="AQ124" i="12"/>
  <c r="AQ101" i="12"/>
  <c r="AQ96" i="12"/>
  <c r="AQ134" i="12"/>
  <c r="AQ133" i="12"/>
  <c r="AQ126" i="12"/>
  <c r="AQ120" i="12"/>
  <c r="AQ97" i="12"/>
  <c r="AQ157" i="12"/>
  <c r="AQ112" i="12"/>
  <c r="AQ108" i="12"/>
  <c r="AQ127" i="12"/>
  <c r="AQ100" i="12"/>
  <c r="AQ148" i="12"/>
  <c r="AQ92" i="12"/>
  <c r="AQ114" i="12"/>
  <c r="AQ152" i="12"/>
  <c r="AQ142" i="12"/>
  <c r="AQ168" i="12"/>
  <c r="AQ138" i="12"/>
  <c r="AQ137" i="12"/>
  <c r="AQ155" i="12"/>
  <c r="AQ123" i="12"/>
  <c r="AQ122" i="12"/>
  <c r="AQ105" i="12"/>
  <c r="AQ143" i="12"/>
  <c r="AQ93" i="12"/>
  <c r="AQ135" i="12"/>
  <c r="AQ103" i="12"/>
  <c r="AQ140" i="12"/>
  <c r="AQ131" i="12"/>
  <c r="AQ162" i="12"/>
  <c r="AQ167" i="12"/>
  <c r="AQ141" i="12"/>
  <c r="AQ159" i="12"/>
  <c r="AQ99" i="12"/>
  <c r="AQ147" i="12"/>
  <c r="AQ144" i="12"/>
  <c r="AQ116" i="12"/>
  <c r="AQ139" i="12"/>
  <c r="AQ107" i="12"/>
  <c r="AQ165" i="12"/>
  <c r="AQ136" i="12"/>
  <c r="AQ166" i="12"/>
  <c r="AQ177" i="12"/>
  <c r="AQ178" i="12"/>
  <c r="AQ176" i="12"/>
  <c r="AQ179" i="12"/>
  <c r="AQ217" i="12"/>
  <c r="AQ44" i="12"/>
  <c r="AQ129" i="12"/>
  <c r="AQ160" i="12"/>
  <c r="AQ193" i="12"/>
  <c r="AQ211" i="12"/>
  <c r="AQ191" i="12"/>
  <c r="AQ213" i="12"/>
  <c r="AQ26" i="12"/>
  <c r="AQ22" i="12"/>
  <c r="AQ215" i="12"/>
  <c r="AQ57" i="12"/>
  <c r="AQ32" i="12"/>
  <c r="AQ203" i="12"/>
  <c r="AR203" i="12" l="1"/>
  <c r="AR191" i="12"/>
  <c r="AR26" i="12"/>
  <c r="AR211" i="12"/>
  <c r="AR22" i="12"/>
  <c r="AR32" i="12"/>
  <c r="AR129" i="12"/>
  <c r="AR160" i="12"/>
  <c r="AR44" i="12"/>
  <c r="AR213" i="12"/>
  <c r="AR215" i="12"/>
  <c r="AR57" i="12"/>
  <c r="AR193" i="12"/>
  <c r="AR159" i="12"/>
  <c r="AR125" i="12"/>
  <c r="AR142" i="12"/>
  <c r="AR97" i="12"/>
  <c r="AR102" i="12"/>
  <c r="AR169" i="12"/>
  <c r="AR145" i="12"/>
  <c r="AR121" i="12"/>
  <c r="AR118" i="12"/>
  <c r="AR105" i="12"/>
  <c r="AR151" i="12"/>
  <c r="AR110" i="12"/>
  <c r="AR144" i="12"/>
  <c r="AR167" i="12"/>
  <c r="AR119" i="12"/>
  <c r="AR115" i="12"/>
  <c r="AR126" i="12"/>
  <c r="AR153" i="12"/>
  <c r="AR133" i="12"/>
  <c r="AR96" i="12"/>
  <c r="AR147" i="12"/>
  <c r="AR122" i="12"/>
  <c r="AR108" i="12"/>
  <c r="AR138" i="12"/>
  <c r="AR128" i="12"/>
  <c r="AR131" i="12"/>
  <c r="AR114" i="12"/>
  <c r="AR157" i="12"/>
  <c r="AR146" i="12"/>
  <c r="AR106" i="12"/>
  <c r="AR143" i="12"/>
  <c r="AR103" i="12"/>
  <c r="AR170" i="12"/>
  <c r="AR155" i="12"/>
  <c r="AR93" i="12"/>
  <c r="AR107" i="12"/>
  <c r="AR162" i="12"/>
  <c r="AR139" i="12"/>
  <c r="AR152" i="12"/>
  <c r="AR163" i="12"/>
  <c r="AR137" i="12"/>
  <c r="AR165" i="12"/>
  <c r="AR154" i="12"/>
  <c r="AR100" i="12"/>
  <c r="AR132" i="12"/>
  <c r="AR112" i="12"/>
  <c r="AR140" i="12"/>
  <c r="AR99" i="12"/>
  <c r="AR148" i="12"/>
  <c r="AR166" i="12"/>
  <c r="AR117" i="12"/>
  <c r="AR134" i="12"/>
  <c r="AR168" i="12"/>
  <c r="AR98" i="12"/>
  <c r="AR141" i="12"/>
  <c r="AR136" i="12"/>
  <c r="AR104" i="12"/>
  <c r="AR113" i="12"/>
  <c r="AR116" i="12"/>
  <c r="AR109" i="12"/>
  <c r="AR111" i="12"/>
  <c r="AR101" i="12"/>
  <c r="AR156" i="12"/>
  <c r="AR149" i="12"/>
  <c r="AR92" i="12"/>
  <c r="AR120" i="12"/>
  <c r="AR150" i="12"/>
  <c r="AR94" i="12"/>
  <c r="AR127" i="12"/>
  <c r="AR158" i="12"/>
  <c r="AR95" i="12"/>
  <c r="AR124" i="12"/>
  <c r="AR135" i="12"/>
  <c r="AR123" i="12"/>
  <c r="AR178" i="12"/>
  <c r="AR177" i="12"/>
  <c r="AR217" i="12"/>
  <c r="AR179" i="12"/>
  <c r="AR176" i="12"/>
  <c r="AS79" i="12"/>
  <c r="AS25" i="12"/>
  <c r="AS65" i="12"/>
  <c r="AS83" i="12"/>
  <c r="AS46" i="12"/>
  <c r="AS204" i="12"/>
  <c r="AS71" i="12"/>
  <c r="AS24" i="12"/>
  <c r="AS23" i="12"/>
  <c r="AS210" i="12"/>
  <c r="AS47" i="12"/>
  <c r="AS35" i="12"/>
  <c r="AS53" i="12"/>
  <c r="AS13" i="12"/>
  <c r="AS173" i="12"/>
  <c r="AS192" i="12"/>
  <c r="AS80" i="12"/>
  <c r="AS70" i="12"/>
  <c r="AS86" i="12"/>
  <c r="AS36" i="12"/>
  <c r="AS180" i="12"/>
  <c r="AS76" i="12"/>
  <c r="AS214" i="12"/>
  <c r="AS34" i="12"/>
  <c r="AS78" i="12"/>
  <c r="AS198" i="12"/>
  <c r="AS55" i="12"/>
  <c r="AS42" i="12"/>
  <c r="AT11" i="12"/>
  <c r="AS90" i="12"/>
  <c r="AS27" i="12"/>
  <c r="AS186" i="12"/>
  <c r="AS206" i="12"/>
  <c r="AS81" i="12"/>
  <c r="AS199" i="12"/>
  <c r="AS174" i="12"/>
  <c r="AS16" i="12"/>
  <c r="AS205" i="12"/>
  <c r="AS189" i="12"/>
  <c r="AS59" i="12"/>
  <c r="AS31" i="12"/>
  <c r="AS207" i="12"/>
  <c r="AS43" i="12"/>
  <c r="AS52" i="12"/>
  <c r="AS72" i="12"/>
  <c r="AS194" i="12"/>
  <c r="AS50" i="12"/>
  <c r="AS39" i="12"/>
  <c r="AS64" i="12"/>
  <c r="AS182" i="12"/>
  <c r="AS84" i="12"/>
  <c r="AS195" i="12"/>
  <c r="AS41" i="12"/>
  <c r="AS89" i="12"/>
  <c r="AS33" i="12"/>
  <c r="AS184" i="12"/>
  <c r="AS200" i="12"/>
  <c r="AS63" i="12"/>
  <c r="AS48" i="12"/>
  <c r="AS188" i="12"/>
  <c r="AS208" i="12"/>
  <c r="AS18" i="12"/>
  <c r="AS19" i="12"/>
  <c r="AS212" i="12"/>
  <c r="AS12" i="12"/>
  <c r="AS196" i="12"/>
  <c r="AS37" i="12"/>
  <c r="AS183" i="12"/>
  <c r="AS17" i="12"/>
  <c r="AS49" i="12"/>
  <c r="AS73" i="12"/>
  <c r="AS21" i="12"/>
  <c r="AS28" i="12"/>
  <c r="AS209" i="12"/>
  <c r="AS54" i="12"/>
  <c r="AS14" i="12"/>
  <c r="AS201" i="12"/>
  <c r="AS190" i="12"/>
  <c r="AS69" i="12"/>
  <c r="AS38" i="12"/>
  <c r="AS181" i="12"/>
  <c r="AS85" i="12"/>
  <c r="AS29" i="12"/>
  <c r="AS45" i="12"/>
  <c r="AS197" i="12"/>
  <c r="AS60" i="12"/>
  <c r="AS40" i="12"/>
  <c r="AS66" i="12"/>
  <c r="AS75" i="12"/>
  <c r="AS202" i="12"/>
  <c r="AS30" i="12"/>
  <c r="AS187" i="12"/>
  <c r="AS82" i="12"/>
  <c r="AS68" i="12"/>
  <c r="AS185" i="12"/>
  <c r="AS62" i="12"/>
  <c r="AS20" i="12"/>
  <c r="AS51" i="12"/>
  <c r="AS74" i="12"/>
  <c r="AT54" i="12" l="1"/>
  <c r="AT64" i="12"/>
  <c r="AT183" i="12"/>
  <c r="AT190" i="12"/>
  <c r="AT200" i="12"/>
  <c r="AT206" i="12"/>
  <c r="AT194" i="12"/>
  <c r="AT20" i="12"/>
  <c r="AT33" i="12"/>
  <c r="AT78" i="12"/>
  <c r="AT43" i="12"/>
  <c r="AT36" i="12"/>
  <c r="AT70" i="12"/>
  <c r="AT75" i="12"/>
  <c r="AU11" i="12"/>
  <c r="AT184" i="12"/>
  <c r="AT48" i="12"/>
  <c r="AT49" i="12"/>
  <c r="AT186" i="12"/>
  <c r="AT207" i="12"/>
  <c r="AT174" i="12"/>
  <c r="AT173" i="12"/>
  <c r="AT79" i="12"/>
  <c r="AT66" i="12"/>
  <c r="AT214" i="12"/>
  <c r="AT40" i="12"/>
  <c r="AT30" i="12"/>
  <c r="AT52" i="12"/>
  <c r="AT208" i="12"/>
  <c r="AT83" i="12"/>
  <c r="AT69" i="12"/>
  <c r="AT37" i="12"/>
  <c r="AT189" i="12"/>
  <c r="AT51" i="12"/>
  <c r="AT187" i="12"/>
  <c r="AT210" i="12"/>
  <c r="AT17" i="12"/>
  <c r="AT202" i="12"/>
  <c r="AT188" i="12"/>
  <c r="AT24" i="12"/>
  <c r="AT55" i="12"/>
  <c r="AT192" i="12"/>
  <c r="AT197" i="12"/>
  <c r="AT31" i="12"/>
  <c r="AT38" i="12"/>
  <c r="AT13" i="12"/>
  <c r="AT204" i="12"/>
  <c r="AT76" i="12"/>
  <c r="AT74" i="12"/>
  <c r="AT18" i="12"/>
  <c r="AT196" i="12"/>
  <c r="AT25" i="12"/>
  <c r="AT19" i="12"/>
  <c r="AT71" i="12"/>
  <c r="AT28" i="12"/>
  <c r="AT46" i="12"/>
  <c r="AT90" i="12"/>
  <c r="AT12" i="12"/>
  <c r="AT185" i="12"/>
  <c r="AT205" i="12"/>
  <c r="AT73" i="12"/>
  <c r="AT198" i="12"/>
  <c r="AT29" i="12"/>
  <c r="AT212" i="12"/>
  <c r="AT65" i="12"/>
  <c r="AT199" i="12"/>
  <c r="AT209" i="12"/>
  <c r="AT80" i="12"/>
  <c r="AT81" i="12"/>
  <c r="AT41" i="12"/>
  <c r="AT53" i="12"/>
  <c r="AT86" i="12"/>
  <c r="AT16" i="12"/>
  <c r="AT63" i="12"/>
  <c r="AT35" i="12"/>
  <c r="AT201" i="12"/>
  <c r="AT14" i="12"/>
  <c r="AT181" i="12"/>
  <c r="AT45" i="12"/>
  <c r="AT182" i="12"/>
  <c r="AT47" i="12"/>
  <c r="AT85" i="12"/>
  <c r="AT89" i="12"/>
  <c r="AT195" i="12"/>
  <c r="AT68" i="12"/>
  <c r="AT27" i="12"/>
  <c r="AT34" i="12"/>
  <c r="AT180" i="12"/>
  <c r="AT39" i="12"/>
  <c r="AT42" i="12"/>
  <c r="AT82" i="12"/>
  <c r="AT72" i="12"/>
  <c r="AT62" i="12"/>
  <c r="AT59" i="12"/>
  <c r="AT21" i="12"/>
  <c r="AT23" i="12"/>
  <c r="AT50" i="12"/>
  <c r="AT84" i="12"/>
  <c r="AT60" i="12"/>
  <c r="AS177" i="12"/>
  <c r="AS217" i="12"/>
  <c r="AS179" i="12"/>
  <c r="AS176" i="12"/>
  <c r="AS178" i="12"/>
  <c r="AS150" i="12"/>
  <c r="AS92" i="12"/>
  <c r="AS124" i="12"/>
  <c r="AS125" i="12"/>
  <c r="AS127" i="12"/>
  <c r="AS147" i="12"/>
  <c r="AS152" i="12"/>
  <c r="AS111" i="12"/>
  <c r="AS168" i="12"/>
  <c r="AS109" i="12"/>
  <c r="AS157" i="12"/>
  <c r="AS99" i="12"/>
  <c r="AS128" i="12"/>
  <c r="AS137" i="12"/>
  <c r="AS103" i="12"/>
  <c r="AS140" i="12"/>
  <c r="AS146" i="12"/>
  <c r="AS116" i="12"/>
  <c r="AS148" i="12"/>
  <c r="AS131" i="12"/>
  <c r="AS108" i="12"/>
  <c r="AS114" i="12"/>
  <c r="AS167" i="12"/>
  <c r="AS123" i="12"/>
  <c r="AS133" i="12"/>
  <c r="AS139" i="12"/>
  <c r="AS126" i="12"/>
  <c r="AS121" i="12"/>
  <c r="AS166" i="12"/>
  <c r="AS101" i="12"/>
  <c r="AS156" i="12"/>
  <c r="AS142" i="12"/>
  <c r="AS105" i="12"/>
  <c r="AS118" i="12"/>
  <c r="AS170" i="12"/>
  <c r="AS136" i="12"/>
  <c r="AS132" i="12"/>
  <c r="AS154" i="12"/>
  <c r="AS155" i="12"/>
  <c r="AS144" i="12"/>
  <c r="AS163" i="12"/>
  <c r="AS135" i="12"/>
  <c r="AS143" i="12"/>
  <c r="AS153" i="12"/>
  <c r="AS141" i="12"/>
  <c r="AS117" i="12"/>
  <c r="AS98" i="12"/>
  <c r="AS112" i="12"/>
  <c r="AS158" i="12"/>
  <c r="AS159" i="12"/>
  <c r="AS138" i="12"/>
  <c r="AS110" i="12"/>
  <c r="AS104" i="12"/>
  <c r="AS119" i="12"/>
  <c r="AS113" i="12"/>
  <c r="AS122" i="12"/>
  <c r="AS97" i="12"/>
  <c r="AS115" i="12"/>
  <c r="AS169" i="12"/>
  <c r="AS94" i="12"/>
  <c r="AS96" i="12"/>
  <c r="AS106" i="12"/>
  <c r="AS151" i="12"/>
  <c r="AS93" i="12"/>
  <c r="AS107" i="12"/>
  <c r="AS100" i="12"/>
  <c r="AS165" i="12"/>
  <c r="AS145" i="12"/>
  <c r="AS95" i="12"/>
  <c r="AS149" i="12"/>
  <c r="AS102" i="12"/>
  <c r="AS134" i="12"/>
  <c r="AS120" i="12"/>
  <c r="AS162" i="12"/>
  <c r="AS129" i="12"/>
  <c r="AS44" i="12"/>
  <c r="AS191" i="12"/>
  <c r="AS160" i="12"/>
  <c r="AS193" i="12"/>
  <c r="AS57" i="12"/>
  <c r="AS26" i="12"/>
  <c r="AS215" i="12"/>
  <c r="AS211" i="12"/>
  <c r="AS213" i="12"/>
  <c r="AS203" i="12"/>
  <c r="AS32" i="12"/>
  <c r="AS22" i="12"/>
  <c r="AT159" i="12" l="1"/>
  <c r="AT146" i="12"/>
  <c r="AT141" i="12"/>
  <c r="AT143" i="12"/>
  <c r="AT145" i="12"/>
  <c r="AT131" i="12"/>
  <c r="AT118" i="12"/>
  <c r="AT119" i="12"/>
  <c r="AT108" i="12"/>
  <c r="AT110" i="12"/>
  <c r="AT168" i="12"/>
  <c r="AT126" i="12"/>
  <c r="AT150" i="12"/>
  <c r="AT95" i="12"/>
  <c r="AT147" i="12"/>
  <c r="AT135" i="12"/>
  <c r="AT134" i="12"/>
  <c r="AT158" i="12"/>
  <c r="AT162" i="12"/>
  <c r="AT151" i="12"/>
  <c r="AT166" i="12"/>
  <c r="AT121" i="12"/>
  <c r="AT99" i="12"/>
  <c r="AT112" i="12"/>
  <c r="AT92" i="12"/>
  <c r="AT153" i="12"/>
  <c r="AT167" i="12"/>
  <c r="AT116" i="12"/>
  <c r="AT103" i="12"/>
  <c r="AT169" i="12"/>
  <c r="AT139" i="12"/>
  <c r="AT154" i="12"/>
  <c r="AT101" i="12"/>
  <c r="AT165" i="12"/>
  <c r="AT122" i="12"/>
  <c r="AT105" i="12"/>
  <c r="AT107" i="12"/>
  <c r="AT138" i="12"/>
  <c r="AT155" i="12"/>
  <c r="AT124" i="12"/>
  <c r="AT144" i="12"/>
  <c r="AT109" i="12"/>
  <c r="AT96" i="12"/>
  <c r="AT114" i="12"/>
  <c r="AT136" i="12"/>
  <c r="AT157" i="12"/>
  <c r="AT104" i="12"/>
  <c r="AT163" i="12"/>
  <c r="AT142" i="12"/>
  <c r="AT97" i="12"/>
  <c r="AT140" i="12"/>
  <c r="AT123" i="12"/>
  <c r="AT132" i="12"/>
  <c r="AT156" i="12"/>
  <c r="AT115" i="12"/>
  <c r="AT128" i="12"/>
  <c r="AT93" i="12"/>
  <c r="AT113" i="12"/>
  <c r="AT152" i="12"/>
  <c r="AT98" i="12"/>
  <c r="AT117" i="12"/>
  <c r="AT120" i="12"/>
  <c r="AT148" i="12"/>
  <c r="AT137" i="12"/>
  <c r="AT102" i="12"/>
  <c r="AT127" i="12"/>
  <c r="AT100" i="12"/>
  <c r="AT94" i="12"/>
  <c r="AT125" i="12"/>
  <c r="AT106" i="12"/>
  <c r="AT111" i="12"/>
  <c r="AT170" i="12"/>
  <c r="AT133" i="12"/>
  <c r="AT149" i="12"/>
  <c r="AU14" i="12"/>
  <c r="AU64" i="12"/>
  <c r="AU212" i="12"/>
  <c r="AU71" i="12"/>
  <c r="AU181" i="12"/>
  <c r="AU80" i="12"/>
  <c r="AU28" i="12"/>
  <c r="AU186" i="12"/>
  <c r="AU198" i="12"/>
  <c r="AU78" i="12"/>
  <c r="AU68" i="12"/>
  <c r="AU46" i="12"/>
  <c r="AU18" i="12"/>
  <c r="AU19" i="12"/>
  <c r="AU185" i="12"/>
  <c r="AU199" i="12"/>
  <c r="AU209" i="12"/>
  <c r="AU21" i="12"/>
  <c r="AU20" i="12"/>
  <c r="AU51" i="12"/>
  <c r="AU16" i="12"/>
  <c r="AU47" i="12"/>
  <c r="AU196" i="12"/>
  <c r="AU39" i="12"/>
  <c r="AU84" i="12"/>
  <c r="AV11" i="12"/>
  <c r="AU45" i="12"/>
  <c r="AU70" i="12"/>
  <c r="AU54" i="12"/>
  <c r="AU69" i="12"/>
  <c r="AU59" i="12"/>
  <c r="AU33" i="12"/>
  <c r="AU55" i="12"/>
  <c r="AU214" i="12"/>
  <c r="AU75" i="12"/>
  <c r="AU188" i="12"/>
  <c r="AU62" i="12"/>
  <c r="AU89" i="12"/>
  <c r="AU183" i="12"/>
  <c r="AU202" i="12"/>
  <c r="AU82" i="12"/>
  <c r="AU72" i="12"/>
  <c r="AU36" i="12"/>
  <c r="AU206" i="12"/>
  <c r="AU173" i="12"/>
  <c r="AU189" i="12"/>
  <c r="AU204" i="12"/>
  <c r="AU79" i="12"/>
  <c r="AU12" i="12"/>
  <c r="AU34" i="12"/>
  <c r="AU42" i="12"/>
  <c r="AU180" i="12"/>
  <c r="AU190" i="12"/>
  <c r="AU200" i="12"/>
  <c r="AU41" i="12"/>
  <c r="AU38" i="12"/>
  <c r="AU65" i="12"/>
  <c r="AU40" i="12"/>
  <c r="AU74" i="12"/>
  <c r="AU187" i="12"/>
  <c r="AU66" i="12"/>
  <c r="AU60" i="12"/>
  <c r="AU25" i="12"/>
  <c r="AU53" i="12"/>
  <c r="AU81" i="12"/>
  <c r="AU48" i="12"/>
  <c r="AU201" i="12"/>
  <c r="AU37" i="12"/>
  <c r="AU13" i="12"/>
  <c r="AU43" i="12"/>
  <c r="AU207" i="12"/>
  <c r="AU86" i="12"/>
  <c r="AU76" i="12"/>
  <c r="AU31" i="12"/>
  <c r="AU24" i="12"/>
  <c r="AU182" i="12"/>
  <c r="AU194" i="12"/>
  <c r="AU208" i="12"/>
  <c r="AU83" i="12"/>
  <c r="AU73" i="12"/>
  <c r="AU197" i="12"/>
  <c r="AU23" i="12"/>
  <c r="AU184" i="12"/>
  <c r="AU195" i="12"/>
  <c r="AU205" i="12"/>
  <c r="AU30" i="12"/>
  <c r="AU174" i="12"/>
  <c r="AU52" i="12"/>
  <c r="AU27" i="12"/>
  <c r="AU63" i="12"/>
  <c r="AU192" i="12"/>
  <c r="AU35" i="12"/>
  <c r="AU90" i="12"/>
  <c r="AU29" i="12"/>
  <c r="AU49" i="12"/>
  <c r="AU85" i="12"/>
  <c r="AU50" i="12"/>
  <c r="AU210" i="12"/>
  <c r="AU17" i="12"/>
  <c r="AT160" i="12"/>
  <c r="AT22" i="12"/>
  <c r="AT213" i="12"/>
  <c r="AT32" i="12"/>
  <c r="AT26" i="12"/>
  <c r="AT215" i="12"/>
  <c r="AT193" i="12"/>
  <c r="AT211" i="12"/>
  <c r="AT129" i="12"/>
  <c r="AT191" i="12"/>
  <c r="AT44" i="12"/>
  <c r="AT203" i="12"/>
  <c r="AT57" i="12"/>
  <c r="AT179" i="12"/>
  <c r="AT217" i="12"/>
  <c r="AT176" i="12"/>
  <c r="AT177" i="12"/>
  <c r="AT178" i="12"/>
  <c r="AU151" i="12" l="1"/>
  <c r="AU110" i="12"/>
  <c r="AU117" i="12"/>
  <c r="AU169" i="12"/>
  <c r="AU137" i="12"/>
  <c r="AU154" i="12"/>
  <c r="AU114" i="12"/>
  <c r="AU123" i="12"/>
  <c r="AU94" i="12"/>
  <c r="AU125" i="12"/>
  <c r="AU142" i="12"/>
  <c r="AU147" i="12"/>
  <c r="AU115" i="12"/>
  <c r="AU146" i="12"/>
  <c r="AU167" i="12"/>
  <c r="AU103" i="12"/>
  <c r="AU112" i="12"/>
  <c r="AU168" i="12"/>
  <c r="AU152" i="12"/>
  <c r="AU99" i="12"/>
  <c r="AU124" i="12"/>
  <c r="AU136" i="12"/>
  <c r="AU165" i="12"/>
  <c r="AU98" i="12"/>
  <c r="AU140" i="12"/>
  <c r="AU102" i="12"/>
  <c r="AU135" i="12"/>
  <c r="AU150" i="12"/>
  <c r="AU95" i="12"/>
  <c r="AU93" i="12"/>
  <c r="AU105" i="12"/>
  <c r="AU127" i="12"/>
  <c r="AU134" i="12"/>
  <c r="AU156" i="12"/>
  <c r="AU132" i="12"/>
  <c r="AU96" i="12"/>
  <c r="AU128" i="12"/>
  <c r="AU143" i="12"/>
  <c r="AU157" i="12"/>
  <c r="AU107" i="12"/>
  <c r="AU116" i="12"/>
  <c r="AU104" i="12"/>
  <c r="AU144" i="12"/>
  <c r="AU109" i="12"/>
  <c r="AU126" i="12"/>
  <c r="AU166" i="12"/>
  <c r="AU139" i="12"/>
  <c r="AU155" i="12"/>
  <c r="AU118" i="12"/>
  <c r="AU141" i="12"/>
  <c r="AU170" i="12"/>
  <c r="AU97" i="12"/>
  <c r="AU133" i="12"/>
  <c r="AU113" i="12"/>
  <c r="AU162" i="12"/>
  <c r="AU159" i="12"/>
  <c r="AU121" i="12"/>
  <c r="AU145" i="12"/>
  <c r="AU148" i="12"/>
  <c r="AU120" i="12"/>
  <c r="AU153" i="12"/>
  <c r="AU108" i="12"/>
  <c r="AU119" i="12"/>
  <c r="AU101" i="12"/>
  <c r="AU111" i="12"/>
  <c r="AU100" i="12"/>
  <c r="AU131" i="12"/>
  <c r="AU106" i="12"/>
  <c r="AU149" i="12"/>
  <c r="AU92" i="12"/>
  <c r="AU122" i="12"/>
  <c r="AU138" i="12"/>
  <c r="AU158" i="12"/>
  <c r="AU163" i="12"/>
  <c r="AV47" i="12"/>
  <c r="AW11" i="12"/>
  <c r="AV14" i="12"/>
  <c r="AV73" i="12"/>
  <c r="AV70" i="12"/>
  <c r="AV50" i="12"/>
  <c r="AV30" i="12"/>
  <c r="AV53" i="12"/>
  <c r="AV52" i="12"/>
  <c r="AV198" i="12"/>
  <c r="AV208" i="12"/>
  <c r="AV35" i="12"/>
  <c r="AV29" i="12"/>
  <c r="AV36" i="12"/>
  <c r="AV40" i="12"/>
  <c r="AV201" i="12"/>
  <c r="AV202" i="12"/>
  <c r="AV78" i="12"/>
  <c r="AV200" i="12"/>
  <c r="AV76" i="12"/>
  <c r="AV13" i="12"/>
  <c r="AV46" i="12"/>
  <c r="AV199" i="12"/>
  <c r="AV209" i="12"/>
  <c r="AV33" i="12"/>
  <c r="AV20" i="12"/>
  <c r="AV43" i="12"/>
  <c r="AV65" i="12"/>
  <c r="AV24" i="12"/>
  <c r="AV42" i="12"/>
  <c r="AV34" i="12"/>
  <c r="AV72" i="12"/>
  <c r="AV64" i="12"/>
  <c r="AV197" i="12"/>
  <c r="AV214" i="12"/>
  <c r="AV196" i="12"/>
  <c r="AV21" i="12"/>
  <c r="AV28" i="12"/>
  <c r="AV89" i="12"/>
  <c r="AV186" i="12"/>
  <c r="AV84" i="12"/>
  <c r="AV81" i="12"/>
  <c r="AV75" i="12"/>
  <c r="AV39" i="12"/>
  <c r="AV60" i="12"/>
  <c r="AV183" i="12"/>
  <c r="AV189" i="12"/>
  <c r="AV82" i="12"/>
  <c r="AV41" i="12"/>
  <c r="AV27" i="12"/>
  <c r="AV79" i="12"/>
  <c r="AV49" i="12"/>
  <c r="AV188" i="12"/>
  <c r="AV194" i="12"/>
  <c r="AV204" i="12"/>
  <c r="AV187" i="12"/>
  <c r="AV90" i="12"/>
  <c r="AV45" i="12"/>
  <c r="AV80" i="12"/>
  <c r="AV74" i="12"/>
  <c r="AV38" i="12"/>
  <c r="AV17" i="12"/>
  <c r="AV23" i="12"/>
  <c r="AV181" i="12"/>
  <c r="AV173" i="12"/>
  <c r="AV66" i="12"/>
  <c r="AV63" i="12"/>
  <c r="AV205" i="12"/>
  <c r="AV12" i="12"/>
  <c r="AV185" i="12"/>
  <c r="AV180" i="12"/>
  <c r="AV207" i="12"/>
  <c r="AV48" i="12"/>
  <c r="AV51" i="12"/>
  <c r="AV69" i="12"/>
  <c r="AV25" i="12"/>
  <c r="AV16" i="12"/>
  <c r="AV210" i="12"/>
  <c r="AV212" i="12"/>
  <c r="AV86" i="12"/>
  <c r="AV68" i="12"/>
  <c r="AV174" i="12"/>
  <c r="AV182" i="12"/>
  <c r="AV62" i="12"/>
  <c r="AV190" i="12"/>
  <c r="AV192" i="12"/>
  <c r="AV59" i="12"/>
  <c r="AV71" i="12"/>
  <c r="AV55" i="12"/>
  <c r="AV19" i="12"/>
  <c r="AV184" i="12"/>
  <c r="AV195" i="12"/>
  <c r="AV18" i="12"/>
  <c r="AV31" i="12"/>
  <c r="AV54" i="12"/>
  <c r="AV206" i="12"/>
  <c r="AV85" i="12"/>
  <c r="AV83" i="12"/>
  <c r="AV37" i="12"/>
  <c r="AU193" i="12"/>
  <c r="AU22" i="12"/>
  <c r="AU213" i="12"/>
  <c r="AU26" i="12"/>
  <c r="AU44" i="12"/>
  <c r="AU211" i="12"/>
  <c r="AU32" i="12"/>
  <c r="AU215" i="12"/>
  <c r="AU57" i="12"/>
  <c r="AU160" i="12"/>
  <c r="AU203" i="12"/>
  <c r="AU129" i="12"/>
  <c r="AU191" i="12"/>
  <c r="AU176" i="12"/>
  <c r="AU217" i="12"/>
  <c r="AU179" i="12"/>
  <c r="AU177" i="12"/>
  <c r="AU178" i="12"/>
  <c r="AV128" i="12" l="1"/>
  <c r="AV138" i="12"/>
  <c r="AV144" i="12"/>
  <c r="AV109" i="12"/>
  <c r="AV150" i="12"/>
  <c r="AV152" i="12"/>
  <c r="AV162" i="12"/>
  <c r="AV131" i="12"/>
  <c r="AV139" i="12"/>
  <c r="AV117" i="12"/>
  <c r="AV167" i="12"/>
  <c r="AV92" i="12"/>
  <c r="AV133" i="12"/>
  <c r="AV153" i="12"/>
  <c r="AV132" i="12"/>
  <c r="AV166" i="12"/>
  <c r="AV136" i="12"/>
  <c r="AV146" i="12"/>
  <c r="AV147" i="12"/>
  <c r="AV159" i="12"/>
  <c r="AV104" i="12"/>
  <c r="AV95" i="12"/>
  <c r="AV124" i="12"/>
  <c r="AV111" i="12"/>
  <c r="AV113" i="12"/>
  <c r="AV105" i="12"/>
  <c r="AV142" i="12"/>
  <c r="AV115" i="12"/>
  <c r="AV116" i="12"/>
  <c r="AV134" i="12"/>
  <c r="AV122" i="12"/>
  <c r="AV137" i="12"/>
  <c r="AV96" i="12"/>
  <c r="AV102" i="12"/>
  <c r="AV112" i="12"/>
  <c r="AV110" i="12"/>
  <c r="AV127" i="12"/>
  <c r="AV163" i="12"/>
  <c r="AV106" i="12"/>
  <c r="AV155" i="12"/>
  <c r="AV93" i="12"/>
  <c r="AV135" i="12"/>
  <c r="AV158" i="12"/>
  <c r="AV125" i="12"/>
  <c r="AV119" i="12"/>
  <c r="AV149" i="12"/>
  <c r="AV170" i="12"/>
  <c r="AV118" i="12"/>
  <c r="AV157" i="12"/>
  <c r="AV98" i="12"/>
  <c r="AV120" i="12"/>
  <c r="AV126" i="12"/>
  <c r="AV151" i="12"/>
  <c r="AV94" i="12"/>
  <c r="AV107" i="12"/>
  <c r="AV101" i="12"/>
  <c r="AV154" i="12"/>
  <c r="AV168" i="12"/>
  <c r="AV140" i="12"/>
  <c r="AV100" i="12"/>
  <c r="AV114" i="12"/>
  <c r="AV165" i="12"/>
  <c r="AV156" i="12"/>
  <c r="AV97" i="12"/>
  <c r="AV143" i="12"/>
  <c r="AV123" i="12"/>
  <c r="AV169" i="12"/>
  <c r="AV145" i="12"/>
  <c r="AV121" i="12"/>
  <c r="AV103" i="12"/>
  <c r="AV141" i="12"/>
  <c r="AV108" i="12"/>
  <c r="AV99" i="12"/>
  <c r="AV148" i="12"/>
  <c r="AW25" i="12"/>
  <c r="AW65" i="12"/>
  <c r="AW83" i="12"/>
  <c r="AW46" i="12"/>
  <c r="AW75" i="12"/>
  <c r="AW208" i="12"/>
  <c r="AW24" i="12"/>
  <c r="AW89" i="12"/>
  <c r="AW205" i="12"/>
  <c r="AW73" i="12"/>
  <c r="AW63" i="12"/>
  <c r="AW18" i="12"/>
  <c r="AW13" i="12"/>
  <c r="AW173" i="12"/>
  <c r="AW192" i="12"/>
  <c r="AW80" i="12"/>
  <c r="AW85" i="12"/>
  <c r="AW50" i="12"/>
  <c r="AW71" i="12"/>
  <c r="AW40" i="12"/>
  <c r="AW182" i="12"/>
  <c r="AW201" i="12"/>
  <c r="AW212" i="12"/>
  <c r="AW195" i="12"/>
  <c r="AW12" i="12"/>
  <c r="AW55" i="12"/>
  <c r="AW42" i="12"/>
  <c r="AW54" i="12"/>
  <c r="AW198" i="12"/>
  <c r="AW59" i="12"/>
  <c r="AW41" i="12"/>
  <c r="AW29" i="12"/>
  <c r="AW53" i="12"/>
  <c r="AW68" i="12"/>
  <c r="AW183" i="12"/>
  <c r="AW48" i="12"/>
  <c r="AW86" i="12"/>
  <c r="AW27" i="12"/>
  <c r="AW186" i="12"/>
  <c r="AW206" i="12"/>
  <c r="AW214" i="12"/>
  <c r="AW204" i="12"/>
  <c r="AW31" i="12"/>
  <c r="AW49" i="12"/>
  <c r="AW23" i="12"/>
  <c r="AW188" i="12"/>
  <c r="AW202" i="12"/>
  <c r="AW60" i="12"/>
  <c r="AW30" i="12"/>
  <c r="AW43" i="12"/>
  <c r="AW33" i="12"/>
  <c r="AW184" i="12"/>
  <c r="AW200" i="12"/>
  <c r="AW69" i="12"/>
  <c r="AW74" i="12"/>
  <c r="AW38" i="12"/>
  <c r="AW190" i="12"/>
  <c r="AW16" i="12"/>
  <c r="AW187" i="12"/>
  <c r="AW210" i="12"/>
  <c r="AW81" i="12"/>
  <c r="AW82" i="12"/>
  <c r="AW36" i="12"/>
  <c r="AW45" i="12"/>
  <c r="AW19" i="12"/>
  <c r="AW197" i="12"/>
  <c r="AW207" i="12"/>
  <c r="AW90" i="12"/>
  <c r="AW21" i="12"/>
  <c r="AW64" i="12"/>
  <c r="AW51" i="12"/>
  <c r="AW76" i="12"/>
  <c r="AW194" i="12"/>
  <c r="AW17" i="12"/>
  <c r="AW39" i="12"/>
  <c r="AW28" i="12"/>
  <c r="AW72" i="12"/>
  <c r="AW37" i="12"/>
  <c r="AX11" i="12"/>
  <c r="AW79" i="12"/>
  <c r="AW78" i="12"/>
  <c r="AW181" i="12"/>
  <c r="AW62" i="12"/>
  <c r="AW20" i="12"/>
  <c r="AW180" i="12"/>
  <c r="AW84" i="12"/>
  <c r="AW34" i="12"/>
  <c r="AW52" i="12"/>
  <c r="AW189" i="12"/>
  <c r="AW35" i="12"/>
  <c r="AW185" i="12"/>
  <c r="AW66" i="12"/>
  <c r="AW199" i="12"/>
  <c r="AW209" i="12"/>
  <c r="AW47" i="12"/>
  <c r="AW14" i="12"/>
  <c r="AW196" i="12"/>
  <c r="AW70" i="12"/>
  <c r="AW174" i="12"/>
  <c r="AV177" i="12"/>
  <c r="AV217" i="12"/>
  <c r="AV179" i="12"/>
  <c r="AV178" i="12"/>
  <c r="AV176" i="12"/>
  <c r="AV32" i="12"/>
  <c r="AV129" i="12"/>
  <c r="AV191" i="12"/>
  <c r="AV211" i="12"/>
  <c r="AV213" i="12"/>
  <c r="AV215" i="12"/>
  <c r="AV160" i="12"/>
  <c r="AV193" i="12"/>
  <c r="AV26" i="12"/>
  <c r="AV203" i="12"/>
  <c r="AV44" i="12"/>
  <c r="AV22" i="12"/>
  <c r="AV57" i="12"/>
  <c r="AW32" i="12" l="1"/>
  <c r="AW26" i="12"/>
  <c r="AW160" i="12"/>
  <c r="AW44" i="12"/>
  <c r="AW22" i="12"/>
  <c r="AW215" i="12"/>
  <c r="AW191" i="12"/>
  <c r="AW203" i="12"/>
  <c r="AW129" i="12"/>
  <c r="AW213" i="12"/>
  <c r="AW193" i="12"/>
  <c r="AW57" i="12"/>
  <c r="AW211" i="12"/>
  <c r="AW138" i="12"/>
  <c r="AW95" i="12"/>
  <c r="AW127" i="12"/>
  <c r="AW117" i="12"/>
  <c r="AW155" i="12"/>
  <c r="AW93" i="12"/>
  <c r="AW101" i="12"/>
  <c r="AW103" i="12"/>
  <c r="AW102" i="12"/>
  <c r="AW109" i="12"/>
  <c r="AW159" i="12"/>
  <c r="AW98" i="12"/>
  <c r="AW134" i="12"/>
  <c r="AW104" i="12"/>
  <c r="AW147" i="12"/>
  <c r="AW92" i="12"/>
  <c r="AW124" i="12"/>
  <c r="AW151" i="12"/>
  <c r="AW135" i="12"/>
  <c r="AW158" i="12"/>
  <c r="AW131" i="12"/>
  <c r="AW128" i="12"/>
  <c r="AW137" i="12"/>
  <c r="AW116" i="12"/>
  <c r="AW168" i="12"/>
  <c r="AW121" i="12"/>
  <c r="AW166" i="12"/>
  <c r="AW152" i="12"/>
  <c r="AW105" i="12"/>
  <c r="AW107" i="12"/>
  <c r="AW126" i="12"/>
  <c r="AW142" i="12"/>
  <c r="AW97" i="12"/>
  <c r="AW120" i="12"/>
  <c r="AW113" i="12"/>
  <c r="AW94" i="12"/>
  <c r="AW108" i="12"/>
  <c r="AW140" i="12"/>
  <c r="AW123" i="12"/>
  <c r="AW167" i="12"/>
  <c r="AW143" i="12"/>
  <c r="AW141" i="12"/>
  <c r="AW148" i="12"/>
  <c r="AW157" i="12"/>
  <c r="AW99" i="12"/>
  <c r="AW136" i="12"/>
  <c r="AW125" i="12"/>
  <c r="AW165" i="12"/>
  <c r="AW150" i="12"/>
  <c r="AW118" i="12"/>
  <c r="AW110" i="12"/>
  <c r="AW111" i="12"/>
  <c r="AW156" i="12"/>
  <c r="AW100" i="12"/>
  <c r="AW115" i="12"/>
  <c r="AW162" i="12"/>
  <c r="AW145" i="12"/>
  <c r="AW153" i="12"/>
  <c r="AW112" i="12"/>
  <c r="AW114" i="12"/>
  <c r="AW169" i="12"/>
  <c r="AW154" i="12"/>
  <c r="AW122" i="12"/>
  <c r="AW170" i="12"/>
  <c r="AW146" i="12"/>
  <c r="AW132" i="12"/>
  <c r="AW119" i="12"/>
  <c r="AW144" i="12"/>
  <c r="AW149" i="12"/>
  <c r="AW163" i="12"/>
  <c r="AW133" i="12"/>
  <c r="AW139" i="12"/>
  <c r="AW96" i="12"/>
  <c r="AW106" i="12"/>
  <c r="AX54" i="12"/>
  <c r="AX84" i="12"/>
  <c r="AX14" i="12"/>
  <c r="AX173" i="12"/>
  <c r="AX50" i="12"/>
  <c r="AX27" i="12"/>
  <c r="AX70" i="12"/>
  <c r="AX38" i="12"/>
  <c r="AX89" i="12"/>
  <c r="AX71" i="12"/>
  <c r="AX188" i="12"/>
  <c r="AX47" i="12"/>
  <c r="AX41" i="12"/>
  <c r="AX51" i="12"/>
  <c r="AX60" i="12"/>
  <c r="AX42" i="12"/>
  <c r="AX78" i="12"/>
  <c r="AX79" i="12"/>
  <c r="AX62" i="12"/>
  <c r="AX90" i="12"/>
  <c r="AX30" i="12"/>
  <c r="AX45" i="12"/>
  <c r="AX200" i="12"/>
  <c r="AX202" i="12"/>
  <c r="AX174" i="12"/>
  <c r="AX24" i="12"/>
  <c r="AX182" i="12"/>
  <c r="AX183" i="12"/>
  <c r="AX186" i="12"/>
  <c r="AX187" i="12"/>
  <c r="AX206" i="12"/>
  <c r="AX74" i="12"/>
  <c r="AX39" i="12"/>
  <c r="AX180" i="12"/>
  <c r="AX43" i="12"/>
  <c r="AX73" i="12"/>
  <c r="AX81" i="12"/>
  <c r="AX12" i="12"/>
  <c r="AX190" i="12"/>
  <c r="AY11" i="12"/>
  <c r="AX184" i="12"/>
  <c r="AX75" i="12"/>
  <c r="AX76" i="12"/>
  <c r="AX189" i="12"/>
  <c r="AX63" i="12"/>
  <c r="AX198" i="12"/>
  <c r="AX199" i="12"/>
  <c r="AX64" i="12"/>
  <c r="AX17" i="12"/>
  <c r="AX21" i="12"/>
  <c r="AX48" i="12"/>
  <c r="AX207" i="12"/>
  <c r="AX52" i="12"/>
  <c r="AX204" i="12"/>
  <c r="AX205" i="12"/>
  <c r="AX69" i="12"/>
  <c r="AX59" i="12"/>
  <c r="AX85" i="12"/>
  <c r="AX181" i="12"/>
  <c r="AX209" i="12"/>
  <c r="AX55" i="12"/>
  <c r="AX18" i="12"/>
  <c r="AX29" i="12"/>
  <c r="AX192" i="12"/>
  <c r="AX33" i="12"/>
  <c r="AX185" i="12"/>
  <c r="AX49" i="12"/>
  <c r="AX197" i="12"/>
  <c r="AX31" i="12"/>
  <c r="AX20" i="12"/>
  <c r="AX53" i="12"/>
  <c r="AX82" i="12"/>
  <c r="AX201" i="12"/>
  <c r="AX194" i="12"/>
  <c r="AX13" i="12"/>
  <c r="AX83" i="12"/>
  <c r="AX25" i="12"/>
  <c r="AX19" i="12"/>
  <c r="AX86" i="12"/>
  <c r="AX68" i="12"/>
  <c r="AX46" i="12"/>
  <c r="AX212" i="12"/>
  <c r="AX214" i="12"/>
  <c r="AX208" i="12"/>
  <c r="AX72" i="12"/>
  <c r="AX36" i="12"/>
  <c r="AX40" i="12"/>
  <c r="AX28" i="12"/>
  <c r="AX210" i="12"/>
  <c r="AX65" i="12"/>
  <c r="AX195" i="12"/>
  <c r="AX196" i="12"/>
  <c r="AX80" i="12"/>
  <c r="AX37" i="12"/>
  <c r="AX35" i="12"/>
  <c r="AX23" i="12"/>
  <c r="AX16" i="12"/>
  <c r="AX66" i="12"/>
  <c r="AX34" i="12"/>
  <c r="AW217" i="12"/>
  <c r="AW176" i="12"/>
  <c r="AW179" i="12"/>
  <c r="AW177" i="12"/>
  <c r="AW178" i="12"/>
  <c r="AX142" i="12" l="1"/>
  <c r="AX97" i="12"/>
  <c r="AX109" i="12"/>
  <c r="AX141" i="12"/>
  <c r="AX169" i="12"/>
  <c r="AX146" i="12"/>
  <c r="AX95" i="12"/>
  <c r="AX158" i="12"/>
  <c r="AX99" i="12"/>
  <c r="AX124" i="12"/>
  <c r="AX151" i="12"/>
  <c r="AX110" i="12"/>
  <c r="AX104" i="12"/>
  <c r="AX166" i="12"/>
  <c r="AX136" i="12"/>
  <c r="AX154" i="12"/>
  <c r="AX101" i="12"/>
  <c r="AX148" i="12"/>
  <c r="AX94" i="12"/>
  <c r="AX137" i="12"/>
  <c r="AX106" i="12"/>
  <c r="AX115" i="12"/>
  <c r="AX163" i="12"/>
  <c r="AX134" i="12"/>
  <c r="AX157" i="12"/>
  <c r="AX112" i="12"/>
  <c r="AX103" i="12"/>
  <c r="AX152" i="12"/>
  <c r="AX122" i="12"/>
  <c r="AX117" i="12"/>
  <c r="AX127" i="12"/>
  <c r="AX114" i="12"/>
  <c r="AX100" i="12"/>
  <c r="AX133" i="12"/>
  <c r="AX123" i="12"/>
  <c r="AX155" i="12"/>
  <c r="AX128" i="12"/>
  <c r="AX150" i="12"/>
  <c r="AX108" i="12"/>
  <c r="AX147" i="12"/>
  <c r="AX149" i="12"/>
  <c r="AX138" i="12"/>
  <c r="AX92" i="12"/>
  <c r="AX131" i="12"/>
  <c r="AX96" i="12"/>
  <c r="AX118" i="12"/>
  <c r="AX143" i="12"/>
  <c r="AX167" i="12"/>
  <c r="AX145" i="12"/>
  <c r="AX107" i="12"/>
  <c r="AX119" i="12"/>
  <c r="AX144" i="12"/>
  <c r="AX102" i="12"/>
  <c r="AX111" i="12"/>
  <c r="AX132" i="12"/>
  <c r="AX159" i="12"/>
  <c r="AX139" i="12"/>
  <c r="AX156" i="12"/>
  <c r="AX105" i="12"/>
  <c r="AX168" i="12"/>
  <c r="AX93" i="12"/>
  <c r="AX125" i="12"/>
  <c r="AX113" i="12"/>
  <c r="AX120" i="12"/>
  <c r="AX165" i="12"/>
  <c r="AX121" i="12"/>
  <c r="AX140" i="12"/>
  <c r="AX116" i="12"/>
  <c r="AX170" i="12"/>
  <c r="AX153" i="12"/>
  <c r="AX98" i="12"/>
  <c r="AX126" i="12"/>
  <c r="AX135" i="12"/>
  <c r="AX162" i="12"/>
  <c r="AX178" i="12"/>
  <c r="AX176" i="12"/>
  <c r="AX179" i="12"/>
  <c r="AX217" i="12"/>
  <c r="AX177" i="12"/>
  <c r="AY182" i="12"/>
  <c r="AY181" i="12"/>
  <c r="AY195" i="12"/>
  <c r="AY209" i="12"/>
  <c r="AY201" i="12"/>
  <c r="AY38" i="12"/>
  <c r="AY23" i="12"/>
  <c r="AY184" i="12"/>
  <c r="AY47" i="12"/>
  <c r="AY196" i="12"/>
  <c r="AY21" i="12"/>
  <c r="AY34" i="12"/>
  <c r="AY52" i="12"/>
  <c r="AY27" i="12"/>
  <c r="AY70" i="12"/>
  <c r="AY50" i="12"/>
  <c r="AY39" i="12"/>
  <c r="AY59" i="12"/>
  <c r="AY25" i="12"/>
  <c r="AY49" i="12"/>
  <c r="AY214" i="12"/>
  <c r="AY71" i="12"/>
  <c r="AY206" i="12"/>
  <c r="AY46" i="12"/>
  <c r="AY13" i="12"/>
  <c r="AY64" i="12"/>
  <c r="AY202" i="12"/>
  <c r="AY78" i="12"/>
  <c r="AY72" i="12"/>
  <c r="AY36" i="12"/>
  <c r="AY24" i="12"/>
  <c r="AY186" i="12"/>
  <c r="AY189" i="12"/>
  <c r="AY199" i="12"/>
  <c r="AY79" i="12"/>
  <c r="AY210" i="12"/>
  <c r="AY62" i="12"/>
  <c r="AY19" i="12"/>
  <c r="AZ11" i="12"/>
  <c r="AY185" i="12"/>
  <c r="AY200" i="12"/>
  <c r="AY12" i="12"/>
  <c r="AY174" i="12"/>
  <c r="AY51" i="12"/>
  <c r="AY16" i="12"/>
  <c r="AY74" i="12"/>
  <c r="AY187" i="12"/>
  <c r="AY41" i="12"/>
  <c r="AY60" i="12"/>
  <c r="AY29" i="12"/>
  <c r="AY45" i="12"/>
  <c r="AY81" i="12"/>
  <c r="AY75" i="12"/>
  <c r="AY84" i="12"/>
  <c r="AY37" i="12"/>
  <c r="AY14" i="12"/>
  <c r="AY55" i="12"/>
  <c r="AY207" i="12"/>
  <c r="AY82" i="12"/>
  <c r="AY76" i="12"/>
  <c r="AY31" i="12"/>
  <c r="AY28" i="12"/>
  <c r="AY183" i="12"/>
  <c r="AY194" i="12"/>
  <c r="AY204" i="12"/>
  <c r="AY83" i="12"/>
  <c r="AY69" i="12"/>
  <c r="AY18" i="12"/>
  <c r="AY173" i="12"/>
  <c r="AY54" i="12"/>
  <c r="AY190" i="12"/>
  <c r="AY205" i="12"/>
  <c r="AY188" i="12"/>
  <c r="AY80" i="12"/>
  <c r="AY42" i="12"/>
  <c r="AY180" i="12"/>
  <c r="AY63" i="12"/>
  <c r="AY192" i="12"/>
  <c r="AY30" i="12"/>
  <c r="AY90" i="12"/>
  <c r="AY65" i="12"/>
  <c r="AY40" i="12"/>
  <c r="AY85" i="12"/>
  <c r="AY48" i="12"/>
  <c r="AY35" i="12"/>
  <c r="AY17" i="12"/>
  <c r="AY33" i="12"/>
  <c r="AY53" i="12"/>
  <c r="AY212" i="12"/>
  <c r="AY86" i="12"/>
  <c r="AY197" i="12"/>
  <c r="AY73" i="12"/>
  <c r="AY89" i="12"/>
  <c r="AY43" i="12"/>
  <c r="AY198" i="12"/>
  <c r="AY208" i="12"/>
  <c r="AY68" i="12"/>
  <c r="AY66" i="12"/>
  <c r="AY20" i="12"/>
  <c r="AX32" i="12"/>
  <c r="AX57" i="12"/>
  <c r="AX26" i="12"/>
  <c r="AX215" i="12"/>
  <c r="AX191" i="12"/>
  <c r="AX44" i="12"/>
  <c r="AX211" i="12"/>
  <c r="AX160" i="12"/>
  <c r="AX193" i="12"/>
  <c r="AX213" i="12"/>
  <c r="AX203" i="12"/>
  <c r="AX22" i="12"/>
  <c r="AX129" i="12"/>
  <c r="AY128" i="12" l="1"/>
  <c r="AY98" i="12"/>
  <c r="AY140" i="12"/>
  <c r="AY132" i="12"/>
  <c r="AY162" i="12"/>
  <c r="AY150" i="12"/>
  <c r="AY95" i="12"/>
  <c r="AY119" i="12"/>
  <c r="AY101" i="12"/>
  <c r="AY127" i="12"/>
  <c r="AY134" i="12"/>
  <c r="AY156" i="12"/>
  <c r="AY114" i="12"/>
  <c r="AY141" i="12"/>
  <c r="AY152" i="12"/>
  <c r="AY99" i="12"/>
  <c r="AY124" i="12"/>
  <c r="AY147" i="12"/>
  <c r="AY149" i="12"/>
  <c r="AY159" i="12"/>
  <c r="AY144" i="12"/>
  <c r="AY109" i="12"/>
  <c r="AY113" i="12"/>
  <c r="AY96" i="12"/>
  <c r="AY139" i="12"/>
  <c r="AY155" i="12"/>
  <c r="AY107" i="12"/>
  <c r="AY123" i="12"/>
  <c r="AY165" i="12"/>
  <c r="AY97" i="12"/>
  <c r="AY133" i="12"/>
  <c r="AY102" i="12"/>
  <c r="AY111" i="12"/>
  <c r="AY143" i="12"/>
  <c r="AY157" i="12"/>
  <c r="AY94" i="12"/>
  <c r="AY112" i="12"/>
  <c r="AY104" i="12"/>
  <c r="AY153" i="12"/>
  <c r="AY108" i="12"/>
  <c r="AY136" i="12"/>
  <c r="AY158" i="12"/>
  <c r="AY168" i="12"/>
  <c r="AY100" i="12"/>
  <c r="AY131" i="12"/>
  <c r="AY148" i="12"/>
  <c r="AY169" i="12"/>
  <c r="AY92" i="12"/>
  <c r="AY122" i="12"/>
  <c r="AY138" i="12"/>
  <c r="AY126" i="12"/>
  <c r="AY135" i="12"/>
  <c r="AY121" i="12"/>
  <c r="AY145" i="12"/>
  <c r="AY118" i="12"/>
  <c r="AY115" i="12"/>
  <c r="AY137" i="12"/>
  <c r="AY154" i="12"/>
  <c r="AY103" i="12"/>
  <c r="AY116" i="12"/>
  <c r="AY163" i="12"/>
  <c r="AY125" i="12"/>
  <c r="AY142" i="12"/>
  <c r="AY117" i="12"/>
  <c r="AY120" i="12"/>
  <c r="AY146" i="12"/>
  <c r="AY167" i="12"/>
  <c r="AY93" i="12"/>
  <c r="AY105" i="12"/>
  <c r="AY166" i="12"/>
  <c r="AY151" i="12"/>
  <c r="AY110" i="12"/>
  <c r="AY106" i="12"/>
  <c r="AY170" i="12"/>
  <c r="AY217" i="12"/>
  <c r="AY176" i="12"/>
  <c r="AY177" i="12"/>
  <c r="AY179" i="12"/>
  <c r="AY178" i="12"/>
  <c r="AY193" i="12"/>
  <c r="AY191" i="12"/>
  <c r="AY215" i="12"/>
  <c r="AY32" i="12"/>
  <c r="AY129" i="12"/>
  <c r="AY211" i="12"/>
  <c r="AY26" i="12"/>
  <c r="AY44" i="12"/>
  <c r="AY160" i="12"/>
  <c r="AY22" i="12"/>
  <c r="AY213" i="12"/>
  <c r="AY57" i="12"/>
  <c r="AY203" i="12"/>
  <c r="AZ28" i="12"/>
  <c r="AZ173" i="12"/>
  <c r="AZ42" i="12"/>
  <c r="AZ184" i="12"/>
  <c r="AZ34" i="12"/>
  <c r="AZ187" i="12"/>
  <c r="AZ53" i="12"/>
  <c r="AZ190" i="12"/>
  <c r="AZ192" i="12"/>
  <c r="AZ21" i="12"/>
  <c r="AZ49" i="12"/>
  <c r="AZ83" i="12"/>
  <c r="AZ45" i="12"/>
  <c r="AZ69" i="12"/>
  <c r="AZ85" i="12"/>
  <c r="AZ18" i="12"/>
  <c r="AZ185" i="12"/>
  <c r="AZ188" i="12"/>
  <c r="AZ194" i="12"/>
  <c r="AZ199" i="12"/>
  <c r="AZ20" i="12"/>
  <c r="AZ209" i="12"/>
  <c r="AZ66" i="12"/>
  <c r="AZ30" i="12"/>
  <c r="AZ35" i="12"/>
  <c r="AZ24" i="12"/>
  <c r="AZ197" i="12"/>
  <c r="AZ198" i="12"/>
  <c r="AZ204" i="12"/>
  <c r="AZ14" i="12"/>
  <c r="AZ68" i="12"/>
  <c r="AZ201" i="12"/>
  <c r="AZ71" i="12"/>
  <c r="AZ174" i="12"/>
  <c r="AZ72" i="12"/>
  <c r="AZ183" i="12"/>
  <c r="AZ33" i="12"/>
  <c r="AZ182" i="12"/>
  <c r="AZ46" i="12"/>
  <c r="AZ47" i="12"/>
  <c r="AZ200" i="12"/>
  <c r="AZ55" i="12"/>
  <c r="AZ210" i="12"/>
  <c r="AZ212" i="12"/>
  <c r="AZ82" i="12"/>
  <c r="AZ196" i="12"/>
  <c r="AZ59" i="12"/>
  <c r="AZ81" i="12"/>
  <c r="AZ36" i="12"/>
  <c r="AZ31" i="12"/>
  <c r="AZ54" i="12"/>
  <c r="AZ80" i="12"/>
  <c r="AZ214" i="12"/>
  <c r="AZ86" i="12"/>
  <c r="AZ205" i="12"/>
  <c r="AZ90" i="12"/>
  <c r="AZ180" i="12"/>
  <c r="AZ38" i="12"/>
  <c r="AZ75" i="12"/>
  <c r="AZ89" i="12"/>
  <c r="AZ84" i="12"/>
  <c r="AZ181" i="12"/>
  <c r="AZ23" i="12"/>
  <c r="AZ189" i="12"/>
  <c r="AZ195" i="12"/>
  <c r="AZ25" i="12"/>
  <c r="AZ40" i="12"/>
  <c r="AZ73" i="12"/>
  <c r="AZ70" i="12"/>
  <c r="AZ48" i="12"/>
  <c r="AZ39" i="12"/>
  <c r="AZ37" i="12"/>
  <c r="AZ208" i="12"/>
  <c r="AZ60" i="12"/>
  <c r="AZ29" i="12"/>
  <c r="AZ27" i="12"/>
  <c r="AZ62" i="12"/>
  <c r="AZ74" i="12"/>
  <c r="AZ50" i="12"/>
  <c r="AZ41" i="12"/>
  <c r="AZ17" i="12"/>
  <c r="AZ202" i="12"/>
  <c r="AZ65" i="12"/>
  <c r="AZ52" i="12"/>
  <c r="AZ43" i="12"/>
  <c r="AZ63" i="12"/>
  <c r="AZ64" i="12"/>
  <c r="AZ206" i="12"/>
  <c r="AZ207" i="12"/>
  <c r="AZ78" i="12"/>
  <c r="BA11" i="12"/>
  <c r="AZ186" i="12"/>
  <c r="AZ13" i="12"/>
  <c r="AZ51" i="12"/>
  <c r="AZ76" i="12"/>
  <c r="AZ12" i="12"/>
  <c r="AZ16" i="12"/>
  <c r="AZ19" i="12"/>
  <c r="AZ79" i="12"/>
  <c r="AZ144" i="12" l="1"/>
  <c r="AZ152" i="12"/>
  <c r="AZ125" i="12"/>
  <c r="AZ142" i="12"/>
  <c r="AZ96" i="12"/>
  <c r="AZ102" i="12"/>
  <c r="AZ141" i="12"/>
  <c r="AZ145" i="12"/>
  <c r="AZ143" i="12"/>
  <c r="AZ95" i="12"/>
  <c r="AZ149" i="12"/>
  <c r="AZ167" i="12"/>
  <c r="AZ119" i="12"/>
  <c r="AZ120" i="12"/>
  <c r="AZ126" i="12"/>
  <c r="AZ166" i="12"/>
  <c r="AZ128" i="12"/>
  <c r="AZ140" i="12"/>
  <c r="AZ117" i="12"/>
  <c r="AZ156" i="12"/>
  <c r="AZ97" i="12"/>
  <c r="AZ134" i="12"/>
  <c r="AZ123" i="12"/>
  <c r="AZ92" i="12"/>
  <c r="AZ137" i="12"/>
  <c r="AZ127" i="12"/>
  <c r="AZ163" i="12"/>
  <c r="AZ98" i="12"/>
  <c r="AZ108" i="12"/>
  <c r="AZ138" i="12"/>
  <c r="AZ111" i="12"/>
  <c r="AZ113" i="12"/>
  <c r="AZ169" i="12"/>
  <c r="AZ99" i="12"/>
  <c r="AZ105" i="12"/>
  <c r="AZ159" i="12"/>
  <c r="AZ124" i="12"/>
  <c r="AZ116" i="12"/>
  <c r="AZ131" i="12"/>
  <c r="AZ150" i="12"/>
  <c r="AZ114" i="12"/>
  <c r="AZ101" i="12"/>
  <c r="AZ122" i="12"/>
  <c r="AZ153" i="12"/>
  <c r="AZ100" i="12"/>
  <c r="AZ168" i="12"/>
  <c r="AZ118" i="12"/>
  <c r="AZ154" i="12"/>
  <c r="AZ94" i="12"/>
  <c r="AZ135" i="12"/>
  <c r="AZ158" i="12"/>
  <c r="AZ155" i="12"/>
  <c r="AZ115" i="12"/>
  <c r="AZ170" i="12"/>
  <c r="AZ133" i="12"/>
  <c r="AZ112" i="12"/>
  <c r="AZ136" i="12"/>
  <c r="AZ103" i="12"/>
  <c r="AZ109" i="12"/>
  <c r="AZ104" i="12"/>
  <c r="AZ157" i="12"/>
  <c r="AZ110" i="12"/>
  <c r="AZ132" i="12"/>
  <c r="AZ93" i="12"/>
  <c r="AZ106" i="12"/>
  <c r="AZ162" i="12"/>
  <c r="AZ146" i="12"/>
  <c r="AZ165" i="12"/>
  <c r="AZ107" i="12"/>
  <c r="AZ147" i="12"/>
  <c r="AZ151" i="12"/>
  <c r="AZ139" i="12"/>
  <c r="AZ121" i="12"/>
  <c r="AZ148" i="12"/>
  <c r="AZ191" i="12"/>
  <c r="AZ129" i="12"/>
  <c r="AZ211" i="12"/>
  <c r="AZ193" i="12"/>
  <c r="AZ203" i="12"/>
  <c r="AZ22" i="12"/>
  <c r="AZ32" i="12"/>
  <c r="AZ215" i="12"/>
  <c r="AZ57" i="12"/>
  <c r="AZ213" i="12"/>
  <c r="AZ26" i="12"/>
  <c r="AZ44" i="12"/>
  <c r="AZ160" i="12"/>
  <c r="BA45" i="12"/>
  <c r="BA182" i="12"/>
  <c r="BA206" i="12"/>
  <c r="BA81" i="12"/>
  <c r="BA34" i="12"/>
  <c r="BA86" i="12"/>
  <c r="BA64" i="12"/>
  <c r="BA42" i="12"/>
  <c r="BA188" i="12"/>
  <c r="BA207" i="12"/>
  <c r="BA78" i="12"/>
  <c r="BA21" i="12"/>
  <c r="BA29" i="12"/>
  <c r="BA53" i="12"/>
  <c r="BA68" i="12"/>
  <c r="BA194" i="12"/>
  <c r="BA59" i="12"/>
  <c r="BA39" i="12"/>
  <c r="BA28" i="12"/>
  <c r="BA181" i="12"/>
  <c r="BA209" i="12"/>
  <c r="BA66" i="12"/>
  <c r="BA71" i="12"/>
  <c r="BA82" i="12"/>
  <c r="BA14" i="12"/>
  <c r="BA173" i="12"/>
  <c r="BA196" i="12"/>
  <c r="BA69" i="12"/>
  <c r="BA63" i="12"/>
  <c r="BA183" i="12"/>
  <c r="BA31" i="12"/>
  <c r="BA40" i="12"/>
  <c r="BA186" i="12"/>
  <c r="BA210" i="12"/>
  <c r="BA85" i="12"/>
  <c r="BA38" i="12"/>
  <c r="BA174" i="12"/>
  <c r="BA55" i="12"/>
  <c r="BA23" i="12"/>
  <c r="BA197" i="12"/>
  <c r="BA212" i="12"/>
  <c r="BA75" i="12"/>
  <c r="BA12" i="12"/>
  <c r="BA89" i="12"/>
  <c r="BA52" i="12"/>
  <c r="BA72" i="12"/>
  <c r="BA198" i="12"/>
  <c r="BA60" i="12"/>
  <c r="BA41" i="12"/>
  <c r="BB11" i="12"/>
  <c r="BA185" i="12"/>
  <c r="BA79" i="12"/>
  <c r="BA46" i="12"/>
  <c r="BA37" i="12"/>
  <c r="BA50" i="12"/>
  <c r="BA33" i="12"/>
  <c r="BA180" i="12"/>
  <c r="BA200" i="12"/>
  <c r="BA73" i="12"/>
  <c r="BA47" i="12"/>
  <c r="BA195" i="12"/>
  <c r="BA36" i="12"/>
  <c r="BA27" i="12"/>
  <c r="BA187" i="12"/>
  <c r="BA80" i="12"/>
  <c r="BA70" i="12"/>
  <c r="BA18" i="12"/>
  <c r="BA199" i="12"/>
  <c r="BA49" i="12"/>
  <c r="BA19" i="12"/>
  <c r="BA201" i="12"/>
  <c r="BA214" i="12"/>
  <c r="BA48" i="12"/>
  <c r="BA54" i="12"/>
  <c r="BA43" i="12"/>
  <c r="BA51" i="12"/>
  <c r="BA76" i="12"/>
  <c r="BA202" i="12"/>
  <c r="BA90" i="12"/>
  <c r="BA30" i="12"/>
  <c r="BA25" i="12"/>
  <c r="BA65" i="12"/>
  <c r="BA83" i="12"/>
  <c r="BA189" i="12"/>
  <c r="BA17" i="12"/>
  <c r="BA35" i="12"/>
  <c r="BA24" i="12"/>
  <c r="BA184" i="12"/>
  <c r="BA205" i="12"/>
  <c r="BA62" i="12"/>
  <c r="BA190" i="12"/>
  <c r="BA204" i="12"/>
  <c r="BA13" i="12"/>
  <c r="BA16" i="12"/>
  <c r="BA192" i="12"/>
  <c r="BA84" i="12"/>
  <c r="BA74" i="12"/>
  <c r="BA20" i="12"/>
  <c r="BA208" i="12"/>
  <c r="AZ176" i="12"/>
  <c r="AZ179" i="12"/>
  <c r="AZ177" i="12"/>
  <c r="AZ217" i="12"/>
  <c r="AZ178" i="12"/>
  <c r="BB29" i="12" l="1"/>
  <c r="BB17" i="12"/>
  <c r="BB42" i="12"/>
  <c r="BB208" i="12"/>
  <c r="BB205" i="12"/>
  <c r="BB69" i="12"/>
  <c r="BB59" i="12"/>
  <c r="BB39" i="12"/>
  <c r="BB23" i="12"/>
  <c r="BB75" i="12"/>
  <c r="BB188" i="12"/>
  <c r="BB70" i="12"/>
  <c r="BB30" i="12"/>
  <c r="BB64" i="12"/>
  <c r="BB14" i="12"/>
  <c r="BB181" i="12"/>
  <c r="BB48" i="12"/>
  <c r="BB76" i="12"/>
  <c r="BB207" i="12"/>
  <c r="BB34" i="12"/>
  <c r="BB33" i="12"/>
  <c r="BB182" i="12"/>
  <c r="BB200" i="12"/>
  <c r="BB66" i="12"/>
  <c r="BB38" i="12"/>
  <c r="BB180" i="12"/>
  <c r="BC11" i="12"/>
  <c r="BB184" i="12"/>
  <c r="BB71" i="12"/>
  <c r="BB68" i="12"/>
  <c r="BB46" i="12"/>
  <c r="BB74" i="12"/>
  <c r="BB174" i="12"/>
  <c r="BB49" i="12"/>
  <c r="BB192" i="12"/>
  <c r="BB210" i="12"/>
  <c r="BB60" i="12"/>
  <c r="BB212" i="12"/>
  <c r="BB73" i="12"/>
  <c r="BB53" i="12"/>
  <c r="BB16" i="12"/>
  <c r="BB27" i="12"/>
  <c r="BB197" i="12"/>
  <c r="BB31" i="12"/>
  <c r="BB35" i="12"/>
  <c r="BB183" i="12"/>
  <c r="BB204" i="12"/>
  <c r="BB83" i="12"/>
  <c r="BB214" i="12"/>
  <c r="BB12" i="12"/>
  <c r="BB89" i="12"/>
  <c r="BB28" i="12"/>
  <c r="BB85" i="12"/>
  <c r="BB24" i="12"/>
  <c r="BB209" i="12"/>
  <c r="BB47" i="12"/>
  <c r="BB41" i="12"/>
  <c r="BB199" i="12"/>
  <c r="BB80" i="12"/>
  <c r="BB63" i="12"/>
  <c r="BB50" i="12"/>
  <c r="BB189" i="12"/>
  <c r="BB65" i="12"/>
  <c r="BB187" i="12"/>
  <c r="BB202" i="12"/>
  <c r="BB54" i="12"/>
  <c r="BB72" i="12"/>
  <c r="BB20" i="12"/>
  <c r="BB25" i="12"/>
  <c r="BB82" i="12"/>
  <c r="BB62" i="12"/>
  <c r="BB194" i="12"/>
  <c r="BB186" i="12"/>
  <c r="BB45" i="12"/>
  <c r="BB86" i="12"/>
  <c r="BB43" i="12"/>
  <c r="BB40" i="12"/>
  <c r="BB18" i="12"/>
  <c r="BB195" i="12"/>
  <c r="BB198" i="12"/>
  <c r="BB13" i="12"/>
  <c r="BB52" i="12"/>
  <c r="BB196" i="12"/>
  <c r="BB37" i="12"/>
  <c r="BB51" i="12"/>
  <c r="BB55" i="12"/>
  <c r="BB21" i="12"/>
  <c r="BB201" i="12"/>
  <c r="BB190" i="12"/>
  <c r="BB206" i="12"/>
  <c r="BB81" i="12"/>
  <c r="BB78" i="12"/>
  <c r="BB36" i="12"/>
  <c r="BB173" i="12"/>
  <c r="BB19" i="12"/>
  <c r="BB79" i="12"/>
  <c r="BB90" i="12"/>
  <c r="BB185" i="12"/>
  <c r="BB84" i="12"/>
  <c r="BA32" i="12"/>
  <c r="BA215" i="12"/>
  <c r="BA57" i="12"/>
  <c r="BA44" i="12"/>
  <c r="BA22" i="12"/>
  <c r="BA193" i="12"/>
  <c r="BA211" i="12"/>
  <c r="BA203" i="12"/>
  <c r="BA129" i="12"/>
  <c r="BA160" i="12"/>
  <c r="BA213" i="12"/>
  <c r="BA26" i="12"/>
  <c r="BA191" i="12"/>
  <c r="BA137" i="12"/>
  <c r="BA150" i="12"/>
  <c r="BA112" i="12"/>
  <c r="BA166" i="12"/>
  <c r="BA140" i="12"/>
  <c r="BA146" i="12"/>
  <c r="BA116" i="12"/>
  <c r="BA148" i="12"/>
  <c r="BA111" i="12"/>
  <c r="BA156" i="12"/>
  <c r="BA152" i="12"/>
  <c r="BA101" i="12"/>
  <c r="BA95" i="12"/>
  <c r="BA133" i="12"/>
  <c r="BA139" i="12"/>
  <c r="BA141" i="12"/>
  <c r="BA113" i="12"/>
  <c r="BA96" i="12"/>
  <c r="BA98" i="12"/>
  <c r="BA134" i="12"/>
  <c r="BA120" i="12"/>
  <c r="BA165" i="12"/>
  <c r="BA110" i="12"/>
  <c r="BA121" i="12"/>
  <c r="BA104" i="12"/>
  <c r="BA117" i="12"/>
  <c r="BA169" i="12"/>
  <c r="BA131" i="12"/>
  <c r="BA143" i="12"/>
  <c r="BA123" i="12"/>
  <c r="BA147" i="12"/>
  <c r="BA142" i="12"/>
  <c r="BA97" i="12"/>
  <c r="BA115" i="12"/>
  <c r="BA126" i="12"/>
  <c r="BA168" i="12"/>
  <c r="BA128" i="12"/>
  <c r="BA138" i="12"/>
  <c r="BA103" i="12"/>
  <c r="BA124" i="12"/>
  <c r="BA127" i="12"/>
  <c r="BA158" i="12"/>
  <c r="BA100" i="12"/>
  <c r="BA157" i="12"/>
  <c r="BA122" i="12"/>
  <c r="BA163" i="12"/>
  <c r="BA159" i="12"/>
  <c r="BA94" i="12"/>
  <c r="BA132" i="12"/>
  <c r="BA93" i="12"/>
  <c r="BA107" i="12"/>
  <c r="BA167" i="12"/>
  <c r="BA136" i="12"/>
  <c r="BA145" i="12"/>
  <c r="BA105" i="12"/>
  <c r="BA162" i="12"/>
  <c r="BA151" i="12"/>
  <c r="BA92" i="12"/>
  <c r="BA144" i="12"/>
  <c r="BA106" i="12"/>
  <c r="BA109" i="12"/>
  <c r="BA135" i="12"/>
  <c r="BA99" i="12"/>
  <c r="BA149" i="12"/>
  <c r="BA102" i="12"/>
  <c r="BA154" i="12"/>
  <c r="BA125" i="12"/>
  <c r="BA155" i="12"/>
  <c r="BA108" i="12"/>
  <c r="BA170" i="12"/>
  <c r="BA119" i="12"/>
  <c r="BA114" i="12"/>
  <c r="BA153" i="12"/>
  <c r="BA118" i="12"/>
  <c r="BA176" i="12"/>
  <c r="BA217" i="12"/>
  <c r="BA177" i="12"/>
  <c r="BA178" i="12"/>
  <c r="BA179" i="12"/>
  <c r="BB57" i="12" l="1"/>
  <c r="BB32" i="12"/>
  <c r="BB22" i="12"/>
  <c r="BB191" i="12"/>
  <c r="BB129" i="12"/>
  <c r="BB44" i="12"/>
  <c r="BB193" i="12"/>
  <c r="BB203" i="12"/>
  <c r="BB26" i="12"/>
  <c r="BB213" i="12"/>
  <c r="BB211" i="12"/>
  <c r="BB215" i="12"/>
  <c r="BB160" i="12"/>
  <c r="BB128" i="12"/>
  <c r="BB93" i="12"/>
  <c r="BB125" i="12"/>
  <c r="BB102" i="12"/>
  <c r="BB111" i="12"/>
  <c r="BB170" i="12"/>
  <c r="BB134" i="12"/>
  <c r="BB131" i="12"/>
  <c r="BB112" i="12"/>
  <c r="BB165" i="12"/>
  <c r="BB152" i="12"/>
  <c r="BB98" i="12"/>
  <c r="BB113" i="12"/>
  <c r="BB120" i="12"/>
  <c r="BB169" i="12"/>
  <c r="BB136" i="12"/>
  <c r="BB133" i="12"/>
  <c r="BB101" i="12"/>
  <c r="BB168" i="12"/>
  <c r="BB159" i="12"/>
  <c r="BB150" i="12"/>
  <c r="BB95" i="12"/>
  <c r="BB126" i="12"/>
  <c r="BB135" i="12"/>
  <c r="BB124" i="12"/>
  <c r="BB151" i="12"/>
  <c r="BB145" i="12"/>
  <c r="BB154" i="12"/>
  <c r="BB148" i="12"/>
  <c r="BB143" i="12"/>
  <c r="BB140" i="12"/>
  <c r="BB158" i="12"/>
  <c r="BB114" i="12"/>
  <c r="BB142" i="12"/>
  <c r="BB100" i="12"/>
  <c r="BB110" i="12"/>
  <c r="BB123" i="12"/>
  <c r="BB162" i="12"/>
  <c r="BB109" i="12"/>
  <c r="BB163" i="12"/>
  <c r="BB122" i="12"/>
  <c r="BB115" i="12"/>
  <c r="BB121" i="12"/>
  <c r="BB116" i="12"/>
  <c r="BB94" i="12"/>
  <c r="BB156" i="12"/>
  <c r="BB118" i="12"/>
  <c r="BB138" i="12"/>
  <c r="BB155" i="12"/>
  <c r="BB107" i="12"/>
  <c r="BB157" i="12"/>
  <c r="BB149" i="12"/>
  <c r="BB144" i="12"/>
  <c r="BB96" i="12"/>
  <c r="BB153" i="12"/>
  <c r="BB117" i="12"/>
  <c r="BB139" i="12"/>
  <c r="BB105" i="12"/>
  <c r="BB92" i="12"/>
  <c r="BB106" i="12"/>
  <c r="BB132" i="12"/>
  <c r="BB99" i="12"/>
  <c r="BB103" i="12"/>
  <c r="BB137" i="12"/>
  <c r="BB104" i="12"/>
  <c r="BB97" i="12"/>
  <c r="BB141" i="12"/>
  <c r="BB146" i="12"/>
  <c r="BB147" i="12"/>
  <c r="BB119" i="12"/>
  <c r="BB167" i="12"/>
  <c r="BB166" i="12"/>
  <c r="BB108" i="12"/>
  <c r="BB127" i="12"/>
  <c r="BC14" i="12"/>
  <c r="BC55" i="12"/>
  <c r="BC81" i="12"/>
  <c r="BC75" i="12"/>
  <c r="BC80" i="12"/>
  <c r="BC69" i="12"/>
  <c r="BC28" i="12"/>
  <c r="BD11" i="12"/>
  <c r="BC207" i="12"/>
  <c r="BC82" i="12"/>
  <c r="BC68" i="12"/>
  <c r="BC188" i="12"/>
  <c r="BC73" i="12"/>
  <c r="BC182" i="12"/>
  <c r="BC194" i="12"/>
  <c r="BC204" i="12"/>
  <c r="BC209" i="12"/>
  <c r="BC84" i="12"/>
  <c r="BC18" i="12"/>
  <c r="BC23" i="12"/>
  <c r="BC180" i="12"/>
  <c r="BC190" i="12"/>
  <c r="BC196" i="12"/>
  <c r="BC12" i="12"/>
  <c r="BC20" i="12"/>
  <c r="BC52" i="12"/>
  <c r="BC40" i="12"/>
  <c r="BC63" i="12"/>
  <c r="BC185" i="12"/>
  <c r="BC41" i="12"/>
  <c r="BC59" i="12"/>
  <c r="BC25" i="12"/>
  <c r="BC53" i="12"/>
  <c r="BC85" i="12"/>
  <c r="BC48" i="12"/>
  <c r="BC62" i="12"/>
  <c r="BC66" i="12"/>
  <c r="BC89" i="12"/>
  <c r="BC43" i="12"/>
  <c r="BC212" i="12"/>
  <c r="BC86" i="12"/>
  <c r="BC72" i="12"/>
  <c r="BC201" i="12"/>
  <c r="BC33" i="12"/>
  <c r="BC186" i="12"/>
  <c r="BC198" i="12"/>
  <c r="BC208" i="12"/>
  <c r="BC79" i="12"/>
  <c r="BC36" i="12"/>
  <c r="BC34" i="12"/>
  <c r="BC184" i="12"/>
  <c r="BC200" i="12"/>
  <c r="BC174" i="12"/>
  <c r="BC27" i="12"/>
  <c r="BC187" i="12"/>
  <c r="BC60" i="12"/>
  <c r="BC49" i="12"/>
  <c r="BC50" i="12"/>
  <c r="BC37" i="12"/>
  <c r="BC64" i="12"/>
  <c r="BC71" i="12"/>
  <c r="BC210" i="12"/>
  <c r="BC24" i="12"/>
  <c r="BC202" i="12"/>
  <c r="BC83" i="12"/>
  <c r="BC46" i="12"/>
  <c r="BC189" i="12"/>
  <c r="BC205" i="12"/>
  <c r="BC38" i="12"/>
  <c r="BC16" i="12"/>
  <c r="BC192" i="12"/>
  <c r="BC90" i="12"/>
  <c r="BC45" i="12"/>
  <c r="BC54" i="12"/>
  <c r="BC17" i="12"/>
  <c r="BC19" i="12"/>
  <c r="BC195" i="12"/>
  <c r="BC197" i="12"/>
  <c r="BC51" i="12"/>
  <c r="BC47" i="12"/>
  <c r="BC30" i="12"/>
  <c r="BC29" i="12"/>
  <c r="BC70" i="12"/>
  <c r="BC35" i="12"/>
  <c r="BC13" i="12"/>
  <c r="BC214" i="12"/>
  <c r="BC76" i="12"/>
  <c r="BC183" i="12"/>
  <c r="BC78" i="12"/>
  <c r="BC31" i="12"/>
  <c r="BC173" i="12"/>
  <c r="BC199" i="12"/>
  <c r="BC206" i="12"/>
  <c r="BC42" i="12"/>
  <c r="BC181" i="12"/>
  <c r="BC21" i="12"/>
  <c r="BC65" i="12"/>
  <c r="BC74" i="12"/>
  <c r="BC39" i="12"/>
  <c r="BB217" i="12"/>
  <c r="BB177" i="12"/>
  <c r="BB176" i="12"/>
  <c r="BB178" i="12"/>
  <c r="BB179" i="12"/>
  <c r="BC203" i="12" l="1"/>
  <c r="BC57" i="12"/>
  <c r="BC44" i="12"/>
  <c r="BC191" i="12"/>
  <c r="BC32" i="12"/>
  <c r="BC193" i="12"/>
  <c r="BC26" i="12"/>
  <c r="BC160" i="12"/>
  <c r="BC211" i="12"/>
  <c r="BC215" i="12"/>
  <c r="BC22" i="12"/>
  <c r="BC129" i="12"/>
  <c r="BC213" i="12"/>
  <c r="BD89" i="12"/>
  <c r="BD48" i="12"/>
  <c r="BD55" i="12"/>
  <c r="BD197" i="12"/>
  <c r="BD207" i="12"/>
  <c r="BD204" i="12"/>
  <c r="BD35" i="12"/>
  <c r="BD60" i="12"/>
  <c r="BD27" i="12"/>
  <c r="BD66" i="12"/>
  <c r="BD190" i="12"/>
  <c r="BD39" i="12"/>
  <c r="BD174" i="12"/>
  <c r="BD194" i="12"/>
  <c r="BD14" i="12"/>
  <c r="BD28" i="12"/>
  <c r="BD46" i="12"/>
  <c r="BD52" i="12"/>
  <c r="BD34" i="12"/>
  <c r="BD31" i="12"/>
  <c r="BD53" i="12"/>
  <c r="BD210" i="12"/>
  <c r="BD63" i="12"/>
  <c r="BD38" i="12"/>
  <c r="BD23" i="12"/>
  <c r="BD64" i="12"/>
  <c r="BD59" i="12"/>
  <c r="BD40" i="12"/>
  <c r="BD80" i="12"/>
  <c r="BD85" i="12"/>
  <c r="BD86" i="12"/>
  <c r="BD21" i="12"/>
  <c r="BD37" i="12"/>
  <c r="BD33" i="12"/>
  <c r="BD212" i="12"/>
  <c r="BD208" i="12"/>
  <c r="BD12" i="12"/>
  <c r="BD25" i="12"/>
  <c r="BD71" i="12"/>
  <c r="BD43" i="12"/>
  <c r="BD42" i="12"/>
  <c r="BD198" i="12"/>
  <c r="BD195" i="12"/>
  <c r="BD79" i="12"/>
  <c r="BD17" i="12"/>
  <c r="BD45" i="12"/>
  <c r="BD73" i="12"/>
  <c r="BD19" i="12"/>
  <c r="BD76" i="12"/>
  <c r="BD192" i="12"/>
  <c r="BD173" i="12"/>
  <c r="BD186" i="12"/>
  <c r="BD47" i="12"/>
  <c r="BD83" i="12"/>
  <c r="BD201" i="12"/>
  <c r="BD72" i="12"/>
  <c r="BD185" i="12"/>
  <c r="BD49" i="12"/>
  <c r="BD214" i="12"/>
  <c r="BD41" i="12"/>
  <c r="BD182" i="12"/>
  <c r="BD199" i="12"/>
  <c r="BD209" i="12"/>
  <c r="BD202" i="12"/>
  <c r="BD183" i="12"/>
  <c r="BD180" i="12"/>
  <c r="BD187" i="12"/>
  <c r="BD84" i="12"/>
  <c r="BD20" i="12"/>
  <c r="BD24" i="12"/>
  <c r="BD16" i="12"/>
  <c r="BD74" i="12"/>
  <c r="BD196" i="12"/>
  <c r="BD188" i="12"/>
  <c r="BD82" i="12"/>
  <c r="BE11" i="12"/>
  <c r="BD62" i="12"/>
  <c r="BD50" i="12"/>
  <c r="BD13" i="12"/>
  <c r="BD70" i="12"/>
  <c r="BD36" i="12"/>
  <c r="BD200" i="12"/>
  <c r="BD206" i="12"/>
  <c r="BD78" i="12"/>
  <c r="BD184" i="12"/>
  <c r="BD51" i="12"/>
  <c r="BD30" i="12"/>
  <c r="BD181" i="12"/>
  <c r="BD189" i="12"/>
  <c r="BD18" i="12"/>
  <c r="BD54" i="12"/>
  <c r="BD65" i="12"/>
  <c r="BD90" i="12"/>
  <c r="BD29" i="12"/>
  <c r="BD69" i="12"/>
  <c r="BD75" i="12"/>
  <c r="BD68" i="12"/>
  <c r="BD81" i="12"/>
  <c r="BD205" i="12"/>
  <c r="BC217" i="12"/>
  <c r="BC176" i="12"/>
  <c r="BC178" i="12"/>
  <c r="BC179" i="12"/>
  <c r="BC177" i="12"/>
  <c r="BC153" i="12"/>
  <c r="BC108" i="12"/>
  <c r="BC138" i="12"/>
  <c r="BC124" i="12"/>
  <c r="BC120" i="12"/>
  <c r="BC125" i="12"/>
  <c r="BC119" i="12"/>
  <c r="BC147" i="12"/>
  <c r="BC111" i="12"/>
  <c r="BC168" i="12"/>
  <c r="BC97" i="12"/>
  <c r="BC133" i="12"/>
  <c r="BC113" i="12"/>
  <c r="BC127" i="12"/>
  <c r="BC151" i="12"/>
  <c r="BC110" i="12"/>
  <c r="BC117" i="12"/>
  <c r="BC149" i="12"/>
  <c r="BC137" i="12"/>
  <c r="BC154" i="12"/>
  <c r="BC118" i="12"/>
  <c r="BC116" i="12"/>
  <c r="BC150" i="12"/>
  <c r="BC95" i="12"/>
  <c r="BC103" i="12"/>
  <c r="BC101" i="12"/>
  <c r="BC115" i="12"/>
  <c r="BC92" i="12"/>
  <c r="BC122" i="12"/>
  <c r="BC93" i="12"/>
  <c r="BC158" i="12"/>
  <c r="BC152" i="12"/>
  <c r="BC99" i="12"/>
  <c r="BC94" i="12"/>
  <c r="BC142" i="12"/>
  <c r="BC163" i="12"/>
  <c r="BC98" i="12"/>
  <c r="BC102" i="12"/>
  <c r="BC139" i="12"/>
  <c r="BC132" i="12"/>
  <c r="BC170" i="12"/>
  <c r="BC167" i="12"/>
  <c r="BC105" i="12"/>
  <c r="BC157" i="12"/>
  <c r="BC112" i="12"/>
  <c r="BC144" i="12"/>
  <c r="BC126" i="12"/>
  <c r="BC100" i="12"/>
  <c r="BC106" i="12"/>
  <c r="BC141" i="12"/>
  <c r="BC156" i="12"/>
  <c r="BC135" i="12"/>
  <c r="BC145" i="12"/>
  <c r="BC104" i="12"/>
  <c r="BC128" i="12"/>
  <c r="BC140" i="12"/>
  <c r="BC162" i="12"/>
  <c r="BC155" i="12"/>
  <c r="BC123" i="12"/>
  <c r="BC146" i="12"/>
  <c r="BC107" i="12"/>
  <c r="BC143" i="12"/>
  <c r="BC114" i="12"/>
  <c r="BC96" i="12"/>
  <c r="BC159" i="12"/>
  <c r="BC109" i="12"/>
  <c r="BC165" i="12"/>
  <c r="BC131" i="12"/>
  <c r="BC169" i="12"/>
  <c r="BC134" i="12"/>
  <c r="BC148" i="12"/>
  <c r="BC121" i="12"/>
  <c r="BC136" i="12"/>
  <c r="BC166" i="12"/>
  <c r="BE64" i="12" l="1"/>
  <c r="BE186" i="12"/>
  <c r="BE18" i="12"/>
  <c r="BE55" i="12"/>
  <c r="BE23" i="12"/>
  <c r="BE89" i="12"/>
  <c r="BE198" i="12"/>
  <c r="BE59" i="12"/>
  <c r="BE21" i="12"/>
  <c r="BE16" i="12"/>
  <c r="BE68" i="12"/>
  <c r="BE202" i="12"/>
  <c r="BE34" i="12"/>
  <c r="BE28" i="12"/>
  <c r="BE46" i="12"/>
  <c r="BF11" i="12"/>
  <c r="BE185" i="12"/>
  <c r="BE209" i="12"/>
  <c r="BE73" i="12"/>
  <c r="BE47" i="12"/>
  <c r="BE75" i="12"/>
  <c r="BE65" i="12"/>
  <c r="BE62" i="12"/>
  <c r="BE17" i="12"/>
  <c r="BE36" i="12"/>
  <c r="BE40" i="12"/>
  <c r="BE79" i="12"/>
  <c r="BE174" i="12"/>
  <c r="BE27" i="12"/>
  <c r="BE183" i="12"/>
  <c r="BE201" i="12"/>
  <c r="BE214" i="12"/>
  <c r="BE71" i="12"/>
  <c r="BE31" i="12"/>
  <c r="BE181" i="12"/>
  <c r="BE54" i="12"/>
  <c r="BE81" i="12"/>
  <c r="BE78" i="12"/>
  <c r="BE49" i="12"/>
  <c r="BE60" i="12"/>
  <c r="BE43" i="12"/>
  <c r="BE51" i="12"/>
  <c r="BE72" i="12"/>
  <c r="BE189" i="12"/>
  <c r="BE37" i="12"/>
  <c r="BE41" i="12"/>
  <c r="BE196" i="12"/>
  <c r="BE194" i="12"/>
  <c r="BE190" i="12"/>
  <c r="BE14" i="12"/>
  <c r="BE80" i="12"/>
  <c r="BE184" i="12"/>
  <c r="BE84" i="12"/>
  <c r="BE20" i="12"/>
  <c r="BE19" i="12"/>
  <c r="BE63" i="12"/>
  <c r="BE52" i="12"/>
  <c r="BE45" i="12"/>
  <c r="BE188" i="12"/>
  <c r="BE90" i="12"/>
  <c r="BE76" i="12"/>
  <c r="BE48" i="12"/>
  <c r="BE33" i="12"/>
  <c r="BE70" i="12"/>
  <c r="BE53" i="12"/>
  <c r="BE66" i="12"/>
  <c r="BE35" i="12"/>
  <c r="BE187" i="12"/>
  <c r="BE86" i="12"/>
  <c r="BE205" i="12"/>
  <c r="BE173" i="12"/>
  <c r="BE210" i="12"/>
  <c r="BE38" i="12"/>
  <c r="BE197" i="12"/>
  <c r="BE30" i="12"/>
  <c r="BE180" i="12"/>
  <c r="BE24" i="12"/>
  <c r="BE200" i="12"/>
  <c r="BE74" i="12"/>
  <c r="BE204" i="12"/>
  <c r="BE206" i="12"/>
  <c r="BE39" i="12"/>
  <c r="BE82" i="12"/>
  <c r="BE182" i="12"/>
  <c r="BE207" i="12"/>
  <c r="BE195" i="12"/>
  <c r="BE212" i="12"/>
  <c r="BE42" i="12"/>
  <c r="BE25" i="12"/>
  <c r="BE83" i="12"/>
  <c r="BE208" i="12"/>
  <c r="BE29" i="12"/>
  <c r="BE69" i="12"/>
  <c r="BE12" i="12"/>
  <c r="BE13" i="12"/>
  <c r="BE192" i="12"/>
  <c r="BE85" i="12"/>
  <c r="BE50" i="12"/>
  <c r="BE199" i="12"/>
  <c r="BD213" i="12"/>
  <c r="BD215" i="12"/>
  <c r="BD44" i="12"/>
  <c r="BD26" i="12"/>
  <c r="BD22" i="12"/>
  <c r="BD191" i="12"/>
  <c r="BD160" i="12"/>
  <c r="BD193" i="12"/>
  <c r="BD32" i="12"/>
  <c r="BD57" i="12"/>
  <c r="BD129" i="12"/>
  <c r="BD211" i="12"/>
  <c r="BD203" i="12"/>
  <c r="BD178" i="12"/>
  <c r="BD176" i="12"/>
  <c r="BD179" i="12"/>
  <c r="BD177" i="12"/>
  <c r="BD217" i="12"/>
  <c r="BD128" i="12"/>
  <c r="BD156" i="12"/>
  <c r="BD153" i="12"/>
  <c r="BD159" i="12"/>
  <c r="BD131" i="12"/>
  <c r="BD150" i="12"/>
  <c r="BD114" i="12"/>
  <c r="BD125" i="12"/>
  <c r="BD121" i="12"/>
  <c r="BD117" i="12"/>
  <c r="BD168" i="12"/>
  <c r="BD145" i="12"/>
  <c r="BD146" i="12"/>
  <c r="BD149" i="12"/>
  <c r="BD163" i="12"/>
  <c r="BD108" i="12"/>
  <c r="BD138" i="12"/>
  <c r="BD96" i="12"/>
  <c r="BD106" i="12"/>
  <c r="BD116" i="12"/>
  <c r="BD140" i="12"/>
  <c r="BD152" i="12"/>
  <c r="BD107" i="12"/>
  <c r="BD170" i="12"/>
  <c r="BD167" i="12"/>
  <c r="BD111" i="12"/>
  <c r="BD112" i="12"/>
  <c r="BD92" i="12"/>
  <c r="BD133" i="12"/>
  <c r="BD143" i="12"/>
  <c r="BD118" i="12"/>
  <c r="BD166" i="12"/>
  <c r="BD154" i="12"/>
  <c r="BD94" i="12"/>
  <c r="BD120" i="12"/>
  <c r="BD147" i="12"/>
  <c r="BD144" i="12"/>
  <c r="BD109" i="12"/>
  <c r="BD134" i="12"/>
  <c r="BD148" i="12"/>
  <c r="BD123" i="12"/>
  <c r="BD142" i="12"/>
  <c r="BD135" i="12"/>
  <c r="BD101" i="12"/>
  <c r="BD122" i="12"/>
  <c r="BD137" i="12"/>
  <c r="BD100" i="12"/>
  <c r="BD102" i="12"/>
  <c r="BD169" i="12"/>
  <c r="BD136" i="12"/>
  <c r="BD99" i="12"/>
  <c r="BD103" i="12"/>
  <c r="BD165" i="12"/>
  <c r="BD95" i="12"/>
  <c r="BD124" i="12"/>
  <c r="BD104" i="12"/>
  <c r="BD113" i="12"/>
  <c r="BD141" i="12"/>
  <c r="BD119" i="12"/>
  <c r="BD97" i="12"/>
  <c r="BD162" i="12"/>
  <c r="BD157" i="12"/>
  <c r="BD98" i="12"/>
  <c r="BD115" i="12"/>
  <c r="BD126" i="12"/>
  <c r="BD151" i="12"/>
  <c r="BD110" i="12"/>
  <c r="BD139" i="12"/>
  <c r="BD132" i="12"/>
  <c r="BD105" i="12"/>
  <c r="BD155" i="12"/>
  <c r="BD93" i="12"/>
  <c r="BD127" i="12"/>
  <c r="BD158" i="12"/>
  <c r="BF42" i="12" l="1"/>
  <c r="BF78" i="12"/>
  <c r="BF79" i="12"/>
  <c r="BF62" i="12"/>
  <c r="BF17" i="12"/>
  <c r="BF174" i="12"/>
  <c r="BF54" i="12"/>
  <c r="BF199" i="12"/>
  <c r="BF200" i="12"/>
  <c r="BF84" i="12"/>
  <c r="BF214" i="12"/>
  <c r="BF21" i="12"/>
  <c r="BF183" i="12"/>
  <c r="BF27" i="12"/>
  <c r="BF187" i="12"/>
  <c r="BF206" i="12"/>
  <c r="BF49" i="12"/>
  <c r="BF18" i="12"/>
  <c r="BF33" i="12"/>
  <c r="BF181" i="12"/>
  <c r="BF55" i="12"/>
  <c r="BF188" i="12"/>
  <c r="BF63" i="12"/>
  <c r="BF70" i="12"/>
  <c r="BG11" i="12"/>
  <c r="BF184" i="12"/>
  <c r="BF75" i="12"/>
  <c r="BF76" i="12"/>
  <c r="BF194" i="12"/>
  <c r="BF43" i="12"/>
  <c r="BF41" i="12"/>
  <c r="BF23" i="12"/>
  <c r="BF82" i="12"/>
  <c r="BF83" i="12"/>
  <c r="BF66" i="12"/>
  <c r="BF59" i="12"/>
  <c r="BF35" i="12"/>
  <c r="BF52" i="12"/>
  <c r="BF204" i="12"/>
  <c r="BF205" i="12"/>
  <c r="BF69" i="12"/>
  <c r="BF85" i="12"/>
  <c r="BF47" i="12"/>
  <c r="BF28" i="12"/>
  <c r="BF190" i="12"/>
  <c r="BF192" i="12"/>
  <c r="BF210" i="12"/>
  <c r="BF198" i="12"/>
  <c r="BF20" i="12"/>
  <c r="BF89" i="12"/>
  <c r="BF185" i="12"/>
  <c r="BF40" i="12"/>
  <c r="BF197" i="12"/>
  <c r="BF36" i="12"/>
  <c r="BF34" i="12"/>
  <c r="BF13" i="12"/>
  <c r="BF24" i="12"/>
  <c r="BF48" i="12"/>
  <c r="BF45" i="12"/>
  <c r="BF212" i="12"/>
  <c r="BF189" i="12"/>
  <c r="BF25" i="12"/>
  <c r="BF19" i="12"/>
  <c r="BF86" i="12"/>
  <c r="BF68" i="12"/>
  <c r="BF46" i="12"/>
  <c r="BF60" i="12"/>
  <c r="BF12" i="12"/>
  <c r="BF51" i="12"/>
  <c r="BF208" i="12"/>
  <c r="BF209" i="12"/>
  <c r="BF73" i="12"/>
  <c r="BF37" i="12"/>
  <c r="BF30" i="12"/>
  <c r="BF65" i="12"/>
  <c r="BF195" i="12"/>
  <c r="BF196" i="12"/>
  <c r="BF80" i="12"/>
  <c r="BF207" i="12"/>
  <c r="BF74" i="12"/>
  <c r="BF53" i="12"/>
  <c r="BF64" i="12"/>
  <c r="BF182" i="12"/>
  <c r="BF201" i="12"/>
  <c r="BF31" i="12"/>
  <c r="BF38" i="12"/>
  <c r="BF14" i="12"/>
  <c r="BF173" i="12"/>
  <c r="BF50" i="12"/>
  <c r="BF186" i="12"/>
  <c r="BF81" i="12"/>
  <c r="BF202" i="12"/>
  <c r="BF29" i="12"/>
  <c r="BF180" i="12"/>
  <c r="BF71" i="12"/>
  <c r="BF72" i="12"/>
  <c r="BF16" i="12"/>
  <c r="BF90" i="12"/>
  <c r="BF39" i="12"/>
  <c r="BE215" i="12"/>
  <c r="BE44" i="12"/>
  <c r="BE213" i="12"/>
  <c r="BE203" i="12"/>
  <c r="BE211" i="12"/>
  <c r="BE129" i="12"/>
  <c r="BE22" i="12"/>
  <c r="BE32" i="12"/>
  <c r="BE57" i="12"/>
  <c r="BE191" i="12"/>
  <c r="BE193" i="12"/>
  <c r="BE26" i="12"/>
  <c r="BE160" i="12"/>
  <c r="BE217" i="12"/>
  <c r="BE178" i="12"/>
  <c r="BE176" i="12"/>
  <c r="BE179" i="12"/>
  <c r="BE177" i="12"/>
  <c r="BE159" i="12"/>
  <c r="BE157" i="12"/>
  <c r="BE99" i="12"/>
  <c r="BE102" i="12"/>
  <c r="BE98" i="12"/>
  <c r="BE134" i="12"/>
  <c r="BE120" i="12"/>
  <c r="BE155" i="12"/>
  <c r="BE93" i="12"/>
  <c r="BE101" i="12"/>
  <c r="BE107" i="12"/>
  <c r="BE147" i="12"/>
  <c r="BE131" i="12"/>
  <c r="BE143" i="12"/>
  <c r="BE141" i="12"/>
  <c r="BE151" i="12"/>
  <c r="BE153" i="12"/>
  <c r="BE149" i="12"/>
  <c r="BE158" i="12"/>
  <c r="BE145" i="12"/>
  <c r="BE139" i="12"/>
  <c r="BE126" i="12"/>
  <c r="BE138" i="12"/>
  <c r="BE122" i="12"/>
  <c r="BE103" i="12"/>
  <c r="BE140" i="12"/>
  <c r="BE146" i="12"/>
  <c r="BE123" i="12"/>
  <c r="BE148" i="12"/>
  <c r="BE106" i="12"/>
  <c r="BE109" i="12"/>
  <c r="BE100" i="12"/>
  <c r="BE111" i="12"/>
  <c r="BE162" i="12"/>
  <c r="BE97" i="12"/>
  <c r="BE118" i="12"/>
  <c r="BE96" i="12"/>
  <c r="BE133" i="12"/>
  <c r="BE136" i="12"/>
  <c r="BE154" i="12"/>
  <c r="BE94" i="12"/>
  <c r="BE95" i="12"/>
  <c r="BE113" i="12"/>
  <c r="BE110" i="12"/>
  <c r="BE121" i="12"/>
  <c r="BE104" i="12"/>
  <c r="BE166" i="12"/>
  <c r="BE167" i="12"/>
  <c r="BE119" i="12"/>
  <c r="BE108" i="12"/>
  <c r="BE135" i="12"/>
  <c r="BE165" i="12"/>
  <c r="BE112" i="12"/>
  <c r="BE117" i="12"/>
  <c r="BE132" i="12"/>
  <c r="BE128" i="12"/>
  <c r="BE142" i="12"/>
  <c r="BE115" i="12"/>
  <c r="BE137" i="12"/>
  <c r="BE150" i="12"/>
  <c r="BE116" i="12"/>
  <c r="BE92" i="12"/>
  <c r="BE124" i="12"/>
  <c r="BE125" i="12"/>
  <c r="BE127" i="12"/>
  <c r="BE163" i="12"/>
  <c r="BE156" i="12"/>
  <c r="BE152" i="12"/>
  <c r="BE105" i="12"/>
  <c r="BE114" i="12"/>
  <c r="BE169" i="12"/>
  <c r="BE144" i="12"/>
  <c r="BE170" i="12"/>
  <c r="BE168" i="12"/>
  <c r="BF217" i="12" l="1"/>
  <c r="BF177" i="12"/>
  <c r="BF178" i="12"/>
  <c r="BF179" i="12"/>
  <c r="BF176" i="12"/>
  <c r="BF57" i="12"/>
  <c r="BF203" i="12"/>
  <c r="BF193" i="12"/>
  <c r="BF32" i="12"/>
  <c r="BF191" i="12"/>
  <c r="BF213" i="12"/>
  <c r="BF44" i="12"/>
  <c r="BF160" i="12"/>
  <c r="BF26" i="12"/>
  <c r="BF215" i="12"/>
  <c r="BF129" i="12"/>
  <c r="BF22" i="12"/>
  <c r="BF211" i="12"/>
  <c r="BF124" i="12"/>
  <c r="BF144" i="12"/>
  <c r="BF113" i="12"/>
  <c r="BF104" i="12"/>
  <c r="BF148" i="12"/>
  <c r="BF153" i="12"/>
  <c r="BF108" i="12"/>
  <c r="BF157" i="12"/>
  <c r="BF135" i="12"/>
  <c r="BF142" i="12"/>
  <c r="BF97" i="12"/>
  <c r="BF102" i="12"/>
  <c r="BF99" i="12"/>
  <c r="BF114" i="12"/>
  <c r="BF146" i="12"/>
  <c r="BF131" i="12"/>
  <c r="BF109" i="12"/>
  <c r="BF103" i="12"/>
  <c r="BF128" i="12"/>
  <c r="BF152" i="12"/>
  <c r="BF98" i="12"/>
  <c r="BF158" i="12"/>
  <c r="BF127" i="12"/>
  <c r="BF162" i="12"/>
  <c r="BF136" i="12"/>
  <c r="BF155" i="12"/>
  <c r="BF105" i="12"/>
  <c r="BF168" i="12"/>
  <c r="BF94" i="12"/>
  <c r="BF125" i="12"/>
  <c r="BF126" i="12"/>
  <c r="BF115" i="12"/>
  <c r="BF165" i="12"/>
  <c r="BF134" i="12"/>
  <c r="BF167" i="12"/>
  <c r="BF116" i="12"/>
  <c r="BF170" i="12"/>
  <c r="BF159" i="12"/>
  <c r="BF143" i="12"/>
  <c r="BF110" i="12"/>
  <c r="BF101" i="12"/>
  <c r="BF132" i="12"/>
  <c r="BF92" i="12"/>
  <c r="BF100" i="12"/>
  <c r="BF156" i="12"/>
  <c r="BF141" i="12"/>
  <c r="BF169" i="12"/>
  <c r="BF150" i="12"/>
  <c r="BF95" i="12"/>
  <c r="BF133" i="12"/>
  <c r="BF149" i="12"/>
  <c r="BF138" i="12"/>
  <c r="BF151" i="12"/>
  <c r="BF106" i="12"/>
  <c r="BF96" i="12"/>
  <c r="BF166" i="12"/>
  <c r="BF121" i="12"/>
  <c r="BF154" i="12"/>
  <c r="BF123" i="12"/>
  <c r="BF118" i="12"/>
  <c r="BF119" i="12"/>
  <c r="BF137" i="12"/>
  <c r="BF117" i="12"/>
  <c r="BF111" i="12"/>
  <c r="BF163" i="12"/>
  <c r="BF139" i="12"/>
  <c r="BF145" i="12"/>
  <c r="BF112" i="12"/>
  <c r="BF107" i="12"/>
  <c r="BF93" i="12"/>
  <c r="BF122" i="12"/>
  <c r="BF147" i="12"/>
  <c r="BF120" i="12"/>
  <c r="BF140" i="12"/>
  <c r="BG89" i="12"/>
  <c r="BG43" i="12"/>
  <c r="BG207" i="12"/>
  <c r="BG86" i="12"/>
  <c r="BG76" i="12"/>
  <c r="BG84" i="12"/>
  <c r="BG33" i="12"/>
  <c r="BG186" i="12"/>
  <c r="BG194" i="12"/>
  <c r="BG208" i="12"/>
  <c r="BG83" i="12"/>
  <c r="BG31" i="12"/>
  <c r="BG34" i="12"/>
  <c r="BG19" i="12"/>
  <c r="BG184" i="12"/>
  <c r="BG195" i="12"/>
  <c r="BG205" i="12"/>
  <c r="BG80" i="12"/>
  <c r="BG201" i="12"/>
  <c r="BG51" i="12"/>
  <c r="BG27" i="12"/>
  <c r="BG63" i="12"/>
  <c r="BG192" i="12"/>
  <c r="BG30" i="12"/>
  <c r="BG18" i="12"/>
  <c r="BG29" i="12"/>
  <c r="BG49" i="12"/>
  <c r="BG85" i="12"/>
  <c r="BG50" i="12"/>
  <c r="BG35" i="12"/>
  <c r="BG60" i="12"/>
  <c r="BG13" i="12"/>
  <c r="BG64" i="12"/>
  <c r="BG212" i="12"/>
  <c r="BG71" i="12"/>
  <c r="BG185" i="12"/>
  <c r="BG37" i="12"/>
  <c r="BG24" i="12"/>
  <c r="BH11" i="12"/>
  <c r="BG198" i="12"/>
  <c r="BG78" i="12"/>
  <c r="BG68" i="12"/>
  <c r="BG197" i="12"/>
  <c r="BG210" i="12"/>
  <c r="BG173" i="12"/>
  <c r="BG54" i="12"/>
  <c r="BG199" i="12"/>
  <c r="BG209" i="12"/>
  <c r="BG62" i="12"/>
  <c r="BG66" i="12"/>
  <c r="BG42" i="12"/>
  <c r="BG16" i="12"/>
  <c r="BG47" i="12"/>
  <c r="BG196" i="12"/>
  <c r="BG21" i="12"/>
  <c r="BG174" i="12"/>
  <c r="BG65" i="12"/>
  <c r="BG45" i="12"/>
  <c r="BG70" i="12"/>
  <c r="BG181" i="12"/>
  <c r="BG39" i="12"/>
  <c r="BG90" i="12"/>
  <c r="BG14" i="12"/>
  <c r="BG55" i="12"/>
  <c r="BG214" i="12"/>
  <c r="BG75" i="12"/>
  <c r="BG73" i="12"/>
  <c r="BG17" i="12"/>
  <c r="BG28" i="12"/>
  <c r="BG183" i="12"/>
  <c r="BG202" i="12"/>
  <c r="BG82" i="12"/>
  <c r="BG72" i="12"/>
  <c r="BG206" i="12"/>
  <c r="BG38" i="12"/>
  <c r="BG182" i="12"/>
  <c r="BG189" i="12"/>
  <c r="BG204" i="12"/>
  <c r="BG79" i="12"/>
  <c r="BG36" i="12"/>
  <c r="BG20" i="12"/>
  <c r="BG23" i="12"/>
  <c r="BG180" i="12"/>
  <c r="BG190" i="12"/>
  <c r="BG200" i="12"/>
  <c r="BG12" i="12"/>
  <c r="BG188" i="12"/>
  <c r="BG52" i="12"/>
  <c r="BG40" i="12"/>
  <c r="BG74" i="12"/>
  <c r="BG187" i="12"/>
  <c r="BG41" i="12"/>
  <c r="BG69" i="12"/>
  <c r="BG25" i="12"/>
  <c r="BG53" i="12"/>
  <c r="BG81" i="12"/>
  <c r="BG48" i="12"/>
  <c r="BG46" i="12"/>
  <c r="BG59" i="12"/>
  <c r="BG176" i="12" l="1"/>
  <c r="BG177" i="12"/>
  <c r="BG179" i="12"/>
  <c r="BG178" i="12"/>
  <c r="BG217" i="12"/>
  <c r="BG213" i="12"/>
  <c r="BG57" i="12"/>
  <c r="BG203" i="12"/>
  <c r="BG26" i="12"/>
  <c r="BG44" i="12"/>
  <c r="BG32" i="12"/>
  <c r="BG215" i="12"/>
  <c r="BG129" i="12"/>
  <c r="BG193" i="12"/>
  <c r="BG191" i="12"/>
  <c r="BG160" i="12"/>
  <c r="BG22" i="12"/>
  <c r="BG211" i="12"/>
  <c r="BH14" i="12"/>
  <c r="BH184" i="12"/>
  <c r="BH189" i="12"/>
  <c r="BH199" i="12"/>
  <c r="BH34" i="12"/>
  <c r="BH83" i="12"/>
  <c r="BH181" i="12"/>
  <c r="BH173" i="12"/>
  <c r="BH65" i="12"/>
  <c r="BH23" i="12"/>
  <c r="BH200" i="12"/>
  <c r="BH76" i="12"/>
  <c r="BI11" i="12"/>
  <c r="BH55" i="12"/>
  <c r="BH206" i="12"/>
  <c r="BH207" i="12"/>
  <c r="BH82" i="12"/>
  <c r="BH72" i="12"/>
  <c r="BH17" i="12"/>
  <c r="BH24" i="12"/>
  <c r="BH188" i="12"/>
  <c r="BH194" i="12"/>
  <c r="BH204" i="12"/>
  <c r="BH89" i="12"/>
  <c r="BH40" i="12"/>
  <c r="BH69" i="12"/>
  <c r="BH85" i="12"/>
  <c r="BH48" i="12"/>
  <c r="BH30" i="12"/>
  <c r="BH90" i="12"/>
  <c r="BH54" i="12"/>
  <c r="BH210" i="12"/>
  <c r="BH212" i="12"/>
  <c r="BH86" i="12"/>
  <c r="BH35" i="12"/>
  <c r="BH59" i="12"/>
  <c r="BH43" i="12"/>
  <c r="BH197" i="12"/>
  <c r="BH198" i="12"/>
  <c r="BH208" i="12"/>
  <c r="BH18" i="12"/>
  <c r="BH205" i="12"/>
  <c r="BH13" i="12"/>
  <c r="BH51" i="12"/>
  <c r="BH19" i="12"/>
  <c r="BH195" i="12"/>
  <c r="BH68" i="12"/>
  <c r="BH31" i="12"/>
  <c r="BH53" i="12"/>
  <c r="BH186" i="12"/>
  <c r="BH46" i="12"/>
  <c r="BH47" i="12"/>
  <c r="BH192" i="12"/>
  <c r="BH79" i="12"/>
  <c r="BH33" i="12"/>
  <c r="BH27" i="12"/>
  <c r="BH73" i="12"/>
  <c r="BH70" i="12"/>
  <c r="BH50" i="12"/>
  <c r="BH21" i="12"/>
  <c r="BH25" i="12"/>
  <c r="BH49" i="12"/>
  <c r="BH80" i="12"/>
  <c r="BH214" i="12"/>
  <c r="BH71" i="12"/>
  <c r="BH39" i="12"/>
  <c r="BH60" i="12"/>
  <c r="BH64" i="12"/>
  <c r="BH201" i="12"/>
  <c r="BH202" i="12"/>
  <c r="BH78" i="12"/>
  <c r="BH20" i="12"/>
  <c r="BH196" i="12"/>
  <c r="BH38" i="12"/>
  <c r="BH183" i="12"/>
  <c r="BH190" i="12"/>
  <c r="BH36" i="12"/>
  <c r="BH182" i="12"/>
  <c r="BH63" i="12"/>
  <c r="BH42" i="12"/>
  <c r="BH37" i="12"/>
  <c r="BH62" i="12"/>
  <c r="BH180" i="12"/>
  <c r="BH29" i="12"/>
  <c r="BH84" i="12"/>
  <c r="BH75" i="12"/>
  <c r="BH174" i="12"/>
  <c r="BH185" i="12"/>
  <c r="BH52" i="12"/>
  <c r="BH209" i="12"/>
  <c r="BH28" i="12"/>
  <c r="BH66" i="12"/>
  <c r="BH187" i="12"/>
  <c r="BH16" i="12"/>
  <c r="BH74" i="12"/>
  <c r="BH12" i="12"/>
  <c r="BH45" i="12"/>
  <c r="BH81" i="12"/>
  <c r="BH41" i="12"/>
  <c r="BG159" i="12"/>
  <c r="BG150" i="12"/>
  <c r="BG95" i="12"/>
  <c r="BG124" i="12"/>
  <c r="BG112" i="12"/>
  <c r="BG166" i="12"/>
  <c r="BG134" i="12"/>
  <c r="BG156" i="12"/>
  <c r="BG132" i="12"/>
  <c r="BG127" i="12"/>
  <c r="BG152" i="12"/>
  <c r="BG99" i="12"/>
  <c r="BG142" i="12"/>
  <c r="BG101" i="12"/>
  <c r="BG168" i="12"/>
  <c r="BG98" i="12"/>
  <c r="BG140" i="12"/>
  <c r="BG102" i="12"/>
  <c r="BG169" i="12"/>
  <c r="BG128" i="12"/>
  <c r="BG139" i="12"/>
  <c r="BG155" i="12"/>
  <c r="BG118" i="12"/>
  <c r="BG111" i="12"/>
  <c r="BG119" i="12"/>
  <c r="BG97" i="12"/>
  <c r="BG133" i="12"/>
  <c r="BG113" i="12"/>
  <c r="BG120" i="12"/>
  <c r="BG143" i="12"/>
  <c r="BG157" i="12"/>
  <c r="BG107" i="12"/>
  <c r="BG123" i="12"/>
  <c r="BG163" i="12"/>
  <c r="BG144" i="12"/>
  <c r="BG109" i="12"/>
  <c r="BG126" i="12"/>
  <c r="BG170" i="12"/>
  <c r="BG125" i="12"/>
  <c r="BG147" i="12"/>
  <c r="BG146" i="12"/>
  <c r="BG103" i="12"/>
  <c r="BG149" i="12"/>
  <c r="BG110" i="12"/>
  <c r="BG135" i="12"/>
  <c r="BG154" i="12"/>
  <c r="BG141" i="12"/>
  <c r="BG131" i="12"/>
  <c r="BG96" i="12"/>
  <c r="BG122" i="12"/>
  <c r="BG158" i="12"/>
  <c r="BG121" i="12"/>
  <c r="BG148" i="12"/>
  <c r="BG153" i="12"/>
  <c r="BG138" i="12"/>
  <c r="BG115" i="12"/>
  <c r="BG94" i="12"/>
  <c r="BG93" i="12"/>
  <c r="BG167" i="12"/>
  <c r="BG116" i="12"/>
  <c r="BG151" i="12"/>
  <c r="BG117" i="12"/>
  <c r="BG137" i="12"/>
  <c r="BG114" i="12"/>
  <c r="BG165" i="12"/>
  <c r="BG100" i="12"/>
  <c r="BG106" i="12"/>
  <c r="BG92" i="12"/>
  <c r="BG136" i="12"/>
  <c r="BG104" i="12"/>
  <c r="BG145" i="12"/>
  <c r="BG162" i="12"/>
  <c r="BG108" i="12"/>
  <c r="BG105" i="12"/>
  <c r="BI55" i="12" l="1"/>
  <c r="BI42" i="12"/>
  <c r="BI183" i="12"/>
  <c r="BI202" i="12"/>
  <c r="BI59" i="12"/>
  <c r="BI30" i="12"/>
  <c r="BI60" i="12"/>
  <c r="BI24" i="12"/>
  <c r="BI181" i="12"/>
  <c r="BI205" i="12"/>
  <c r="BI73" i="12"/>
  <c r="BI35" i="12"/>
  <c r="BI45" i="12"/>
  <c r="BI19" i="12"/>
  <c r="BI197" i="12"/>
  <c r="BI212" i="12"/>
  <c r="BI90" i="12"/>
  <c r="BI75" i="12"/>
  <c r="BI40" i="12"/>
  <c r="BI182" i="12"/>
  <c r="BI201" i="12"/>
  <c r="BI214" i="12"/>
  <c r="BI199" i="12"/>
  <c r="BI78" i="12"/>
  <c r="BI174" i="12"/>
  <c r="BI27" i="12"/>
  <c r="BI186" i="12"/>
  <c r="BI206" i="12"/>
  <c r="BI81" i="12"/>
  <c r="BI208" i="12"/>
  <c r="BI48" i="12"/>
  <c r="BI20" i="12"/>
  <c r="BI29" i="12"/>
  <c r="BI53" i="12"/>
  <c r="BI68" i="12"/>
  <c r="BI189" i="12"/>
  <c r="BI13" i="12"/>
  <c r="BI173" i="12"/>
  <c r="BI192" i="12"/>
  <c r="BI80" i="12"/>
  <c r="BI70" i="12"/>
  <c r="BI34" i="12"/>
  <c r="BI14" i="12"/>
  <c r="BI180" i="12"/>
  <c r="BI196" i="12"/>
  <c r="BI84" i="12"/>
  <c r="BI74" i="12"/>
  <c r="BI38" i="12"/>
  <c r="BI36" i="12"/>
  <c r="BI25" i="12"/>
  <c r="BI83" i="12"/>
  <c r="BI82" i="12"/>
  <c r="BI85" i="12"/>
  <c r="BI16" i="12"/>
  <c r="BI210" i="12"/>
  <c r="BI43" i="12"/>
  <c r="BI72" i="12"/>
  <c r="BI37" i="12"/>
  <c r="BI64" i="12"/>
  <c r="BI76" i="12"/>
  <c r="BI17" i="12"/>
  <c r="BI86" i="12"/>
  <c r="BI184" i="12"/>
  <c r="BI69" i="12"/>
  <c r="BI18" i="12"/>
  <c r="BI21" i="12"/>
  <c r="BI23" i="12"/>
  <c r="BI207" i="12"/>
  <c r="BI185" i="12"/>
  <c r="BI62" i="12"/>
  <c r="BI54" i="12"/>
  <c r="BI89" i="12"/>
  <c r="BI66" i="12"/>
  <c r="BI190" i="12"/>
  <c r="BI65" i="12"/>
  <c r="BI46" i="12"/>
  <c r="BI71" i="12"/>
  <c r="BI12" i="12"/>
  <c r="BI187" i="12"/>
  <c r="BI50" i="12"/>
  <c r="BI52" i="12"/>
  <c r="BI194" i="12"/>
  <c r="BI39" i="12"/>
  <c r="BI51" i="12"/>
  <c r="BI198" i="12"/>
  <c r="BI41" i="12"/>
  <c r="BI33" i="12"/>
  <c r="BI200" i="12"/>
  <c r="BI63" i="12"/>
  <c r="BI31" i="12"/>
  <c r="BI49" i="12"/>
  <c r="BI188" i="12"/>
  <c r="BI28" i="12"/>
  <c r="BI209" i="12"/>
  <c r="BI195" i="12"/>
  <c r="BJ11" i="12"/>
  <c r="BI79" i="12"/>
  <c r="BI204" i="12"/>
  <c r="BI47" i="12"/>
  <c r="BH128" i="12"/>
  <c r="BH156" i="12"/>
  <c r="BH152" i="12"/>
  <c r="BH135" i="12"/>
  <c r="BH101" i="12"/>
  <c r="BH92" i="12"/>
  <c r="BH133" i="12"/>
  <c r="BH121" i="12"/>
  <c r="BH118" i="12"/>
  <c r="BH168" i="12"/>
  <c r="BH154" i="12"/>
  <c r="BH94" i="12"/>
  <c r="BH120" i="12"/>
  <c r="BH147" i="12"/>
  <c r="BH144" i="12"/>
  <c r="BH109" i="12"/>
  <c r="BH99" i="12"/>
  <c r="BH148" i="12"/>
  <c r="BH112" i="12"/>
  <c r="BH159" i="12"/>
  <c r="BH131" i="12"/>
  <c r="BH134" i="12"/>
  <c r="BH114" i="12"/>
  <c r="BH105" i="12"/>
  <c r="BH122" i="12"/>
  <c r="BH137" i="12"/>
  <c r="BH146" i="12"/>
  <c r="BH102" i="12"/>
  <c r="BH169" i="12"/>
  <c r="BH136" i="12"/>
  <c r="BH143" i="12"/>
  <c r="BH103" i="12"/>
  <c r="BH165" i="12"/>
  <c r="BH95" i="12"/>
  <c r="BH124" i="12"/>
  <c r="BH104" i="12"/>
  <c r="BH113" i="12"/>
  <c r="BH141" i="12"/>
  <c r="BH167" i="12"/>
  <c r="BH111" i="12"/>
  <c r="BH166" i="12"/>
  <c r="BH150" i="12"/>
  <c r="BH163" i="12"/>
  <c r="BH138" i="12"/>
  <c r="BH106" i="12"/>
  <c r="BH140" i="12"/>
  <c r="BH107" i="12"/>
  <c r="BH142" i="12"/>
  <c r="BH153" i="12"/>
  <c r="BH157" i="12"/>
  <c r="BH115" i="12"/>
  <c r="BH151" i="12"/>
  <c r="BH100" i="12"/>
  <c r="BH116" i="12"/>
  <c r="BH93" i="12"/>
  <c r="BH158" i="12"/>
  <c r="BH119" i="12"/>
  <c r="BH117" i="12"/>
  <c r="BH145" i="12"/>
  <c r="BH149" i="12"/>
  <c r="BH108" i="12"/>
  <c r="BH96" i="12"/>
  <c r="BH123" i="12"/>
  <c r="BH139" i="12"/>
  <c r="BH170" i="12"/>
  <c r="BH125" i="12"/>
  <c r="BH97" i="12"/>
  <c r="BH162" i="12"/>
  <c r="BH98" i="12"/>
  <c r="BH126" i="12"/>
  <c r="BH110" i="12"/>
  <c r="BH132" i="12"/>
  <c r="BH155" i="12"/>
  <c r="BH127" i="12"/>
  <c r="BH217" i="12"/>
  <c r="BH176" i="12"/>
  <c r="BH178" i="12"/>
  <c r="BH177" i="12"/>
  <c r="BH179" i="12"/>
  <c r="BH32" i="12"/>
  <c r="BH129" i="12"/>
  <c r="BH203" i="12"/>
  <c r="BH44" i="12"/>
  <c r="BH160" i="12"/>
  <c r="BH26" i="12"/>
  <c r="BH22" i="12"/>
  <c r="BH215" i="12"/>
  <c r="BH193" i="12"/>
  <c r="BH211" i="12"/>
  <c r="BH191" i="12"/>
  <c r="BH57" i="12"/>
  <c r="BH213" i="12"/>
  <c r="BI98" i="12" l="1"/>
  <c r="BI134" i="12"/>
  <c r="BI96" i="12"/>
  <c r="BI158" i="12"/>
  <c r="BI92" i="12"/>
  <c r="BI124" i="12"/>
  <c r="BI125" i="12"/>
  <c r="BI127" i="12"/>
  <c r="BI126" i="12"/>
  <c r="BI131" i="12"/>
  <c r="BI143" i="12"/>
  <c r="BI123" i="12"/>
  <c r="BI148" i="12"/>
  <c r="BI157" i="12"/>
  <c r="BI99" i="12"/>
  <c r="BI95" i="12"/>
  <c r="BI149" i="12"/>
  <c r="BI165" i="12"/>
  <c r="BI138" i="12"/>
  <c r="BI136" i="12"/>
  <c r="BI120" i="12"/>
  <c r="BI102" i="12"/>
  <c r="BI155" i="12"/>
  <c r="BI93" i="12"/>
  <c r="BI144" i="12"/>
  <c r="BI103" i="12"/>
  <c r="BI113" i="12"/>
  <c r="BI109" i="12"/>
  <c r="BI100" i="12"/>
  <c r="BI111" i="12"/>
  <c r="BI169" i="12"/>
  <c r="BI145" i="12"/>
  <c r="BI153" i="12"/>
  <c r="BI105" i="12"/>
  <c r="BI114" i="12"/>
  <c r="BI106" i="12"/>
  <c r="BI159" i="12"/>
  <c r="BI137" i="12"/>
  <c r="BI112" i="12"/>
  <c r="BI147" i="12"/>
  <c r="BI121" i="12"/>
  <c r="BI166" i="12"/>
  <c r="BI152" i="12"/>
  <c r="BI107" i="12"/>
  <c r="BI142" i="12"/>
  <c r="BI115" i="12"/>
  <c r="BI94" i="12"/>
  <c r="BI122" i="12"/>
  <c r="BI140" i="12"/>
  <c r="BI116" i="12"/>
  <c r="BI167" i="12"/>
  <c r="BI108" i="12"/>
  <c r="BI163" i="12"/>
  <c r="BI139" i="12"/>
  <c r="BI117" i="12"/>
  <c r="BI150" i="12"/>
  <c r="BI118" i="12"/>
  <c r="BI110" i="12"/>
  <c r="BI104" i="12"/>
  <c r="BI156" i="12"/>
  <c r="BI101" i="12"/>
  <c r="BI162" i="12"/>
  <c r="BI97" i="12"/>
  <c r="BI168" i="12"/>
  <c r="BI128" i="12"/>
  <c r="BI154" i="12"/>
  <c r="BI151" i="12"/>
  <c r="BI170" i="12"/>
  <c r="BI146" i="12"/>
  <c r="BI132" i="12"/>
  <c r="BI119" i="12"/>
  <c r="BI135" i="12"/>
  <c r="BI133" i="12"/>
  <c r="BI141" i="12"/>
  <c r="BJ52" i="12"/>
  <c r="BJ204" i="12"/>
  <c r="BJ79" i="12"/>
  <c r="BJ84" i="12"/>
  <c r="BJ37" i="12"/>
  <c r="BJ39" i="12"/>
  <c r="BJ183" i="12"/>
  <c r="BJ190" i="12"/>
  <c r="BJ200" i="12"/>
  <c r="BJ206" i="12"/>
  <c r="BJ212" i="12"/>
  <c r="BJ41" i="12"/>
  <c r="BJ14" i="12"/>
  <c r="BJ28" i="12"/>
  <c r="BJ187" i="12"/>
  <c r="BJ188" i="12"/>
  <c r="BJ31" i="12"/>
  <c r="BJ38" i="12"/>
  <c r="BJ29" i="12"/>
  <c r="BJ173" i="12"/>
  <c r="BJ48" i="12"/>
  <c r="BJ49" i="12"/>
  <c r="BJ74" i="12"/>
  <c r="BJ214" i="12"/>
  <c r="BJ202" i="12"/>
  <c r="BJ19" i="12"/>
  <c r="BJ86" i="12"/>
  <c r="BJ76" i="12"/>
  <c r="BJ66" i="12"/>
  <c r="BJ90" i="12"/>
  <c r="BJ12" i="12"/>
  <c r="BJ51" i="12"/>
  <c r="BJ208" i="12"/>
  <c r="BJ83" i="12"/>
  <c r="BJ69" i="12"/>
  <c r="BJ17" i="12"/>
  <c r="BJ27" i="12"/>
  <c r="BJ65" i="12"/>
  <c r="BJ195" i="12"/>
  <c r="BJ205" i="12"/>
  <c r="BJ210" i="12"/>
  <c r="BJ81" i="12"/>
  <c r="BJ30" i="12"/>
  <c r="BJ24" i="12"/>
  <c r="BJ55" i="12"/>
  <c r="BJ192" i="12"/>
  <c r="BJ197" i="12"/>
  <c r="BJ186" i="12"/>
  <c r="BJ18" i="12"/>
  <c r="BJ53" i="12"/>
  <c r="BJ196" i="12"/>
  <c r="BJ194" i="12"/>
  <c r="BJ13" i="12"/>
  <c r="BJ45" i="12"/>
  <c r="BJ36" i="12"/>
  <c r="BJ25" i="12"/>
  <c r="BJ75" i="12"/>
  <c r="BJ64" i="12"/>
  <c r="BJ189" i="12"/>
  <c r="BJ82" i="12"/>
  <c r="BJ62" i="12"/>
  <c r="BJ21" i="12"/>
  <c r="BJ181" i="12"/>
  <c r="BJ16" i="12"/>
  <c r="BJ85" i="12"/>
  <c r="BJ180" i="12"/>
  <c r="BJ89" i="12"/>
  <c r="BJ198" i="12"/>
  <c r="BJ42" i="12"/>
  <c r="BJ68" i="12"/>
  <c r="BJ59" i="12"/>
  <c r="BJ54" i="12"/>
  <c r="BJ209" i="12"/>
  <c r="BJ63" i="12"/>
  <c r="BJ40" i="12"/>
  <c r="BJ201" i="12"/>
  <c r="BJ20" i="12"/>
  <c r="BJ185" i="12"/>
  <c r="BJ182" i="12"/>
  <c r="BJ34" i="12"/>
  <c r="BJ184" i="12"/>
  <c r="BJ43" i="12"/>
  <c r="BJ207" i="12"/>
  <c r="BJ23" i="12"/>
  <c r="BJ72" i="12"/>
  <c r="BJ60" i="12"/>
  <c r="BK11" i="12"/>
  <c r="BJ50" i="12"/>
  <c r="BJ47" i="12"/>
  <c r="BJ33" i="12"/>
  <c r="BJ71" i="12"/>
  <c r="BJ46" i="12"/>
  <c r="BJ174" i="12"/>
  <c r="BJ78" i="12"/>
  <c r="BJ73" i="12"/>
  <c r="BJ70" i="12"/>
  <c r="BJ199" i="12"/>
  <c r="BJ80" i="12"/>
  <c r="BJ35" i="12"/>
  <c r="BI176" i="12"/>
  <c r="BI177" i="12"/>
  <c r="BI217" i="12"/>
  <c r="BI178" i="12"/>
  <c r="BI179" i="12"/>
  <c r="BI213" i="12"/>
  <c r="BI193" i="12"/>
  <c r="BI22" i="12"/>
  <c r="BI26" i="12"/>
  <c r="BI211" i="12"/>
  <c r="BI129" i="12"/>
  <c r="BI203" i="12"/>
  <c r="BI215" i="12"/>
  <c r="BI160" i="12"/>
  <c r="BI32" i="12"/>
  <c r="BI57" i="12"/>
  <c r="BI191" i="12"/>
  <c r="BI44" i="12"/>
  <c r="BJ32" i="12" l="1"/>
  <c r="BJ215" i="12"/>
  <c r="BJ160" i="12"/>
  <c r="BJ26" i="12"/>
  <c r="BJ129" i="12"/>
  <c r="BJ22" i="12"/>
  <c r="BJ191" i="12"/>
  <c r="BJ57" i="12"/>
  <c r="BJ44" i="12"/>
  <c r="BJ211" i="12"/>
  <c r="BJ203" i="12"/>
  <c r="BJ213" i="12"/>
  <c r="BJ193" i="12"/>
  <c r="BJ179" i="12"/>
  <c r="BJ178" i="12"/>
  <c r="BJ217" i="12"/>
  <c r="BJ177" i="12"/>
  <c r="BJ176" i="12"/>
  <c r="BK186" i="12"/>
  <c r="BK194" i="12"/>
  <c r="BK208" i="12"/>
  <c r="BK83" i="12"/>
  <c r="BK181" i="12"/>
  <c r="BK18" i="12"/>
  <c r="BK52" i="12"/>
  <c r="BK40" i="12"/>
  <c r="BK74" i="12"/>
  <c r="BK187" i="12"/>
  <c r="BK66" i="12"/>
  <c r="BK20" i="12"/>
  <c r="BK173" i="12"/>
  <c r="BK185" i="12"/>
  <c r="BK199" i="12"/>
  <c r="BK209" i="12"/>
  <c r="BK21" i="12"/>
  <c r="BK174" i="12"/>
  <c r="BK42" i="12"/>
  <c r="BK16" i="12"/>
  <c r="BK47" i="12"/>
  <c r="BK196" i="12"/>
  <c r="BK39" i="12"/>
  <c r="BK90" i="12"/>
  <c r="BK14" i="12"/>
  <c r="BK64" i="12"/>
  <c r="BK212" i="12"/>
  <c r="BK71" i="12"/>
  <c r="BL11" i="12"/>
  <c r="BK31" i="12"/>
  <c r="BK73" i="12"/>
  <c r="BK19" i="12"/>
  <c r="BK184" i="12"/>
  <c r="BK195" i="12"/>
  <c r="BK205" i="12"/>
  <c r="BK30" i="12"/>
  <c r="BK28" i="12"/>
  <c r="BK183" i="12"/>
  <c r="BK202" i="12"/>
  <c r="BK82" i="12"/>
  <c r="BK72" i="12"/>
  <c r="BK46" i="12"/>
  <c r="BK34" i="12"/>
  <c r="BK182" i="12"/>
  <c r="BK189" i="12"/>
  <c r="BK204" i="12"/>
  <c r="BK79" i="12"/>
  <c r="BK12" i="12"/>
  <c r="BK84" i="12"/>
  <c r="BK65" i="12"/>
  <c r="BK45" i="12"/>
  <c r="BK70" i="12"/>
  <c r="BK54" i="12"/>
  <c r="BK69" i="12"/>
  <c r="BK17" i="12"/>
  <c r="BK24" i="12"/>
  <c r="BK89" i="12"/>
  <c r="BK198" i="12"/>
  <c r="BK78" i="12"/>
  <c r="BK68" i="12"/>
  <c r="BK80" i="12"/>
  <c r="BK29" i="12"/>
  <c r="BK53" i="12"/>
  <c r="BK81" i="12"/>
  <c r="BK48" i="12"/>
  <c r="BK201" i="12"/>
  <c r="BK62" i="12"/>
  <c r="BK13" i="12"/>
  <c r="BK43" i="12"/>
  <c r="BK207" i="12"/>
  <c r="BK86" i="12"/>
  <c r="BK76" i="12"/>
  <c r="BK36" i="12"/>
  <c r="BK197" i="12"/>
  <c r="BK23" i="12"/>
  <c r="BK180" i="12"/>
  <c r="BK190" i="12"/>
  <c r="BK200" i="12"/>
  <c r="BK41" i="12"/>
  <c r="BK206" i="12"/>
  <c r="BK25" i="12"/>
  <c r="BK55" i="12"/>
  <c r="BK214" i="12"/>
  <c r="BK75" i="12"/>
  <c r="BK188" i="12"/>
  <c r="BK38" i="12"/>
  <c r="BK51" i="12"/>
  <c r="BK27" i="12"/>
  <c r="BK63" i="12"/>
  <c r="BK192" i="12"/>
  <c r="BK35" i="12"/>
  <c r="BK60" i="12"/>
  <c r="BK33" i="12"/>
  <c r="BK49" i="12"/>
  <c r="BK85" i="12"/>
  <c r="BK50" i="12"/>
  <c r="BK210" i="12"/>
  <c r="BK37" i="12"/>
  <c r="BK59" i="12"/>
  <c r="BJ124" i="12"/>
  <c r="BJ144" i="12"/>
  <c r="BJ109" i="12"/>
  <c r="BJ96" i="12"/>
  <c r="BJ132" i="12"/>
  <c r="BJ137" i="12"/>
  <c r="BJ104" i="12"/>
  <c r="BJ162" i="12"/>
  <c r="BJ142" i="12"/>
  <c r="BJ97" i="12"/>
  <c r="BJ140" i="12"/>
  <c r="BJ135" i="12"/>
  <c r="BJ146" i="12"/>
  <c r="BJ155" i="12"/>
  <c r="BJ126" i="12"/>
  <c r="BJ149" i="12"/>
  <c r="BJ128" i="12"/>
  <c r="BJ152" i="12"/>
  <c r="BJ98" i="12"/>
  <c r="BJ106" i="12"/>
  <c r="BJ120" i="12"/>
  <c r="BJ169" i="12"/>
  <c r="BJ167" i="12"/>
  <c r="BJ168" i="12"/>
  <c r="BJ92" i="12"/>
  <c r="BJ94" i="12"/>
  <c r="BJ125" i="12"/>
  <c r="BJ110" i="12"/>
  <c r="BJ114" i="12"/>
  <c r="BJ134" i="12"/>
  <c r="BJ156" i="12"/>
  <c r="BJ105" i="12"/>
  <c r="BJ165" i="12"/>
  <c r="BJ108" i="12"/>
  <c r="BJ148" i="12"/>
  <c r="BJ121" i="12"/>
  <c r="BJ112" i="12"/>
  <c r="BJ136" i="12"/>
  <c r="BJ111" i="12"/>
  <c r="BJ139" i="12"/>
  <c r="BJ101" i="12"/>
  <c r="BJ122" i="12"/>
  <c r="BJ115" i="12"/>
  <c r="BJ157" i="12"/>
  <c r="BJ163" i="12"/>
  <c r="BJ159" i="12"/>
  <c r="BJ145" i="12"/>
  <c r="BJ118" i="12"/>
  <c r="BJ131" i="12"/>
  <c r="BJ100" i="12"/>
  <c r="BJ95" i="12"/>
  <c r="BJ138" i="12"/>
  <c r="BJ133" i="12"/>
  <c r="BJ103" i="12"/>
  <c r="BJ158" i="12"/>
  <c r="BJ99" i="12"/>
  <c r="BJ107" i="12"/>
  <c r="BJ116" i="12"/>
  <c r="BJ113" i="12"/>
  <c r="BJ154" i="12"/>
  <c r="BJ93" i="12"/>
  <c r="BJ102" i="12"/>
  <c r="BJ170" i="12"/>
  <c r="BJ127" i="12"/>
  <c r="BJ143" i="12"/>
  <c r="BJ147" i="12"/>
  <c r="BJ119" i="12"/>
  <c r="BJ166" i="12"/>
  <c r="BJ150" i="12"/>
  <c r="BJ117" i="12"/>
  <c r="BJ151" i="12"/>
  <c r="BJ141" i="12"/>
  <c r="BJ153" i="12"/>
  <c r="BJ123" i="12"/>
  <c r="BK139" i="12" l="1"/>
  <c r="BK154" i="12"/>
  <c r="BK107" i="12"/>
  <c r="BK116" i="12"/>
  <c r="BK115" i="12"/>
  <c r="BK170" i="12"/>
  <c r="BK97" i="12"/>
  <c r="BK131" i="12"/>
  <c r="BK123" i="12"/>
  <c r="BK151" i="12"/>
  <c r="BK133" i="12"/>
  <c r="BK106" i="12"/>
  <c r="BK149" i="12"/>
  <c r="BK144" i="12"/>
  <c r="BK110" i="12"/>
  <c r="BK113" i="12"/>
  <c r="BK162" i="12"/>
  <c r="BK135" i="12"/>
  <c r="BK128" i="12"/>
  <c r="BK100" i="12"/>
  <c r="BK140" i="12"/>
  <c r="BK148" i="12"/>
  <c r="BK120" i="12"/>
  <c r="BK102" i="12"/>
  <c r="BK127" i="12"/>
  <c r="BK122" i="12"/>
  <c r="BK142" i="12"/>
  <c r="BK152" i="12"/>
  <c r="BK99" i="12"/>
  <c r="BK138" i="12"/>
  <c r="BK147" i="12"/>
  <c r="BK153" i="12"/>
  <c r="BK108" i="12"/>
  <c r="BK124" i="12"/>
  <c r="BK158" i="12"/>
  <c r="BK163" i="12"/>
  <c r="BK111" i="12"/>
  <c r="BK159" i="12"/>
  <c r="BK125" i="12"/>
  <c r="BK109" i="12"/>
  <c r="BK117" i="12"/>
  <c r="BK169" i="12"/>
  <c r="BK101" i="12"/>
  <c r="BK146" i="12"/>
  <c r="BK92" i="12"/>
  <c r="BK93" i="12"/>
  <c r="BK143" i="12"/>
  <c r="BK167" i="12"/>
  <c r="BK136" i="12"/>
  <c r="BK105" i="12"/>
  <c r="BK137" i="12"/>
  <c r="BK157" i="12"/>
  <c r="BK103" i="12"/>
  <c r="BK112" i="12"/>
  <c r="BK168" i="12"/>
  <c r="BK166" i="12"/>
  <c r="BK150" i="12"/>
  <c r="BK95" i="12"/>
  <c r="BK119" i="12"/>
  <c r="BK94" i="12"/>
  <c r="BK165" i="12"/>
  <c r="BK104" i="12"/>
  <c r="BK134" i="12"/>
  <c r="BK155" i="12"/>
  <c r="BK114" i="12"/>
  <c r="BK121" i="12"/>
  <c r="BK156" i="12"/>
  <c r="BK118" i="12"/>
  <c r="BK141" i="12"/>
  <c r="BK98" i="12"/>
  <c r="BK145" i="12"/>
  <c r="BK132" i="12"/>
  <c r="BK96" i="12"/>
  <c r="BK126" i="12"/>
  <c r="BM11" i="12"/>
  <c r="BL183" i="12"/>
  <c r="BL46" i="12"/>
  <c r="BL42" i="12"/>
  <c r="BL83" i="12"/>
  <c r="BL12" i="12"/>
  <c r="BL53" i="12"/>
  <c r="BL14" i="12"/>
  <c r="BL73" i="12"/>
  <c r="BL74" i="12"/>
  <c r="BL24" i="12"/>
  <c r="BL41" i="12"/>
  <c r="BL29" i="12"/>
  <c r="BL182" i="12"/>
  <c r="BL80" i="12"/>
  <c r="BL81" i="12"/>
  <c r="BL75" i="12"/>
  <c r="BL68" i="12"/>
  <c r="BL59" i="12"/>
  <c r="BL40" i="12"/>
  <c r="BL201" i="12"/>
  <c r="BL207" i="12"/>
  <c r="BL82" i="12"/>
  <c r="BL192" i="12"/>
  <c r="BL37" i="12"/>
  <c r="BL54" i="12"/>
  <c r="BL180" i="12"/>
  <c r="BL194" i="12"/>
  <c r="BL204" i="12"/>
  <c r="BL20" i="12"/>
  <c r="BL90" i="12"/>
  <c r="BL43" i="12"/>
  <c r="BL65" i="12"/>
  <c r="BL23" i="12"/>
  <c r="BL190" i="12"/>
  <c r="BL34" i="12"/>
  <c r="BL72" i="12"/>
  <c r="BL181" i="12"/>
  <c r="BL28" i="12"/>
  <c r="BL62" i="12"/>
  <c r="BL63" i="12"/>
  <c r="BL196" i="12"/>
  <c r="BL30" i="12"/>
  <c r="BL89" i="12"/>
  <c r="BL186" i="12"/>
  <c r="BL84" i="12"/>
  <c r="BL85" i="12"/>
  <c r="BL48" i="12"/>
  <c r="BL35" i="12"/>
  <c r="BL60" i="12"/>
  <c r="BL27" i="12"/>
  <c r="BL206" i="12"/>
  <c r="BL212" i="12"/>
  <c r="BL86" i="12"/>
  <c r="BL200" i="12"/>
  <c r="BL174" i="12"/>
  <c r="BL49" i="12"/>
  <c r="BL188" i="12"/>
  <c r="BL198" i="12"/>
  <c r="BL208" i="12"/>
  <c r="BL51" i="12"/>
  <c r="BL76" i="12"/>
  <c r="BL64" i="12"/>
  <c r="BL52" i="12"/>
  <c r="BL184" i="12"/>
  <c r="BL195" i="12"/>
  <c r="BL38" i="12"/>
  <c r="BL36" i="12"/>
  <c r="BL185" i="12"/>
  <c r="BL173" i="12"/>
  <c r="BL66" i="12"/>
  <c r="BL47" i="12"/>
  <c r="BL205" i="12"/>
  <c r="BL21" i="12"/>
  <c r="BL33" i="12"/>
  <c r="BL13" i="12"/>
  <c r="BL69" i="12"/>
  <c r="BL70" i="12"/>
  <c r="BL50" i="12"/>
  <c r="BL39" i="12"/>
  <c r="BL25" i="12"/>
  <c r="BL16" i="12"/>
  <c r="BL210" i="12"/>
  <c r="BL214" i="12"/>
  <c r="BL71" i="12"/>
  <c r="BL209" i="12"/>
  <c r="BL17" i="12"/>
  <c r="BL45" i="12"/>
  <c r="BL197" i="12"/>
  <c r="BL202" i="12"/>
  <c r="BL78" i="12"/>
  <c r="BL187" i="12"/>
  <c r="BL79" i="12"/>
  <c r="BL55" i="12"/>
  <c r="BL19" i="12"/>
  <c r="BL189" i="12"/>
  <c r="BL199" i="12"/>
  <c r="BL18" i="12"/>
  <c r="BL31" i="12"/>
  <c r="BK217" i="12"/>
  <c r="BK176" i="12"/>
  <c r="BK177" i="12"/>
  <c r="BK179" i="12"/>
  <c r="BK178" i="12"/>
  <c r="BK32" i="12"/>
  <c r="BK44" i="12"/>
  <c r="BK193" i="12"/>
  <c r="BK57" i="12"/>
  <c r="BK215" i="12"/>
  <c r="BK191" i="12"/>
  <c r="BK26" i="12"/>
  <c r="BK211" i="12"/>
  <c r="BK203" i="12"/>
  <c r="BK160" i="12"/>
  <c r="BK213" i="12"/>
  <c r="BK129" i="12"/>
  <c r="BK22" i="12"/>
  <c r="BL176" i="12" l="1"/>
  <c r="BL179" i="12"/>
  <c r="BL217" i="12"/>
  <c r="BL177" i="12"/>
  <c r="BL178" i="12"/>
  <c r="BM16" i="12"/>
  <c r="BN11" i="12"/>
  <c r="BM206" i="12"/>
  <c r="BM214" i="12"/>
  <c r="BM204" i="12"/>
  <c r="BM31" i="12"/>
  <c r="BM45" i="12"/>
  <c r="BM19" i="12"/>
  <c r="BM188" i="12"/>
  <c r="BM202" i="12"/>
  <c r="BM60" i="12"/>
  <c r="BM30" i="12"/>
  <c r="BM64" i="12"/>
  <c r="BM51" i="12"/>
  <c r="BM72" i="12"/>
  <c r="BM189" i="12"/>
  <c r="BM37" i="12"/>
  <c r="BM35" i="12"/>
  <c r="BM25" i="12"/>
  <c r="BM65" i="12"/>
  <c r="BM79" i="12"/>
  <c r="BM66" i="12"/>
  <c r="BM78" i="12"/>
  <c r="BM199" i="12"/>
  <c r="BM33" i="12"/>
  <c r="BM181" i="12"/>
  <c r="BM200" i="12"/>
  <c r="BM69" i="12"/>
  <c r="BM74" i="12"/>
  <c r="BM38" i="12"/>
  <c r="BM174" i="12"/>
  <c r="BM173" i="12"/>
  <c r="BM187" i="12"/>
  <c r="BM210" i="12"/>
  <c r="BM81" i="12"/>
  <c r="BM82" i="12"/>
  <c r="BM71" i="12"/>
  <c r="BM40" i="12"/>
  <c r="BM182" i="12"/>
  <c r="BM197" i="12"/>
  <c r="BM207" i="12"/>
  <c r="BM90" i="12"/>
  <c r="BM21" i="12"/>
  <c r="BM55" i="12"/>
  <c r="BM42" i="12"/>
  <c r="BM76" i="12"/>
  <c r="BM194" i="12"/>
  <c r="BM17" i="12"/>
  <c r="BM39" i="12"/>
  <c r="BM29" i="12"/>
  <c r="BM53" i="12"/>
  <c r="BM83" i="12"/>
  <c r="BM46" i="12"/>
  <c r="BM75" i="12"/>
  <c r="BM208" i="12"/>
  <c r="BM24" i="12"/>
  <c r="BM185" i="12"/>
  <c r="BM205" i="12"/>
  <c r="BM73" i="12"/>
  <c r="BM63" i="12"/>
  <c r="BM18" i="12"/>
  <c r="BM13" i="12"/>
  <c r="BM180" i="12"/>
  <c r="BM192" i="12"/>
  <c r="BM80" i="12"/>
  <c r="BM85" i="12"/>
  <c r="BM50" i="12"/>
  <c r="BM190" i="12"/>
  <c r="BM27" i="12"/>
  <c r="BM186" i="12"/>
  <c r="BM201" i="12"/>
  <c r="BM212" i="12"/>
  <c r="BM195" i="12"/>
  <c r="BM12" i="12"/>
  <c r="BM49" i="12"/>
  <c r="BM23" i="12"/>
  <c r="BM54" i="12"/>
  <c r="BM198" i="12"/>
  <c r="BM59" i="12"/>
  <c r="BM41" i="12"/>
  <c r="BM43" i="12"/>
  <c r="BM52" i="12"/>
  <c r="BM68" i="12"/>
  <c r="BM183" i="12"/>
  <c r="BM48" i="12"/>
  <c r="BM86" i="12"/>
  <c r="BM28" i="12"/>
  <c r="BM89" i="12"/>
  <c r="BM209" i="12"/>
  <c r="BM62" i="12"/>
  <c r="BM47" i="12"/>
  <c r="BM20" i="12"/>
  <c r="BM14" i="12"/>
  <c r="BM184" i="12"/>
  <c r="BM196" i="12"/>
  <c r="BM84" i="12"/>
  <c r="BM70" i="12"/>
  <c r="BM34" i="12"/>
  <c r="BM36" i="12"/>
  <c r="BL213" i="12"/>
  <c r="BL160" i="12"/>
  <c r="BL32" i="12"/>
  <c r="BL57" i="12"/>
  <c r="BL129" i="12"/>
  <c r="BL211" i="12"/>
  <c r="BL44" i="12"/>
  <c r="BL22" i="12"/>
  <c r="BL191" i="12"/>
  <c r="BL26" i="12"/>
  <c r="BL203" i="12"/>
  <c r="BL193" i="12"/>
  <c r="BL215" i="12"/>
  <c r="BL159" i="12"/>
  <c r="BL140" i="12"/>
  <c r="BL100" i="12"/>
  <c r="BL114" i="12"/>
  <c r="BL170" i="12"/>
  <c r="BL142" i="12"/>
  <c r="BL147" i="12"/>
  <c r="BL121" i="12"/>
  <c r="BL167" i="12"/>
  <c r="BL92" i="12"/>
  <c r="BL153" i="12"/>
  <c r="BL108" i="12"/>
  <c r="BL138" i="12"/>
  <c r="BL115" i="12"/>
  <c r="BL117" i="12"/>
  <c r="BL162" i="12"/>
  <c r="BL104" i="12"/>
  <c r="BL145" i="12"/>
  <c r="BL158" i="12"/>
  <c r="BL144" i="12"/>
  <c r="BL109" i="12"/>
  <c r="BL96" i="12"/>
  <c r="BL102" i="12"/>
  <c r="BL166" i="12"/>
  <c r="BL134" i="12"/>
  <c r="BL112" i="12"/>
  <c r="BL135" i="12"/>
  <c r="BL97" i="12"/>
  <c r="BL122" i="12"/>
  <c r="BL103" i="12"/>
  <c r="BL154" i="12"/>
  <c r="BL94" i="12"/>
  <c r="BL149" i="12"/>
  <c r="BL139" i="12"/>
  <c r="BL125" i="12"/>
  <c r="BL143" i="12"/>
  <c r="BL98" i="12"/>
  <c r="BL95" i="12"/>
  <c r="BL124" i="12"/>
  <c r="BL120" i="12"/>
  <c r="BL126" i="12"/>
  <c r="BL169" i="12"/>
  <c r="BL127" i="12"/>
  <c r="BL168" i="12"/>
  <c r="BL113" i="12"/>
  <c r="BL150" i="12"/>
  <c r="BL157" i="12"/>
  <c r="BL163" i="12"/>
  <c r="BL136" i="12"/>
  <c r="BL99" i="12"/>
  <c r="BL107" i="12"/>
  <c r="BL165" i="12"/>
  <c r="BL131" i="12"/>
  <c r="BL106" i="12"/>
  <c r="BL111" i="12"/>
  <c r="BL128" i="12"/>
  <c r="BL155" i="12"/>
  <c r="BL93" i="12"/>
  <c r="BL152" i="12"/>
  <c r="BL116" i="12"/>
  <c r="BL156" i="12"/>
  <c r="BL118" i="12"/>
  <c r="BL133" i="12"/>
  <c r="BL105" i="12"/>
  <c r="BL101" i="12"/>
  <c r="BL137" i="12"/>
  <c r="BL151" i="12"/>
  <c r="BL110" i="12"/>
  <c r="BL146" i="12"/>
  <c r="BL148" i="12"/>
  <c r="BL123" i="12"/>
  <c r="BL119" i="12"/>
  <c r="BL141" i="12"/>
  <c r="BL132" i="12"/>
  <c r="BM44" i="12" l="1"/>
  <c r="BM211" i="12"/>
  <c r="BM191" i="12"/>
  <c r="BM26" i="12"/>
  <c r="BM160" i="12"/>
  <c r="BM57" i="12"/>
  <c r="BM203" i="12"/>
  <c r="BM32" i="12"/>
  <c r="BM213" i="12"/>
  <c r="BM22" i="12"/>
  <c r="BM215" i="12"/>
  <c r="BM129" i="12"/>
  <c r="BM193" i="12"/>
  <c r="BN183" i="12"/>
  <c r="BN45" i="12"/>
  <c r="BN16" i="12"/>
  <c r="BN201" i="12"/>
  <c r="BN47" i="12"/>
  <c r="BN214" i="12"/>
  <c r="BN14" i="12"/>
  <c r="BN173" i="12"/>
  <c r="BN50" i="12"/>
  <c r="BN27" i="12"/>
  <c r="BN36" i="12"/>
  <c r="BN38" i="12"/>
  <c r="BN25" i="12"/>
  <c r="BN184" i="12"/>
  <c r="BN71" i="12"/>
  <c r="BN72" i="12"/>
  <c r="BN189" i="12"/>
  <c r="BN81" i="12"/>
  <c r="BN12" i="12"/>
  <c r="BN23" i="12"/>
  <c r="BN78" i="12"/>
  <c r="BN79" i="12"/>
  <c r="BN62" i="12"/>
  <c r="BN182" i="12"/>
  <c r="BN30" i="12"/>
  <c r="BN52" i="12"/>
  <c r="BN199" i="12"/>
  <c r="BN200" i="12"/>
  <c r="BN84" i="12"/>
  <c r="BN60" i="12"/>
  <c r="BN174" i="12"/>
  <c r="BN28" i="12"/>
  <c r="BN186" i="12"/>
  <c r="BN187" i="12"/>
  <c r="BN206" i="12"/>
  <c r="BN37" i="12"/>
  <c r="BN39" i="12"/>
  <c r="BN89" i="12"/>
  <c r="BN181" i="12"/>
  <c r="BN43" i="12"/>
  <c r="BN188" i="12"/>
  <c r="BN31" i="12"/>
  <c r="BN18" i="12"/>
  <c r="BN29" i="12"/>
  <c r="BN24" i="12"/>
  <c r="BN75" i="12"/>
  <c r="BN76" i="12"/>
  <c r="BN202" i="12"/>
  <c r="BN63" i="12"/>
  <c r="BN55" i="12"/>
  <c r="BN19" i="12"/>
  <c r="BN82" i="12"/>
  <c r="BN83" i="12"/>
  <c r="BN66" i="12"/>
  <c r="BN194" i="12"/>
  <c r="BN85" i="12"/>
  <c r="BN51" i="12"/>
  <c r="BN204" i="12"/>
  <c r="BN205" i="12"/>
  <c r="BN69" i="12"/>
  <c r="BN90" i="12"/>
  <c r="BN207" i="12"/>
  <c r="BN65" i="12"/>
  <c r="BN190" i="12"/>
  <c r="BN192" i="12"/>
  <c r="BN210" i="12"/>
  <c r="BN17" i="12"/>
  <c r="BN21" i="12"/>
  <c r="BN53" i="12"/>
  <c r="BN185" i="12"/>
  <c r="BN49" i="12"/>
  <c r="BN197" i="12"/>
  <c r="BN74" i="12"/>
  <c r="BN20" i="12"/>
  <c r="BN13" i="12"/>
  <c r="BO11" i="12"/>
  <c r="BN48" i="12"/>
  <c r="BN64" i="12"/>
  <c r="BN70" i="12"/>
  <c r="BN34" i="12"/>
  <c r="BN33" i="12"/>
  <c r="BN180" i="12"/>
  <c r="BN86" i="12"/>
  <c r="BN68" i="12"/>
  <c r="BN46" i="12"/>
  <c r="BN212" i="12"/>
  <c r="BN35" i="12"/>
  <c r="BN42" i="12"/>
  <c r="BN208" i="12"/>
  <c r="BN209" i="12"/>
  <c r="BN73" i="12"/>
  <c r="BN40" i="12"/>
  <c r="BN41" i="12"/>
  <c r="BN54" i="12"/>
  <c r="BN195" i="12"/>
  <c r="BN196" i="12"/>
  <c r="BN80" i="12"/>
  <c r="BN59" i="12"/>
  <c r="BN198" i="12"/>
  <c r="BM140" i="12"/>
  <c r="BM146" i="12"/>
  <c r="BM123" i="12"/>
  <c r="BM132" i="12"/>
  <c r="BM167" i="12"/>
  <c r="BM119" i="12"/>
  <c r="BM144" i="12"/>
  <c r="BM127" i="12"/>
  <c r="BM158" i="12"/>
  <c r="BM145" i="12"/>
  <c r="BM153" i="12"/>
  <c r="BM112" i="12"/>
  <c r="BM114" i="12"/>
  <c r="BM113" i="12"/>
  <c r="BM168" i="12"/>
  <c r="BM138" i="12"/>
  <c r="BM95" i="12"/>
  <c r="BM118" i="12"/>
  <c r="BM128" i="12"/>
  <c r="BM110" i="12"/>
  <c r="BM121" i="12"/>
  <c r="BM96" i="12"/>
  <c r="BM166" i="12"/>
  <c r="BM156" i="12"/>
  <c r="BM152" i="12"/>
  <c r="BM105" i="12"/>
  <c r="BM107" i="12"/>
  <c r="BM169" i="12"/>
  <c r="BM133" i="12"/>
  <c r="BM139" i="12"/>
  <c r="BM125" i="12"/>
  <c r="BM106" i="12"/>
  <c r="BM122" i="12"/>
  <c r="BM154" i="12"/>
  <c r="BM94" i="12"/>
  <c r="BM116" i="12"/>
  <c r="BM165" i="12"/>
  <c r="BM159" i="12"/>
  <c r="BM92" i="12"/>
  <c r="BM124" i="12"/>
  <c r="BM151" i="12"/>
  <c r="BM120" i="12"/>
  <c r="BM117" i="12"/>
  <c r="BM131" i="12"/>
  <c r="BM143" i="12"/>
  <c r="BM141" i="12"/>
  <c r="BM148" i="12"/>
  <c r="BM162" i="12"/>
  <c r="BM142" i="12"/>
  <c r="BM97" i="12"/>
  <c r="BM111" i="12"/>
  <c r="BM126" i="12"/>
  <c r="BM149" i="12"/>
  <c r="BM137" i="12"/>
  <c r="BM150" i="12"/>
  <c r="BM108" i="12"/>
  <c r="BM155" i="12"/>
  <c r="BM93" i="12"/>
  <c r="BM101" i="12"/>
  <c r="BM103" i="12"/>
  <c r="BM170" i="12"/>
  <c r="BM109" i="12"/>
  <c r="BM100" i="12"/>
  <c r="BM104" i="12"/>
  <c r="BM102" i="12"/>
  <c r="BM157" i="12"/>
  <c r="BM99" i="12"/>
  <c r="BM136" i="12"/>
  <c r="BM135" i="12"/>
  <c r="BM163" i="12"/>
  <c r="BM147" i="12"/>
  <c r="BM98" i="12"/>
  <c r="BM134" i="12"/>
  <c r="BM115" i="12"/>
  <c r="BM177" i="12"/>
  <c r="BM178" i="12"/>
  <c r="BM176" i="12"/>
  <c r="BM179" i="12"/>
  <c r="BM217" i="12"/>
  <c r="BN32" i="12" l="1"/>
  <c r="BN57" i="12"/>
  <c r="BN160" i="12"/>
  <c r="BN213" i="12"/>
  <c r="BN26" i="12"/>
  <c r="BN215" i="12"/>
  <c r="BN22" i="12"/>
  <c r="BN203" i="12"/>
  <c r="BN44" i="12"/>
  <c r="BN191" i="12"/>
  <c r="BN129" i="12"/>
  <c r="BN211" i="12"/>
  <c r="BN193" i="12"/>
  <c r="BN159" i="12"/>
  <c r="BN121" i="12"/>
  <c r="BN133" i="12"/>
  <c r="BN116" i="12"/>
  <c r="BN163" i="12"/>
  <c r="BN123" i="12"/>
  <c r="BN94" i="12"/>
  <c r="BN137" i="12"/>
  <c r="BN126" i="12"/>
  <c r="BN150" i="12"/>
  <c r="BN95" i="12"/>
  <c r="BN147" i="12"/>
  <c r="BN135" i="12"/>
  <c r="BN92" i="12"/>
  <c r="BN122" i="12"/>
  <c r="BN113" i="12"/>
  <c r="BN115" i="12"/>
  <c r="BN165" i="12"/>
  <c r="BN114" i="12"/>
  <c r="BN119" i="12"/>
  <c r="BN144" i="12"/>
  <c r="BN145" i="12"/>
  <c r="BN96" i="12"/>
  <c r="BN118" i="12"/>
  <c r="BN148" i="12"/>
  <c r="BN153" i="12"/>
  <c r="BN108" i="12"/>
  <c r="BN104" i="12"/>
  <c r="BN139" i="12"/>
  <c r="BN157" i="12"/>
  <c r="BN105" i="12"/>
  <c r="BN168" i="12"/>
  <c r="BN146" i="12"/>
  <c r="BN167" i="12"/>
  <c r="BN158" i="12"/>
  <c r="BN149" i="12"/>
  <c r="BN101" i="12"/>
  <c r="BN152" i="12"/>
  <c r="BN98" i="12"/>
  <c r="BN117" i="12"/>
  <c r="BN120" i="12"/>
  <c r="BN162" i="12"/>
  <c r="BN166" i="12"/>
  <c r="BN136" i="12"/>
  <c r="BN156" i="12"/>
  <c r="BN138" i="12"/>
  <c r="BN97" i="12"/>
  <c r="BN131" i="12"/>
  <c r="BN141" i="12"/>
  <c r="BN103" i="12"/>
  <c r="BN134" i="12"/>
  <c r="BN140" i="12"/>
  <c r="BN112" i="12"/>
  <c r="BN132" i="12"/>
  <c r="BN127" i="12"/>
  <c r="BN128" i="12"/>
  <c r="BN143" i="12"/>
  <c r="BN154" i="12"/>
  <c r="BN99" i="12"/>
  <c r="BN107" i="12"/>
  <c r="BN102" i="12"/>
  <c r="BN142" i="12"/>
  <c r="BN100" i="12"/>
  <c r="BN109" i="12"/>
  <c r="BN93" i="12"/>
  <c r="BN125" i="12"/>
  <c r="BN106" i="12"/>
  <c r="BN111" i="12"/>
  <c r="BN124" i="12"/>
  <c r="BN151" i="12"/>
  <c r="BN110" i="12"/>
  <c r="BN155" i="12"/>
  <c r="BN169" i="12"/>
  <c r="BN170" i="12"/>
  <c r="BO19" i="12"/>
  <c r="BO184" i="12"/>
  <c r="BO47" i="12"/>
  <c r="BO192" i="12"/>
  <c r="BO30" i="12"/>
  <c r="BO90" i="12"/>
  <c r="BO51" i="12"/>
  <c r="BO27" i="12"/>
  <c r="BO70" i="12"/>
  <c r="BO48" i="12"/>
  <c r="BO35" i="12"/>
  <c r="BO17" i="12"/>
  <c r="BO29" i="12"/>
  <c r="BO49" i="12"/>
  <c r="BO214" i="12"/>
  <c r="BO86" i="12"/>
  <c r="BO197" i="12"/>
  <c r="BO73" i="12"/>
  <c r="BO13" i="12"/>
  <c r="BO64" i="12"/>
  <c r="BO202" i="12"/>
  <c r="BO208" i="12"/>
  <c r="BO68" i="12"/>
  <c r="BO66" i="12"/>
  <c r="BO80" i="12"/>
  <c r="BP11" i="12"/>
  <c r="BO189" i="12"/>
  <c r="BO195" i="12"/>
  <c r="BO209" i="12"/>
  <c r="BO201" i="12"/>
  <c r="BO62" i="12"/>
  <c r="BO173" i="12"/>
  <c r="BO33" i="12"/>
  <c r="BO89" i="12"/>
  <c r="BO196" i="12"/>
  <c r="BO21" i="12"/>
  <c r="BO34" i="12"/>
  <c r="BO42" i="12"/>
  <c r="BO16" i="12"/>
  <c r="BO74" i="12"/>
  <c r="BO50" i="12"/>
  <c r="BO39" i="12"/>
  <c r="BO59" i="12"/>
  <c r="BO65" i="12"/>
  <c r="BO45" i="12"/>
  <c r="BO81" i="12"/>
  <c r="BO71" i="12"/>
  <c r="BO206" i="12"/>
  <c r="BO46" i="12"/>
  <c r="BO14" i="12"/>
  <c r="BO55" i="12"/>
  <c r="BO207" i="12"/>
  <c r="BO78" i="12"/>
  <c r="BO72" i="12"/>
  <c r="BO36" i="12"/>
  <c r="BO24" i="12"/>
  <c r="BO183" i="12"/>
  <c r="BO194" i="12"/>
  <c r="BO199" i="12"/>
  <c r="BO79" i="12"/>
  <c r="BO210" i="12"/>
  <c r="BO20" i="12"/>
  <c r="BO182" i="12"/>
  <c r="BO54" i="12"/>
  <c r="BO185" i="12"/>
  <c r="BO200" i="12"/>
  <c r="BO12" i="12"/>
  <c r="BO174" i="12"/>
  <c r="BO23" i="12"/>
  <c r="BO180" i="12"/>
  <c r="BO63" i="12"/>
  <c r="BO187" i="12"/>
  <c r="BO41" i="12"/>
  <c r="BO60" i="12"/>
  <c r="BO52" i="12"/>
  <c r="BO40" i="12"/>
  <c r="BO85" i="12"/>
  <c r="BO75" i="12"/>
  <c r="BO84" i="12"/>
  <c r="BO37" i="12"/>
  <c r="BO25" i="12"/>
  <c r="BO53" i="12"/>
  <c r="BO212" i="12"/>
  <c r="BO82" i="12"/>
  <c r="BO76" i="12"/>
  <c r="BO31" i="12"/>
  <c r="BO28" i="12"/>
  <c r="BO43" i="12"/>
  <c r="BO198" i="12"/>
  <c r="BO204" i="12"/>
  <c r="BO83" i="12"/>
  <c r="BO69" i="12"/>
  <c r="BO38" i="12"/>
  <c r="BO186" i="12"/>
  <c r="BO181" i="12"/>
  <c r="BO190" i="12"/>
  <c r="BO205" i="12"/>
  <c r="BO188" i="12"/>
  <c r="BO18" i="12"/>
  <c r="BN179" i="12"/>
  <c r="BN178" i="12"/>
  <c r="BN176" i="12"/>
  <c r="BN217" i="12"/>
  <c r="BN177" i="12"/>
  <c r="BP28" i="12" l="1"/>
  <c r="BP186" i="12"/>
  <c r="BP66" i="12"/>
  <c r="BP47" i="12"/>
  <c r="BP65" i="12"/>
  <c r="BP12" i="12"/>
  <c r="BP25" i="12"/>
  <c r="BP27" i="12"/>
  <c r="BP69" i="12"/>
  <c r="BP70" i="12"/>
  <c r="BP75" i="12"/>
  <c r="BP41" i="12"/>
  <c r="BP174" i="12"/>
  <c r="BP49" i="12"/>
  <c r="BP210" i="12"/>
  <c r="BP214" i="12"/>
  <c r="BP82" i="12"/>
  <c r="BP83" i="12"/>
  <c r="BP17" i="12"/>
  <c r="BP64" i="12"/>
  <c r="BP197" i="12"/>
  <c r="BP202" i="12"/>
  <c r="BP204" i="12"/>
  <c r="BP20" i="12"/>
  <c r="BP31" i="12"/>
  <c r="BP185" i="12"/>
  <c r="BP14" i="12"/>
  <c r="BP189" i="12"/>
  <c r="BP190" i="12"/>
  <c r="BP34" i="12"/>
  <c r="BP209" i="12"/>
  <c r="BQ11" i="12"/>
  <c r="BP89" i="12"/>
  <c r="BP46" i="12"/>
  <c r="BP13" i="12"/>
  <c r="BP52" i="12"/>
  <c r="BP187" i="12"/>
  <c r="BP29" i="12"/>
  <c r="BP16" i="12"/>
  <c r="BP73" i="12"/>
  <c r="BP74" i="12"/>
  <c r="BP48" i="12"/>
  <c r="BP30" i="12"/>
  <c r="BP59" i="12"/>
  <c r="BP45" i="12"/>
  <c r="BP80" i="12"/>
  <c r="BP81" i="12"/>
  <c r="BP86" i="12"/>
  <c r="BP35" i="12"/>
  <c r="BP60" i="12"/>
  <c r="BP55" i="12"/>
  <c r="BP201" i="12"/>
  <c r="BP207" i="12"/>
  <c r="BP208" i="12"/>
  <c r="BP196" i="12"/>
  <c r="BP37" i="12"/>
  <c r="BP24" i="12"/>
  <c r="BP23" i="12"/>
  <c r="BP194" i="12"/>
  <c r="BP195" i="12"/>
  <c r="BP38" i="12"/>
  <c r="BP68" i="12"/>
  <c r="BP53" i="12"/>
  <c r="BP173" i="12"/>
  <c r="BP42" i="12"/>
  <c r="BP51" i="12"/>
  <c r="BP79" i="12"/>
  <c r="BP192" i="12"/>
  <c r="BP33" i="12"/>
  <c r="BP182" i="12"/>
  <c r="BP62" i="12"/>
  <c r="BP63" i="12"/>
  <c r="BP50" i="12"/>
  <c r="BP21" i="12"/>
  <c r="BP19" i="12"/>
  <c r="BP40" i="12"/>
  <c r="BP84" i="12"/>
  <c r="BP85" i="12"/>
  <c r="BP71" i="12"/>
  <c r="BP39" i="12"/>
  <c r="BP90" i="12"/>
  <c r="BP54" i="12"/>
  <c r="BP206" i="12"/>
  <c r="BP212" i="12"/>
  <c r="BP78" i="12"/>
  <c r="BP205" i="12"/>
  <c r="BP72" i="12"/>
  <c r="BP43" i="12"/>
  <c r="BP188" i="12"/>
  <c r="BP198" i="12"/>
  <c r="BP199" i="12"/>
  <c r="BP18" i="12"/>
  <c r="BP36" i="12"/>
  <c r="BP181" i="12"/>
  <c r="BP183" i="12"/>
  <c r="BP180" i="12"/>
  <c r="BP184" i="12"/>
  <c r="BP76" i="12"/>
  <c r="BP200" i="12"/>
  <c r="BO178" i="12"/>
  <c r="BO176" i="12"/>
  <c r="BO179" i="12"/>
  <c r="BO177" i="12"/>
  <c r="BO217" i="12"/>
  <c r="BO213" i="12"/>
  <c r="BO160" i="12"/>
  <c r="BO211" i="12"/>
  <c r="BO57" i="12"/>
  <c r="BO26" i="12"/>
  <c r="BO193" i="12"/>
  <c r="BO44" i="12"/>
  <c r="BO129" i="12"/>
  <c r="BO32" i="12"/>
  <c r="BO215" i="12"/>
  <c r="BO203" i="12"/>
  <c r="BO191" i="12"/>
  <c r="BO22" i="12"/>
  <c r="BO139" i="12"/>
  <c r="BO155" i="12"/>
  <c r="BO107" i="12"/>
  <c r="BO123" i="12"/>
  <c r="BO165" i="12"/>
  <c r="BO138" i="12"/>
  <c r="BO111" i="12"/>
  <c r="BO147" i="12"/>
  <c r="BO93" i="12"/>
  <c r="BO143" i="12"/>
  <c r="BO94" i="12"/>
  <c r="BO98" i="12"/>
  <c r="BO140" i="12"/>
  <c r="BO132" i="12"/>
  <c r="BO162" i="12"/>
  <c r="BO146" i="12"/>
  <c r="BO126" i="12"/>
  <c r="BO124" i="12"/>
  <c r="BO128" i="12"/>
  <c r="BO100" i="12"/>
  <c r="BO131" i="12"/>
  <c r="BO148" i="12"/>
  <c r="BO169" i="12"/>
  <c r="BO134" i="12"/>
  <c r="BO102" i="12"/>
  <c r="BO99" i="12"/>
  <c r="BO135" i="12"/>
  <c r="BO115" i="12"/>
  <c r="BO121" i="12"/>
  <c r="BO112" i="12"/>
  <c r="BO144" i="12"/>
  <c r="BO109" i="12"/>
  <c r="BO113" i="12"/>
  <c r="BO170" i="12"/>
  <c r="BO122" i="12"/>
  <c r="BO141" i="12"/>
  <c r="BO106" i="12"/>
  <c r="BO159" i="12"/>
  <c r="BO125" i="12"/>
  <c r="BO142" i="12"/>
  <c r="BO117" i="12"/>
  <c r="BO96" i="12"/>
  <c r="BO167" i="12"/>
  <c r="BO105" i="12"/>
  <c r="BO110" i="12"/>
  <c r="BO92" i="12"/>
  <c r="BO166" i="12"/>
  <c r="BO151" i="12"/>
  <c r="BO153" i="12"/>
  <c r="BO108" i="12"/>
  <c r="BO136" i="12"/>
  <c r="BO158" i="12"/>
  <c r="BO149" i="12"/>
  <c r="BO156" i="12"/>
  <c r="BO120" i="12"/>
  <c r="BO104" i="12"/>
  <c r="BO150" i="12"/>
  <c r="BO95" i="12"/>
  <c r="BO119" i="12"/>
  <c r="BO101" i="12"/>
  <c r="BO168" i="12"/>
  <c r="BO133" i="12"/>
  <c r="BO127" i="12"/>
  <c r="BO118" i="12"/>
  <c r="BO97" i="12"/>
  <c r="BO152" i="12"/>
  <c r="BO145" i="12"/>
  <c r="BO137" i="12"/>
  <c r="BO154" i="12"/>
  <c r="BO103" i="12"/>
  <c r="BO116" i="12"/>
  <c r="BO163" i="12"/>
  <c r="BO114" i="12"/>
  <c r="BO157" i="12"/>
  <c r="BP176" i="12" l="1"/>
  <c r="BP179" i="12"/>
  <c r="BP178" i="12"/>
  <c r="BP217" i="12"/>
  <c r="BP177" i="12"/>
  <c r="BQ27" i="12"/>
  <c r="BQ186" i="12"/>
  <c r="BQ210" i="12"/>
  <c r="BQ14" i="12"/>
  <c r="BQ184" i="12"/>
  <c r="BQ200" i="12"/>
  <c r="BQ73" i="12"/>
  <c r="BQ25" i="12"/>
  <c r="BQ65" i="12"/>
  <c r="BQ83" i="12"/>
  <c r="BQ189" i="12"/>
  <c r="BQ17" i="12"/>
  <c r="BQ50" i="12"/>
  <c r="BQ64" i="12"/>
  <c r="BQ81" i="12"/>
  <c r="BQ29" i="12"/>
  <c r="BQ53" i="12"/>
  <c r="BQ68" i="12"/>
  <c r="BQ194" i="12"/>
  <c r="BQ59" i="12"/>
  <c r="BQ35" i="12"/>
  <c r="BQ52" i="12"/>
  <c r="BQ66" i="12"/>
  <c r="BQ60" i="12"/>
  <c r="BQ12" i="12"/>
  <c r="BQ182" i="12"/>
  <c r="BQ82" i="12"/>
  <c r="BQ173" i="12"/>
  <c r="BQ201" i="12"/>
  <c r="BQ51" i="12"/>
  <c r="BQ18" i="12"/>
  <c r="BQ63" i="12"/>
  <c r="BQ55" i="12"/>
  <c r="BQ42" i="12"/>
  <c r="BQ188" i="12"/>
  <c r="BQ207" i="12"/>
  <c r="BR11" i="12"/>
  <c r="BQ30" i="12"/>
  <c r="BQ185" i="12"/>
  <c r="BQ90" i="12"/>
  <c r="BQ49" i="12"/>
  <c r="BQ23" i="12"/>
  <c r="BQ197" i="12"/>
  <c r="BQ212" i="12"/>
  <c r="BQ54" i="12"/>
  <c r="BQ21" i="12"/>
  <c r="BQ209" i="12"/>
  <c r="BQ198" i="12"/>
  <c r="BQ78" i="12"/>
  <c r="BQ36" i="12"/>
  <c r="BQ206" i="12"/>
  <c r="BQ24" i="12"/>
  <c r="BQ181" i="12"/>
  <c r="BQ214" i="12"/>
  <c r="BQ79" i="12"/>
  <c r="BQ31" i="12"/>
  <c r="BQ41" i="12"/>
  <c r="BQ85" i="12"/>
  <c r="BQ174" i="12"/>
  <c r="BQ199" i="12"/>
  <c r="BQ187" i="12"/>
  <c r="BQ70" i="12"/>
  <c r="BQ86" i="12"/>
  <c r="BQ74" i="12"/>
  <c r="BQ28" i="12"/>
  <c r="BQ43" i="12"/>
  <c r="BQ204" i="12"/>
  <c r="BQ40" i="12"/>
  <c r="BQ47" i="12"/>
  <c r="BQ183" i="12"/>
  <c r="BQ33" i="12"/>
  <c r="BQ205" i="12"/>
  <c r="BQ190" i="12"/>
  <c r="BQ208" i="12"/>
  <c r="BQ71" i="12"/>
  <c r="BQ180" i="12"/>
  <c r="BQ45" i="12"/>
  <c r="BQ13" i="12"/>
  <c r="BQ76" i="12"/>
  <c r="BQ48" i="12"/>
  <c r="BQ196" i="12"/>
  <c r="BQ16" i="12"/>
  <c r="BQ80" i="12"/>
  <c r="BQ34" i="12"/>
  <c r="BQ72" i="12"/>
  <c r="BQ38" i="12"/>
  <c r="BQ202" i="12"/>
  <c r="BQ19" i="12"/>
  <c r="BQ46" i="12"/>
  <c r="BQ20" i="12"/>
  <c r="BQ69" i="12"/>
  <c r="BQ89" i="12"/>
  <c r="BQ62" i="12"/>
  <c r="BQ195" i="12"/>
  <c r="BQ84" i="12"/>
  <c r="BQ39" i="12"/>
  <c r="BQ75" i="12"/>
  <c r="BQ192" i="12"/>
  <c r="BQ37" i="12"/>
  <c r="BP193" i="12"/>
  <c r="BP213" i="12"/>
  <c r="BP203" i="12"/>
  <c r="BP129" i="12"/>
  <c r="BP191" i="12"/>
  <c r="BP26" i="12"/>
  <c r="BP211" i="12"/>
  <c r="BP44" i="12"/>
  <c r="BP215" i="12"/>
  <c r="BP160" i="12"/>
  <c r="BP57" i="12"/>
  <c r="BP32" i="12"/>
  <c r="BP22" i="12"/>
  <c r="BP159" i="12"/>
  <c r="BP140" i="12"/>
  <c r="BP92" i="12"/>
  <c r="BP103" i="12"/>
  <c r="BP163" i="12"/>
  <c r="BP94" i="12"/>
  <c r="BP125" i="12"/>
  <c r="BP142" i="12"/>
  <c r="BP99" i="12"/>
  <c r="BP148" i="12"/>
  <c r="BP116" i="12"/>
  <c r="BP143" i="12"/>
  <c r="BP157" i="12"/>
  <c r="BP98" i="12"/>
  <c r="BP111" i="12"/>
  <c r="BP117" i="12"/>
  <c r="BP166" i="12"/>
  <c r="BP100" i="12"/>
  <c r="BP126" i="12"/>
  <c r="BP144" i="12"/>
  <c r="BP109" i="12"/>
  <c r="BP139" i="12"/>
  <c r="BP132" i="12"/>
  <c r="BP112" i="12"/>
  <c r="BP115" i="12"/>
  <c r="BP167" i="12"/>
  <c r="BP119" i="12"/>
  <c r="BP104" i="12"/>
  <c r="BP113" i="12"/>
  <c r="BP101" i="12"/>
  <c r="BP149" i="12"/>
  <c r="BP145" i="12"/>
  <c r="BP153" i="12"/>
  <c r="BP135" i="12"/>
  <c r="BP105" i="12"/>
  <c r="BP151" i="12"/>
  <c r="BP118" i="12"/>
  <c r="BP95" i="12"/>
  <c r="BP124" i="12"/>
  <c r="BP96" i="12"/>
  <c r="BP106" i="12"/>
  <c r="BP169" i="12"/>
  <c r="BP102" i="12"/>
  <c r="BP156" i="12"/>
  <c r="BP97" i="12"/>
  <c r="BP127" i="12"/>
  <c r="BP158" i="12"/>
  <c r="BP108" i="12"/>
  <c r="BP168" i="12"/>
  <c r="BP133" i="12"/>
  <c r="BP150" i="12"/>
  <c r="BP114" i="12"/>
  <c r="BP170" i="12"/>
  <c r="BP136" i="12"/>
  <c r="BP123" i="12"/>
  <c r="BP128" i="12"/>
  <c r="BP155" i="12"/>
  <c r="BP93" i="12"/>
  <c r="BP120" i="12"/>
  <c r="BP147" i="12"/>
  <c r="BP154" i="12"/>
  <c r="BP162" i="12"/>
  <c r="BP131" i="12"/>
  <c r="BP152" i="12"/>
  <c r="BP107" i="12"/>
  <c r="BP165" i="12"/>
  <c r="BP138" i="12"/>
  <c r="BP122" i="12"/>
  <c r="BP137" i="12"/>
  <c r="BP134" i="12"/>
  <c r="BP121" i="12"/>
  <c r="BP141" i="12"/>
  <c r="BP146" i="12"/>
  <c r="BP110" i="12"/>
  <c r="BQ213" i="12" l="1"/>
  <c r="BQ160" i="12"/>
  <c r="BQ203" i="12"/>
  <c r="BQ32" i="12"/>
  <c r="BQ215" i="12"/>
  <c r="BQ44" i="12"/>
  <c r="BQ211" i="12"/>
  <c r="BQ191" i="12"/>
  <c r="BQ22" i="12"/>
  <c r="BQ129" i="12"/>
  <c r="BQ26" i="12"/>
  <c r="BQ57" i="12"/>
  <c r="BQ193" i="12"/>
  <c r="BR23" i="12"/>
  <c r="BR208" i="12"/>
  <c r="BR209" i="12"/>
  <c r="BR73" i="12"/>
  <c r="BR59" i="12"/>
  <c r="BR39" i="12"/>
  <c r="BR52" i="12"/>
  <c r="BR195" i="12"/>
  <c r="BR196" i="12"/>
  <c r="BR80" i="12"/>
  <c r="BR70" i="12"/>
  <c r="BR35" i="12"/>
  <c r="BR183" i="12"/>
  <c r="BR16" i="12"/>
  <c r="BR186" i="12"/>
  <c r="BR201" i="12"/>
  <c r="BR45" i="12"/>
  <c r="BR194" i="12"/>
  <c r="BR24" i="12"/>
  <c r="BR185" i="12"/>
  <c r="BR50" i="12"/>
  <c r="BR40" i="12"/>
  <c r="BR85" i="12"/>
  <c r="BR38" i="12"/>
  <c r="BR29" i="12"/>
  <c r="BS11" i="12"/>
  <c r="BR71" i="12"/>
  <c r="BR72" i="12"/>
  <c r="BR198" i="12"/>
  <c r="BR74" i="12"/>
  <c r="BR174" i="12"/>
  <c r="BR19" i="12"/>
  <c r="BR78" i="12"/>
  <c r="BR79" i="12"/>
  <c r="BR62" i="12"/>
  <c r="BR60" i="12"/>
  <c r="BR41" i="12"/>
  <c r="BR51" i="12"/>
  <c r="BR199" i="12"/>
  <c r="BR200" i="12"/>
  <c r="BR84" i="12"/>
  <c r="BR37" i="12"/>
  <c r="BR12" i="12"/>
  <c r="BR65" i="12"/>
  <c r="BR182" i="12"/>
  <c r="BR187" i="12"/>
  <c r="BR206" i="12"/>
  <c r="BR189" i="12"/>
  <c r="BR212" i="12"/>
  <c r="BR43" i="12"/>
  <c r="BR188" i="12"/>
  <c r="BR18" i="12"/>
  <c r="BR173" i="12"/>
  <c r="BR76" i="12"/>
  <c r="BR47" i="12"/>
  <c r="BR180" i="12"/>
  <c r="BR83" i="12"/>
  <c r="BR90" i="12"/>
  <c r="BR42" i="12"/>
  <c r="BR205" i="12"/>
  <c r="BR17" i="12"/>
  <c r="BR190" i="12"/>
  <c r="BR210" i="12"/>
  <c r="BR63" i="12"/>
  <c r="BR49" i="12"/>
  <c r="BR197" i="12"/>
  <c r="BR20" i="12"/>
  <c r="BR181" i="12"/>
  <c r="BR55" i="12"/>
  <c r="BR34" i="12"/>
  <c r="BR184" i="12"/>
  <c r="BR68" i="12"/>
  <c r="BR28" i="12"/>
  <c r="BR89" i="12"/>
  <c r="BR64" i="12"/>
  <c r="BR36" i="12"/>
  <c r="BR13" i="12"/>
  <c r="BR75" i="12"/>
  <c r="BR207" i="12"/>
  <c r="BR33" i="12"/>
  <c r="BR82" i="12"/>
  <c r="BR66" i="12"/>
  <c r="BR81" i="12"/>
  <c r="BR204" i="12"/>
  <c r="BR69" i="12"/>
  <c r="BR30" i="12"/>
  <c r="BR54" i="12"/>
  <c r="BR192" i="12"/>
  <c r="BR202" i="12"/>
  <c r="BR53" i="12"/>
  <c r="BR27" i="12"/>
  <c r="BR31" i="12"/>
  <c r="BR14" i="12"/>
  <c r="BR48" i="12"/>
  <c r="BR214" i="12"/>
  <c r="BR25" i="12"/>
  <c r="BR86" i="12"/>
  <c r="BR46" i="12"/>
  <c r="BR21" i="12"/>
  <c r="BQ159" i="12"/>
  <c r="BQ138" i="12"/>
  <c r="BQ113" i="12"/>
  <c r="BQ124" i="12"/>
  <c r="BQ151" i="12"/>
  <c r="BQ120" i="12"/>
  <c r="BQ168" i="12"/>
  <c r="BQ142" i="12"/>
  <c r="BQ111" i="12"/>
  <c r="BQ105" i="12"/>
  <c r="BQ167" i="12"/>
  <c r="BQ119" i="12"/>
  <c r="BQ144" i="12"/>
  <c r="BQ127" i="12"/>
  <c r="BQ106" i="12"/>
  <c r="BQ152" i="12"/>
  <c r="BQ169" i="12"/>
  <c r="BQ115" i="12"/>
  <c r="BQ148" i="12"/>
  <c r="BQ154" i="12"/>
  <c r="BQ94" i="12"/>
  <c r="BQ155" i="12"/>
  <c r="BQ93" i="12"/>
  <c r="BQ125" i="12"/>
  <c r="BQ95" i="12"/>
  <c r="BQ165" i="12"/>
  <c r="BQ143" i="12"/>
  <c r="BQ107" i="12"/>
  <c r="BQ149" i="12"/>
  <c r="BQ156" i="12"/>
  <c r="BQ92" i="12"/>
  <c r="BQ108" i="12"/>
  <c r="BQ103" i="12"/>
  <c r="BQ170" i="12"/>
  <c r="BQ100" i="12"/>
  <c r="BQ117" i="12"/>
  <c r="BQ114" i="12"/>
  <c r="BQ97" i="12"/>
  <c r="BQ150" i="12"/>
  <c r="BQ118" i="12"/>
  <c r="BQ136" i="12"/>
  <c r="BQ102" i="12"/>
  <c r="BQ146" i="12"/>
  <c r="BQ132" i="12"/>
  <c r="BQ123" i="12"/>
  <c r="BQ163" i="12"/>
  <c r="BQ128" i="12"/>
  <c r="BQ141" i="12"/>
  <c r="BQ134" i="12"/>
  <c r="BQ166" i="12"/>
  <c r="BQ101" i="12"/>
  <c r="BQ162" i="12"/>
  <c r="BQ121" i="12"/>
  <c r="BQ158" i="12"/>
  <c r="BQ135" i="12"/>
  <c r="BQ99" i="12"/>
  <c r="BQ137" i="12"/>
  <c r="BQ140" i="12"/>
  <c r="BQ112" i="12"/>
  <c r="BQ126" i="12"/>
  <c r="BQ147" i="12"/>
  <c r="BQ131" i="12"/>
  <c r="BQ116" i="12"/>
  <c r="BQ157" i="12"/>
  <c r="BQ139" i="12"/>
  <c r="BQ98" i="12"/>
  <c r="BQ110" i="12"/>
  <c r="BQ96" i="12"/>
  <c r="BQ145" i="12"/>
  <c r="BQ153" i="12"/>
  <c r="BQ109" i="12"/>
  <c r="BQ104" i="12"/>
  <c r="BQ133" i="12"/>
  <c r="BQ122" i="12"/>
  <c r="BQ179" i="12"/>
  <c r="BQ178" i="12"/>
  <c r="BQ176" i="12"/>
  <c r="BQ217" i="12"/>
  <c r="BQ177" i="12"/>
  <c r="BR142" i="12" l="1"/>
  <c r="BR100" i="12"/>
  <c r="BR110" i="12"/>
  <c r="BR141" i="12"/>
  <c r="BR107" i="12"/>
  <c r="BR150" i="12"/>
  <c r="BR95" i="12"/>
  <c r="BR158" i="12"/>
  <c r="BR114" i="12"/>
  <c r="BR124" i="12"/>
  <c r="BR151" i="12"/>
  <c r="BR145" i="12"/>
  <c r="BR104" i="12"/>
  <c r="BR166" i="12"/>
  <c r="BR143" i="12"/>
  <c r="BR140" i="12"/>
  <c r="BR101" i="12"/>
  <c r="BR118" i="12"/>
  <c r="BR128" i="12"/>
  <c r="BR94" i="12"/>
  <c r="BR137" i="12"/>
  <c r="BR106" i="12"/>
  <c r="BR115" i="12"/>
  <c r="BR170" i="12"/>
  <c r="BR139" i="12"/>
  <c r="BR109" i="12"/>
  <c r="BR112" i="12"/>
  <c r="BR167" i="12"/>
  <c r="BR92" i="12"/>
  <c r="BR122" i="12"/>
  <c r="BR117" i="12"/>
  <c r="BR127" i="12"/>
  <c r="BR169" i="12"/>
  <c r="BR121" i="12"/>
  <c r="BR99" i="12"/>
  <c r="BR123" i="12"/>
  <c r="BR162" i="12"/>
  <c r="BR108" i="12"/>
  <c r="BR149" i="12"/>
  <c r="BR97" i="12"/>
  <c r="BR96" i="12"/>
  <c r="BR146" i="12"/>
  <c r="BR154" i="12"/>
  <c r="BR119" i="12"/>
  <c r="BR102" i="12"/>
  <c r="BR163" i="12"/>
  <c r="BR133" i="12"/>
  <c r="BR165" i="12"/>
  <c r="BR125" i="12"/>
  <c r="BR120" i="12"/>
  <c r="BR134" i="12"/>
  <c r="BR116" i="12"/>
  <c r="BR152" i="12"/>
  <c r="BR126" i="12"/>
  <c r="BR156" i="12"/>
  <c r="BR159" i="12"/>
  <c r="BR153" i="12"/>
  <c r="BR147" i="12"/>
  <c r="BR138" i="12"/>
  <c r="BR155" i="12"/>
  <c r="BR148" i="12"/>
  <c r="BR157" i="12"/>
  <c r="BR168" i="12"/>
  <c r="BR144" i="12"/>
  <c r="BR111" i="12"/>
  <c r="BR136" i="12"/>
  <c r="BR105" i="12"/>
  <c r="BR93" i="12"/>
  <c r="BR113" i="12"/>
  <c r="BR103" i="12"/>
  <c r="BR131" i="12"/>
  <c r="BR132" i="12"/>
  <c r="BR98" i="12"/>
  <c r="BR135" i="12"/>
  <c r="BS14" i="12"/>
  <c r="BS64" i="12"/>
  <c r="BS212" i="12"/>
  <c r="BS86" i="12"/>
  <c r="BS72" i="12"/>
  <c r="BS201" i="12"/>
  <c r="BS24" i="12"/>
  <c r="BS183" i="12"/>
  <c r="BS198" i="12"/>
  <c r="BS208" i="12"/>
  <c r="BS79" i="12"/>
  <c r="BS36" i="12"/>
  <c r="BS38" i="12"/>
  <c r="BS182" i="12"/>
  <c r="BS89" i="12"/>
  <c r="BS195" i="12"/>
  <c r="BS200" i="12"/>
  <c r="BS197" i="12"/>
  <c r="BS20" i="12"/>
  <c r="BS23" i="12"/>
  <c r="BS16" i="12"/>
  <c r="BS47" i="12"/>
  <c r="BS187" i="12"/>
  <c r="BS30" i="12"/>
  <c r="BS60" i="12"/>
  <c r="BS52" i="12"/>
  <c r="BS45" i="12"/>
  <c r="BS70" i="12"/>
  <c r="BS50" i="12"/>
  <c r="BS35" i="12"/>
  <c r="BS37" i="12"/>
  <c r="BS25" i="12"/>
  <c r="BS55" i="12"/>
  <c r="BS214" i="12"/>
  <c r="BS71" i="12"/>
  <c r="BS76" i="12"/>
  <c r="BS210" i="12"/>
  <c r="BS28" i="12"/>
  <c r="BS33" i="12"/>
  <c r="BS202" i="12"/>
  <c r="BS78" i="12"/>
  <c r="BS83" i="12"/>
  <c r="BS31" i="12"/>
  <c r="BS46" i="12"/>
  <c r="BS186" i="12"/>
  <c r="BS189" i="12"/>
  <c r="BS199" i="12"/>
  <c r="BS205" i="12"/>
  <c r="BS206" i="12"/>
  <c r="BS174" i="12"/>
  <c r="BS180" i="12"/>
  <c r="BS192" i="12"/>
  <c r="BS90" i="12"/>
  <c r="BS40" i="12"/>
  <c r="BS54" i="12"/>
  <c r="BS17" i="12"/>
  <c r="BS53" i="12"/>
  <c r="BS75" i="12"/>
  <c r="BS69" i="12"/>
  <c r="BS43" i="12"/>
  <c r="BS82" i="12"/>
  <c r="BS188" i="12"/>
  <c r="BS194" i="12"/>
  <c r="BS209" i="12"/>
  <c r="BS34" i="12"/>
  <c r="BS184" i="12"/>
  <c r="BS196" i="12"/>
  <c r="BS73" i="12"/>
  <c r="BS27" i="12"/>
  <c r="BS185" i="12"/>
  <c r="BS59" i="12"/>
  <c r="BS49" i="12"/>
  <c r="BS48" i="12"/>
  <c r="BS66" i="12"/>
  <c r="BS19" i="12"/>
  <c r="BS181" i="12"/>
  <c r="BS21" i="12"/>
  <c r="BS51" i="12"/>
  <c r="BS74" i="12"/>
  <c r="BS39" i="12"/>
  <c r="BS29" i="12"/>
  <c r="BS81" i="12"/>
  <c r="BS80" i="12"/>
  <c r="BS13" i="12"/>
  <c r="BS207" i="12"/>
  <c r="BS68" i="12"/>
  <c r="BS18" i="12"/>
  <c r="BT11" i="12"/>
  <c r="BS204" i="12"/>
  <c r="BS84" i="12"/>
  <c r="BS173" i="12"/>
  <c r="BS190" i="12"/>
  <c r="BS12" i="12"/>
  <c r="BS42" i="12"/>
  <c r="BS63" i="12"/>
  <c r="BS41" i="12"/>
  <c r="BS65" i="12"/>
  <c r="BS85" i="12"/>
  <c r="BS62" i="12"/>
  <c r="BR211" i="12"/>
  <c r="BR191" i="12"/>
  <c r="BR32" i="12"/>
  <c r="BR160" i="12"/>
  <c r="BR57" i="12"/>
  <c r="BR215" i="12"/>
  <c r="BR44" i="12"/>
  <c r="BR193" i="12"/>
  <c r="BR129" i="12"/>
  <c r="BR213" i="12"/>
  <c r="BR22" i="12"/>
  <c r="BR26" i="12"/>
  <c r="BR203" i="12"/>
  <c r="BR178" i="12"/>
  <c r="BR179" i="12"/>
  <c r="BR176" i="12"/>
  <c r="BR217" i="12"/>
  <c r="BR177" i="12"/>
  <c r="BS177" i="12" l="1"/>
  <c r="BS178" i="12"/>
  <c r="BS176" i="12"/>
  <c r="BS217" i="12"/>
  <c r="BS179" i="12"/>
  <c r="BS159" i="12"/>
  <c r="BS125" i="12"/>
  <c r="BS119" i="12"/>
  <c r="BS112" i="12"/>
  <c r="BS134" i="12"/>
  <c r="BS156" i="12"/>
  <c r="BS142" i="12"/>
  <c r="BS162" i="12"/>
  <c r="BS153" i="12"/>
  <c r="BS96" i="12"/>
  <c r="BS152" i="12"/>
  <c r="BS99" i="12"/>
  <c r="BS94" i="12"/>
  <c r="BS101" i="12"/>
  <c r="BS138" i="12"/>
  <c r="BS108" i="12"/>
  <c r="BS141" i="12"/>
  <c r="BS120" i="12"/>
  <c r="BS105" i="12"/>
  <c r="BS150" i="12"/>
  <c r="BS95" i="12"/>
  <c r="BS107" i="12"/>
  <c r="BS168" i="12"/>
  <c r="BS97" i="12"/>
  <c r="BS133" i="12"/>
  <c r="BS113" i="12"/>
  <c r="BS166" i="12"/>
  <c r="BS154" i="12"/>
  <c r="BS115" i="12"/>
  <c r="BS143" i="12"/>
  <c r="BS157" i="12"/>
  <c r="BS118" i="12"/>
  <c r="BS123" i="12"/>
  <c r="BS149" i="12"/>
  <c r="BS109" i="12"/>
  <c r="BS163" i="12"/>
  <c r="BS170" i="12"/>
  <c r="BS139" i="12"/>
  <c r="BS148" i="12"/>
  <c r="BS122" i="12"/>
  <c r="BS158" i="12"/>
  <c r="BS103" i="12"/>
  <c r="BS121" i="12"/>
  <c r="BS124" i="12"/>
  <c r="BS137" i="12"/>
  <c r="BS111" i="12"/>
  <c r="BS100" i="12"/>
  <c r="BS106" i="12"/>
  <c r="BS167" i="12"/>
  <c r="BS116" i="12"/>
  <c r="BS102" i="12"/>
  <c r="BS151" i="12"/>
  <c r="BS117" i="12"/>
  <c r="BS144" i="12"/>
  <c r="BS147" i="12"/>
  <c r="BS155" i="12"/>
  <c r="BS92" i="12"/>
  <c r="BS93" i="12"/>
  <c r="BS136" i="12"/>
  <c r="BS104" i="12"/>
  <c r="BS145" i="12"/>
  <c r="BS169" i="12"/>
  <c r="BS132" i="12"/>
  <c r="BS98" i="12"/>
  <c r="BS128" i="12"/>
  <c r="BS131" i="12"/>
  <c r="BS146" i="12"/>
  <c r="BS114" i="12"/>
  <c r="BS135" i="12"/>
  <c r="BS165" i="12"/>
  <c r="BS110" i="12"/>
  <c r="BS127" i="12"/>
  <c r="BS126" i="12"/>
  <c r="BS140" i="12"/>
  <c r="BT55" i="12"/>
  <c r="BT201" i="12"/>
  <c r="BT212" i="12"/>
  <c r="BT204" i="12"/>
  <c r="BT76" i="12"/>
  <c r="BT59" i="12"/>
  <c r="BT185" i="12"/>
  <c r="BT42" i="12"/>
  <c r="BT198" i="12"/>
  <c r="BT190" i="12"/>
  <c r="BT18" i="12"/>
  <c r="BT192" i="12"/>
  <c r="BU11" i="12"/>
  <c r="BT89" i="12"/>
  <c r="BT51" i="12"/>
  <c r="BT52" i="12"/>
  <c r="BT72" i="12"/>
  <c r="BT83" i="12"/>
  <c r="BT33" i="12"/>
  <c r="BT182" i="12"/>
  <c r="BT62" i="12"/>
  <c r="BT47" i="12"/>
  <c r="BT48" i="12"/>
  <c r="BT23" i="12"/>
  <c r="BT37" i="12"/>
  <c r="BT40" i="12"/>
  <c r="BT84" i="12"/>
  <c r="BT70" i="12"/>
  <c r="BT86" i="12"/>
  <c r="BT30" i="12"/>
  <c r="BT200" i="12"/>
  <c r="BT54" i="12"/>
  <c r="BT206" i="12"/>
  <c r="BT214" i="12"/>
  <c r="BT208" i="12"/>
  <c r="BT35" i="12"/>
  <c r="BT60" i="12"/>
  <c r="BT43" i="12"/>
  <c r="BT188" i="12"/>
  <c r="BT202" i="12"/>
  <c r="BT195" i="12"/>
  <c r="BT20" i="12"/>
  <c r="BT68" i="12"/>
  <c r="BT53" i="12"/>
  <c r="BT173" i="12"/>
  <c r="BT189" i="12"/>
  <c r="BT19" i="12"/>
  <c r="BT34" i="12"/>
  <c r="BT36" i="12"/>
  <c r="BT13" i="12"/>
  <c r="BT186" i="12"/>
  <c r="BT66" i="12"/>
  <c r="BT24" i="12"/>
  <c r="BT50" i="12"/>
  <c r="BT196" i="12"/>
  <c r="BT25" i="12"/>
  <c r="BT27" i="12"/>
  <c r="BT69" i="12"/>
  <c r="BT74" i="12"/>
  <c r="BT71" i="12"/>
  <c r="BT21" i="12"/>
  <c r="BT174" i="12"/>
  <c r="BT49" i="12"/>
  <c r="BT210" i="12"/>
  <c r="BT81" i="12"/>
  <c r="BT78" i="12"/>
  <c r="BT39" i="12"/>
  <c r="BT209" i="12"/>
  <c r="BT64" i="12"/>
  <c r="BT197" i="12"/>
  <c r="BT207" i="12"/>
  <c r="BT199" i="12"/>
  <c r="BT79" i="12"/>
  <c r="BT17" i="12"/>
  <c r="BT181" i="12"/>
  <c r="BT183" i="12"/>
  <c r="BT194" i="12"/>
  <c r="BT180" i="12"/>
  <c r="BT38" i="12"/>
  <c r="BT31" i="12"/>
  <c r="BT14" i="12"/>
  <c r="BT28" i="12"/>
  <c r="BT46" i="12"/>
  <c r="BT65" i="12"/>
  <c r="BT184" i="12"/>
  <c r="BT205" i="12"/>
  <c r="BT29" i="12"/>
  <c r="BT16" i="12"/>
  <c r="BT73" i="12"/>
  <c r="BT63" i="12"/>
  <c r="BT75" i="12"/>
  <c r="BT12" i="12"/>
  <c r="BT90" i="12"/>
  <c r="BT45" i="12"/>
  <c r="BT80" i="12"/>
  <c r="BT85" i="12"/>
  <c r="BT82" i="12"/>
  <c r="BT41" i="12"/>
  <c r="BT187" i="12"/>
  <c r="BS203" i="12"/>
  <c r="BS215" i="12"/>
  <c r="BS211" i="12"/>
  <c r="BS191" i="12"/>
  <c r="BS213" i="12"/>
  <c r="BS22" i="12"/>
  <c r="BS26" i="12"/>
  <c r="BS129" i="12"/>
  <c r="BS44" i="12"/>
  <c r="BS32" i="12"/>
  <c r="BS57" i="12"/>
  <c r="BS193" i="12"/>
  <c r="BS160" i="12"/>
  <c r="BT177" i="12" l="1"/>
  <c r="BT217" i="12"/>
  <c r="BT179" i="12"/>
  <c r="BT178" i="12"/>
  <c r="BT176" i="12"/>
  <c r="BU25" i="12"/>
  <c r="BU65" i="12"/>
  <c r="BU79" i="12"/>
  <c r="BU66" i="12"/>
  <c r="BU199" i="12"/>
  <c r="BU48" i="12"/>
  <c r="BU33" i="12"/>
  <c r="BU89" i="12"/>
  <c r="BU200" i="12"/>
  <c r="BU69" i="12"/>
  <c r="BU74" i="12"/>
  <c r="BU20" i="12"/>
  <c r="BU174" i="12"/>
  <c r="BU173" i="12"/>
  <c r="BU187" i="12"/>
  <c r="BU210" i="12"/>
  <c r="BU81" i="12"/>
  <c r="BU34" i="12"/>
  <c r="BU195" i="12"/>
  <c r="BU40" i="12"/>
  <c r="BU182" i="12"/>
  <c r="BU197" i="12"/>
  <c r="BU207" i="12"/>
  <c r="BU90" i="12"/>
  <c r="BU82" i="12"/>
  <c r="BU55" i="12"/>
  <c r="BU42" i="12"/>
  <c r="BU76" i="12"/>
  <c r="BU194" i="12"/>
  <c r="BU17" i="12"/>
  <c r="BU30" i="12"/>
  <c r="BU29" i="12"/>
  <c r="BU53" i="12"/>
  <c r="BU83" i="12"/>
  <c r="BU46" i="12"/>
  <c r="BU208" i="12"/>
  <c r="BU35" i="12"/>
  <c r="BU24" i="12"/>
  <c r="BU181" i="12"/>
  <c r="BU205" i="12"/>
  <c r="BU73" i="12"/>
  <c r="BU63" i="12"/>
  <c r="BU78" i="12"/>
  <c r="BU13" i="12"/>
  <c r="BU180" i="12"/>
  <c r="BU192" i="12"/>
  <c r="BU80" i="12"/>
  <c r="BU85" i="12"/>
  <c r="BU38" i="12"/>
  <c r="BU50" i="12"/>
  <c r="BU27" i="12"/>
  <c r="BU186" i="12"/>
  <c r="BU201" i="12"/>
  <c r="BU212" i="12"/>
  <c r="BU190" i="12"/>
  <c r="BU36" i="12"/>
  <c r="BU49" i="12"/>
  <c r="BU23" i="12"/>
  <c r="BU54" i="12"/>
  <c r="BU198" i="12"/>
  <c r="BU59" i="12"/>
  <c r="BU21" i="12"/>
  <c r="BU43" i="12"/>
  <c r="BU52" i="12"/>
  <c r="BU68" i="12"/>
  <c r="BV11" i="12"/>
  <c r="BU86" i="12"/>
  <c r="BU39" i="12"/>
  <c r="BU28" i="12"/>
  <c r="BU185" i="12"/>
  <c r="BU209" i="12"/>
  <c r="BU62" i="12"/>
  <c r="BU47" i="12"/>
  <c r="BU75" i="12"/>
  <c r="BU14" i="12"/>
  <c r="BU184" i="12"/>
  <c r="BU196" i="12"/>
  <c r="BU84" i="12"/>
  <c r="BU70" i="12"/>
  <c r="BU18" i="12"/>
  <c r="BU31" i="12"/>
  <c r="BU16" i="12"/>
  <c r="BU183" i="12"/>
  <c r="BU206" i="12"/>
  <c r="BU214" i="12"/>
  <c r="BU71" i="12"/>
  <c r="BU204" i="12"/>
  <c r="BU45" i="12"/>
  <c r="BU19" i="12"/>
  <c r="BU188" i="12"/>
  <c r="BU202" i="12"/>
  <c r="BU60" i="12"/>
  <c r="BU12" i="12"/>
  <c r="BU64" i="12"/>
  <c r="BU51" i="12"/>
  <c r="BU72" i="12"/>
  <c r="BU189" i="12"/>
  <c r="BU37" i="12"/>
  <c r="BU41" i="12"/>
  <c r="BT26" i="12"/>
  <c r="BT44" i="12"/>
  <c r="BT211" i="12"/>
  <c r="BT191" i="12"/>
  <c r="BT215" i="12"/>
  <c r="BT129" i="12"/>
  <c r="BT57" i="12"/>
  <c r="BT203" i="12"/>
  <c r="BT193" i="12"/>
  <c r="BT32" i="12"/>
  <c r="BT213" i="12"/>
  <c r="BT160" i="12"/>
  <c r="BT22" i="12"/>
  <c r="BT95" i="12"/>
  <c r="BT124" i="12"/>
  <c r="BT96" i="12"/>
  <c r="BT106" i="12"/>
  <c r="BT169" i="12"/>
  <c r="BT131" i="12"/>
  <c r="BT152" i="12"/>
  <c r="BT103" i="12"/>
  <c r="BT170" i="12"/>
  <c r="BT157" i="12"/>
  <c r="BT98" i="12"/>
  <c r="BT111" i="12"/>
  <c r="BT117" i="12"/>
  <c r="BT101" i="12"/>
  <c r="BT136" i="12"/>
  <c r="BT99" i="12"/>
  <c r="BT149" i="12"/>
  <c r="BT163" i="12"/>
  <c r="BT128" i="12"/>
  <c r="BT155" i="12"/>
  <c r="BT93" i="12"/>
  <c r="BT120" i="12"/>
  <c r="BT147" i="12"/>
  <c r="BT125" i="12"/>
  <c r="BT142" i="12"/>
  <c r="BT134" i="12"/>
  <c r="BT132" i="12"/>
  <c r="BT105" i="12"/>
  <c r="BT145" i="12"/>
  <c r="BT146" i="12"/>
  <c r="BT135" i="12"/>
  <c r="BT112" i="12"/>
  <c r="BT151" i="12"/>
  <c r="BT110" i="12"/>
  <c r="BT143" i="12"/>
  <c r="BT114" i="12"/>
  <c r="BT141" i="12"/>
  <c r="BT159" i="12"/>
  <c r="BT140" i="12"/>
  <c r="BT92" i="12"/>
  <c r="BT97" i="12"/>
  <c r="BT165" i="12"/>
  <c r="BT167" i="12"/>
  <c r="BT119" i="12"/>
  <c r="BT104" i="12"/>
  <c r="BT113" i="12"/>
  <c r="BT168" i="12"/>
  <c r="BT133" i="12"/>
  <c r="BT150" i="12"/>
  <c r="BT107" i="12"/>
  <c r="BT116" i="12"/>
  <c r="BT108" i="12"/>
  <c r="BT138" i="12"/>
  <c r="BT100" i="12"/>
  <c r="BT102" i="12"/>
  <c r="BT162" i="12"/>
  <c r="BT144" i="12"/>
  <c r="BT109" i="12"/>
  <c r="BT139" i="12"/>
  <c r="BT118" i="12"/>
  <c r="BT166" i="12"/>
  <c r="BT156" i="12"/>
  <c r="BT153" i="12"/>
  <c r="BT127" i="12"/>
  <c r="BT158" i="12"/>
  <c r="BT122" i="12"/>
  <c r="BT137" i="12"/>
  <c r="BT121" i="12"/>
  <c r="BT148" i="12"/>
  <c r="BT123" i="12"/>
  <c r="BT154" i="12"/>
  <c r="BT94" i="12"/>
  <c r="BT115" i="12"/>
  <c r="BT126" i="12"/>
  <c r="BV23" i="12" l="1"/>
  <c r="BV78" i="12"/>
  <c r="BV79" i="12"/>
  <c r="BV62" i="12"/>
  <c r="BV17" i="12"/>
  <c r="BV74" i="12"/>
  <c r="BV52" i="12"/>
  <c r="BV199" i="12"/>
  <c r="BV200" i="12"/>
  <c r="BV84" i="12"/>
  <c r="BV214" i="12"/>
  <c r="BV39" i="12"/>
  <c r="BV28" i="12"/>
  <c r="BV27" i="12"/>
  <c r="BV187" i="12"/>
  <c r="BV206" i="12"/>
  <c r="BV43" i="12"/>
  <c r="BV20" i="12"/>
  <c r="BV53" i="12"/>
  <c r="BV181" i="12"/>
  <c r="BV55" i="12"/>
  <c r="BV188" i="12"/>
  <c r="BV63" i="12"/>
  <c r="BV34" i="12"/>
  <c r="BV13" i="12"/>
  <c r="BV24" i="12"/>
  <c r="BV75" i="12"/>
  <c r="BV76" i="12"/>
  <c r="BV194" i="12"/>
  <c r="BV189" i="12"/>
  <c r="BV30" i="12"/>
  <c r="BV19" i="12"/>
  <c r="BV82" i="12"/>
  <c r="BV83" i="12"/>
  <c r="BV66" i="12"/>
  <c r="BV59" i="12"/>
  <c r="BV35" i="12"/>
  <c r="BV51" i="12"/>
  <c r="BV204" i="12"/>
  <c r="BV205" i="12"/>
  <c r="BV69" i="12"/>
  <c r="BV85" i="12"/>
  <c r="BV41" i="12"/>
  <c r="BV65" i="12"/>
  <c r="BV190" i="12"/>
  <c r="BV192" i="12"/>
  <c r="BV210" i="12"/>
  <c r="BV198" i="12"/>
  <c r="BV47" i="12"/>
  <c r="BV183" i="12"/>
  <c r="BV185" i="12"/>
  <c r="BV40" i="12"/>
  <c r="BV197" i="12"/>
  <c r="BV36" i="12"/>
  <c r="BV38" i="12"/>
  <c r="BV14" i="12"/>
  <c r="BW11" i="12"/>
  <c r="BV48" i="12"/>
  <c r="BV45" i="12"/>
  <c r="BV212" i="12"/>
  <c r="BV202" i="12"/>
  <c r="BV25" i="12"/>
  <c r="BV180" i="12"/>
  <c r="BV86" i="12"/>
  <c r="BV68" i="12"/>
  <c r="BV46" i="12"/>
  <c r="BV60" i="12"/>
  <c r="BV12" i="12"/>
  <c r="BV42" i="12"/>
  <c r="BV208" i="12"/>
  <c r="BV209" i="12"/>
  <c r="BV73" i="12"/>
  <c r="BV37" i="12"/>
  <c r="BV174" i="12"/>
  <c r="BV54" i="12"/>
  <c r="BV195" i="12"/>
  <c r="BV196" i="12"/>
  <c r="BV80" i="12"/>
  <c r="BV207" i="12"/>
  <c r="BV21" i="12"/>
  <c r="BV33" i="12"/>
  <c r="BV64" i="12"/>
  <c r="BV182" i="12"/>
  <c r="BV201" i="12"/>
  <c r="BV31" i="12"/>
  <c r="BV18" i="12"/>
  <c r="BV89" i="12"/>
  <c r="BV173" i="12"/>
  <c r="BV50" i="12"/>
  <c r="BV186" i="12"/>
  <c r="BV81" i="12"/>
  <c r="BV70" i="12"/>
  <c r="BV29" i="12"/>
  <c r="BV184" i="12"/>
  <c r="BV71" i="12"/>
  <c r="BV72" i="12"/>
  <c r="BV49" i="12"/>
  <c r="BV90" i="12"/>
  <c r="BV16" i="12"/>
  <c r="BU179" i="12"/>
  <c r="BU178" i="12"/>
  <c r="BU176" i="12"/>
  <c r="BU217" i="12"/>
  <c r="BU177" i="12"/>
  <c r="BU211" i="12"/>
  <c r="BU203" i="12"/>
  <c r="BU193" i="12"/>
  <c r="BU57" i="12"/>
  <c r="BU160" i="12"/>
  <c r="BU26" i="12"/>
  <c r="BU44" i="12"/>
  <c r="BU213" i="12"/>
  <c r="BU129" i="12"/>
  <c r="BU22" i="12"/>
  <c r="BU32" i="12"/>
  <c r="BU215" i="12"/>
  <c r="BU191" i="12"/>
  <c r="BU159" i="12"/>
  <c r="BU138" i="12"/>
  <c r="BU97" i="12"/>
  <c r="BU115" i="12"/>
  <c r="BU147" i="12"/>
  <c r="BU112" i="12"/>
  <c r="BU162" i="12"/>
  <c r="BU110" i="12"/>
  <c r="BU134" i="12"/>
  <c r="BU168" i="12"/>
  <c r="BU109" i="12"/>
  <c r="BU121" i="12"/>
  <c r="BU104" i="12"/>
  <c r="BU166" i="12"/>
  <c r="BU123" i="12"/>
  <c r="BU157" i="12"/>
  <c r="BU99" i="12"/>
  <c r="BU101" i="12"/>
  <c r="BU169" i="12"/>
  <c r="BU154" i="12"/>
  <c r="BU94" i="12"/>
  <c r="BU136" i="12"/>
  <c r="BU149" i="12"/>
  <c r="BU163" i="12"/>
  <c r="BU96" i="12"/>
  <c r="BU165" i="12"/>
  <c r="BU124" i="12"/>
  <c r="BU95" i="12"/>
  <c r="BU167" i="12"/>
  <c r="BU119" i="12"/>
  <c r="BU125" i="12"/>
  <c r="BU127" i="12"/>
  <c r="BU158" i="12"/>
  <c r="BU135" i="12"/>
  <c r="BU145" i="12"/>
  <c r="BU152" i="12"/>
  <c r="BU111" i="12"/>
  <c r="BU137" i="12"/>
  <c r="BU153" i="12"/>
  <c r="BU105" i="12"/>
  <c r="BU114" i="12"/>
  <c r="BU117" i="12"/>
  <c r="BU151" i="12"/>
  <c r="BU155" i="12"/>
  <c r="BU93" i="12"/>
  <c r="BU120" i="12"/>
  <c r="BU156" i="12"/>
  <c r="BU92" i="12"/>
  <c r="BU144" i="12"/>
  <c r="BU103" i="12"/>
  <c r="BU170" i="12"/>
  <c r="BU148" i="12"/>
  <c r="BU133" i="12"/>
  <c r="BU143" i="12"/>
  <c r="BU107" i="12"/>
  <c r="BU128" i="12"/>
  <c r="BU98" i="12"/>
  <c r="BU139" i="12"/>
  <c r="BU141" i="12"/>
  <c r="BU102" i="12"/>
  <c r="BU122" i="12"/>
  <c r="BU118" i="12"/>
  <c r="BU140" i="12"/>
  <c r="BU150" i="12"/>
  <c r="BU126" i="12"/>
  <c r="BU131" i="12"/>
  <c r="BU146" i="12"/>
  <c r="BU116" i="12"/>
  <c r="BU132" i="12"/>
  <c r="BU100" i="12"/>
  <c r="BU113" i="12"/>
  <c r="BU142" i="12"/>
  <c r="BU108" i="12"/>
  <c r="BU106" i="12"/>
  <c r="BV176" i="12" l="1"/>
  <c r="BV179" i="12"/>
  <c r="BV217" i="12"/>
  <c r="BV178" i="12"/>
  <c r="BV177" i="12"/>
  <c r="BV138" i="12"/>
  <c r="BV97" i="12"/>
  <c r="BV157" i="12"/>
  <c r="BV141" i="12"/>
  <c r="BV118" i="12"/>
  <c r="BV146" i="12"/>
  <c r="BV131" i="12"/>
  <c r="BV147" i="12"/>
  <c r="BV149" i="12"/>
  <c r="BV119" i="12"/>
  <c r="BV144" i="12"/>
  <c r="BV99" i="12"/>
  <c r="BV96" i="12"/>
  <c r="BV114" i="12"/>
  <c r="BV153" i="12"/>
  <c r="BV108" i="12"/>
  <c r="BV117" i="12"/>
  <c r="BV127" i="12"/>
  <c r="BV128" i="12"/>
  <c r="BV93" i="12"/>
  <c r="BV125" i="12"/>
  <c r="BV102" i="12"/>
  <c r="BV111" i="12"/>
  <c r="BV107" i="12"/>
  <c r="BV134" i="12"/>
  <c r="BV167" i="12"/>
  <c r="BV112" i="12"/>
  <c r="BV148" i="12"/>
  <c r="BV152" i="12"/>
  <c r="BV98" i="12"/>
  <c r="BV113" i="12"/>
  <c r="BV120" i="12"/>
  <c r="BV162" i="12"/>
  <c r="BV136" i="12"/>
  <c r="BV155" i="12"/>
  <c r="BV101" i="12"/>
  <c r="BV132" i="12"/>
  <c r="BV159" i="12"/>
  <c r="BV150" i="12"/>
  <c r="BV95" i="12"/>
  <c r="BV126" i="12"/>
  <c r="BV135" i="12"/>
  <c r="BV124" i="12"/>
  <c r="BV151" i="12"/>
  <c r="BV133" i="12"/>
  <c r="BV140" i="12"/>
  <c r="BV169" i="12"/>
  <c r="BV143" i="12"/>
  <c r="BV110" i="12"/>
  <c r="BV158" i="12"/>
  <c r="BV103" i="12"/>
  <c r="BV142" i="12"/>
  <c r="BV100" i="12"/>
  <c r="BV156" i="12"/>
  <c r="BV123" i="12"/>
  <c r="BV170" i="12"/>
  <c r="BV139" i="12"/>
  <c r="BV145" i="12"/>
  <c r="BV105" i="12"/>
  <c r="BV168" i="12"/>
  <c r="BV92" i="12"/>
  <c r="BV122" i="12"/>
  <c r="BV106" i="12"/>
  <c r="BV115" i="12"/>
  <c r="BV165" i="12"/>
  <c r="BV121" i="12"/>
  <c r="BV154" i="12"/>
  <c r="BV116" i="12"/>
  <c r="BV163" i="12"/>
  <c r="BV94" i="12"/>
  <c r="BV137" i="12"/>
  <c r="BV109" i="12"/>
  <c r="BV104" i="12"/>
  <c r="BV166" i="12"/>
  <c r="BW28" i="12"/>
  <c r="BW183" i="12"/>
  <c r="BW202" i="12"/>
  <c r="BW82" i="12"/>
  <c r="BW72" i="12"/>
  <c r="BW197" i="12"/>
  <c r="BW188" i="12"/>
  <c r="BW182" i="12"/>
  <c r="BW189" i="12"/>
  <c r="BW204" i="12"/>
  <c r="BW79" i="12"/>
  <c r="BW36" i="12"/>
  <c r="BW38" i="12"/>
  <c r="BW23" i="12"/>
  <c r="BW180" i="12"/>
  <c r="BW190" i="12"/>
  <c r="BW200" i="12"/>
  <c r="BW185" i="12"/>
  <c r="BW174" i="12"/>
  <c r="BW52" i="12"/>
  <c r="BW40" i="12"/>
  <c r="BW74" i="12"/>
  <c r="BW187" i="12"/>
  <c r="BW30" i="12"/>
  <c r="BW90" i="12"/>
  <c r="BW25" i="12"/>
  <c r="BW53" i="12"/>
  <c r="BW81" i="12"/>
  <c r="BW48" i="12"/>
  <c r="BW35" i="12"/>
  <c r="BW17" i="12"/>
  <c r="BW13" i="12"/>
  <c r="BW43" i="12"/>
  <c r="BW207" i="12"/>
  <c r="BW86" i="12"/>
  <c r="BW76" i="12"/>
  <c r="BW206" i="12"/>
  <c r="BW201" i="12"/>
  <c r="BW186" i="12"/>
  <c r="BW194" i="12"/>
  <c r="BW208" i="12"/>
  <c r="BW83" i="12"/>
  <c r="BW31" i="12"/>
  <c r="BW69" i="12"/>
  <c r="BW19" i="12"/>
  <c r="BW184" i="12"/>
  <c r="BW195" i="12"/>
  <c r="BW205" i="12"/>
  <c r="BW80" i="12"/>
  <c r="BW66" i="12"/>
  <c r="BW51" i="12"/>
  <c r="BW27" i="12"/>
  <c r="BW63" i="12"/>
  <c r="BW192" i="12"/>
  <c r="BW21" i="12"/>
  <c r="BW210" i="12"/>
  <c r="BW29" i="12"/>
  <c r="BW49" i="12"/>
  <c r="BW85" i="12"/>
  <c r="BW50" i="12"/>
  <c r="BW39" i="12"/>
  <c r="BW59" i="12"/>
  <c r="BW14" i="12"/>
  <c r="BW64" i="12"/>
  <c r="BW212" i="12"/>
  <c r="BW71" i="12"/>
  <c r="BW73" i="12"/>
  <c r="BW84" i="12"/>
  <c r="BW24" i="12"/>
  <c r="BX11" i="12"/>
  <c r="BW198" i="12"/>
  <c r="BW78" i="12"/>
  <c r="BW68" i="12"/>
  <c r="BW89" i="12"/>
  <c r="BW20" i="12"/>
  <c r="BW173" i="12"/>
  <c r="BW54" i="12"/>
  <c r="BW199" i="12"/>
  <c r="BW209" i="12"/>
  <c r="BW62" i="12"/>
  <c r="BW34" i="12"/>
  <c r="BW42" i="12"/>
  <c r="BW16" i="12"/>
  <c r="BW47" i="12"/>
  <c r="BW196" i="12"/>
  <c r="BW12" i="12"/>
  <c r="BW18" i="12"/>
  <c r="BW65" i="12"/>
  <c r="BW45" i="12"/>
  <c r="BW70" i="12"/>
  <c r="BW181" i="12"/>
  <c r="BW41" i="12"/>
  <c r="BW60" i="12"/>
  <c r="BW33" i="12"/>
  <c r="BW55" i="12"/>
  <c r="BW214" i="12"/>
  <c r="BW75" i="12"/>
  <c r="BW46" i="12"/>
  <c r="BW37" i="12"/>
  <c r="BV22" i="12"/>
  <c r="BV191" i="12"/>
  <c r="BV211" i="12"/>
  <c r="BV44" i="12"/>
  <c r="BV213" i="12"/>
  <c r="BV26" i="12"/>
  <c r="BV215" i="12"/>
  <c r="BV32" i="12"/>
  <c r="BV193" i="12"/>
  <c r="BV203" i="12"/>
  <c r="BV57" i="12"/>
  <c r="BV129" i="12"/>
  <c r="BV160" i="12"/>
  <c r="BX54" i="12" l="1"/>
  <c r="BX206" i="12"/>
  <c r="BX207" i="12"/>
  <c r="BX82" i="12"/>
  <c r="BX180" i="12"/>
  <c r="BX17" i="12"/>
  <c r="BX43" i="12"/>
  <c r="BX188" i="12"/>
  <c r="BX194" i="12"/>
  <c r="BX204" i="12"/>
  <c r="BX18" i="12"/>
  <c r="BX37" i="12"/>
  <c r="BX13" i="12"/>
  <c r="BX183" i="12"/>
  <c r="BX52" i="12"/>
  <c r="BX190" i="12"/>
  <c r="BX68" i="12"/>
  <c r="BX36" i="12"/>
  <c r="BX53" i="12"/>
  <c r="BX186" i="12"/>
  <c r="BX66" i="12"/>
  <c r="BX63" i="12"/>
  <c r="BX192" i="12"/>
  <c r="BX12" i="12"/>
  <c r="BX29" i="12"/>
  <c r="BX27" i="12"/>
  <c r="BX69" i="12"/>
  <c r="BX85" i="12"/>
  <c r="BX48" i="12"/>
  <c r="BX41" i="12"/>
  <c r="BX196" i="12"/>
  <c r="BX49" i="12"/>
  <c r="BX210" i="12"/>
  <c r="BX212" i="12"/>
  <c r="BX86" i="12"/>
  <c r="BX72" i="12"/>
  <c r="BX59" i="12"/>
  <c r="BX64" i="12"/>
  <c r="BX197" i="12"/>
  <c r="BX198" i="12"/>
  <c r="BX208" i="12"/>
  <c r="BX20" i="12"/>
  <c r="BX90" i="12"/>
  <c r="BX14" i="12"/>
  <c r="BX51" i="12"/>
  <c r="BX19" i="12"/>
  <c r="BX195" i="12"/>
  <c r="BX34" i="12"/>
  <c r="BX31" i="12"/>
  <c r="BX181" i="12"/>
  <c r="BX89" i="12"/>
  <c r="BX46" i="12"/>
  <c r="BX47" i="12"/>
  <c r="BX200" i="12"/>
  <c r="BX79" i="12"/>
  <c r="BX28" i="12"/>
  <c r="BX16" i="12"/>
  <c r="BX73" i="12"/>
  <c r="BX70" i="12"/>
  <c r="BX50" i="12"/>
  <c r="BX30" i="12"/>
  <c r="BX33" i="12"/>
  <c r="BX45" i="12"/>
  <c r="BX80" i="12"/>
  <c r="BX214" i="12"/>
  <c r="BX71" i="12"/>
  <c r="BX35" i="12"/>
  <c r="BX60" i="12"/>
  <c r="BX55" i="12"/>
  <c r="BX201" i="12"/>
  <c r="BX202" i="12"/>
  <c r="BX78" i="12"/>
  <c r="BX42" i="12"/>
  <c r="BX83" i="12"/>
  <c r="BX24" i="12"/>
  <c r="BX184" i="12"/>
  <c r="BX189" i="12"/>
  <c r="BX199" i="12"/>
  <c r="BX38" i="12"/>
  <c r="BX205" i="12"/>
  <c r="BX185" i="12"/>
  <c r="BX173" i="12"/>
  <c r="BX65" i="12"/>
  <c r="BX23" i="12"/>
  <c r="BX209" i="12"/>
  <c r="BX76" i="12"/>
  <c r="BY11" i="12"/>
  <c r="BX182" i="12"/>
  <c r="BX62" i="12"/>
  <c r="BX74" i="12"/>
  <c r="BX187" i="12"/>
  <c r="BX21" i="12"/>
  <c r="BX25" i="12"/>
  <c r="BX40" i="12"/>
  <c r="BX84" i="12"/>
  <c r="BX81" i="12"/>
  <c r="BX75" i="12"/>
  <c r="BX39" i="12"/>
  <c r="BX174" i="12"/>
  <c r="BW177" i="12"/>
  <c r="BW179" i="12"/>
  <c r="BW178" i="12"/>
  <c r="BW217" i="12"/>
  <c r="BW176" i="12"/>
  <c r="BW215" i="12"/>
  <c r="BW32" i="12"/>
  <c r="BW203" i="12"/>
  <c r="BW44" i="12"/>
  <c r="BW57" i="12"/>
  <c r="BW211" i="12"/>
  <c r="BW160" i="12"/>
  <c r="BW193" i="12"/>
  <c r="BW213" i="12"/>
  <c r="BW22" i="12"/>
  <c r="BW26" i="12"/>
  <c r="BW129" i="12"/>
  <c r="BW191" i="12"/>
  <c r="BW159" i="12"/>
  <c r="BW144" i="12"/>
  <c r="BW109" i="12"/>
  <c r="BW126" i="12"/>
  <c r="BW149" i="12"/>
  <c r="BW139" i="12"/>
  <c r="BW155" i="12"/>
  <c r="BW118" i="12"/>
  <c r="BW123" i="12"/>
  <c r="BW165" i="12"/>
  <c r="BW97" i="12"/>
  <c r="BW133" i="12"/>
  <c r="BW113" i="12"/>
  <c r="BW169" i="12"/>
  <c r="BW143" i="12"/>
  <c r="BW157" i="12"/>
  <c r="BW107" i="12"/>
  <c r="BW112" i="12"/>
  <c r="BW135" i="12"/>
  <c r="BW153" i="12"/>
  <c r="BW108" i="12"/>
  <c r="BW138" i="12"/>
  <c r="BW93" i="12"/>
  <c r="BW166" i="12"/>
  <c r="BW100" i="12"/>
  <c r="BW131" i="12"/>
  <c r="BW106" i="12"/>
  <c r="BW162" i="12"/>
  <c r="BW92" i="12"/>
  <c r="BW122" i="12"/>
  <c r="BW136" i="12"/>
  <c r="BW158" i="12"/>
  <c r="BW104" i="12"/>
  <c r="BW121" i="12"/>
  <c r="BW145" i="12"/>
  <c r="BW148" i="12"/>
  <c r="BW111" i="12"/>
  <c r="BW137" i="12"/>
  <c r="BW154" i="12"/>
  <c r="BW114" i="12"/>
  <c r="BW116" i="12"/>
  <c r="BW163" i="12"/>
  <c r="BW125" i="12"/>
  <c r="BW94" i="12"/>
  <c r="BW147" i="12"/>
  <c r="BW170" i="12"/>
  <c r="BW146" i="12"/>
  <c r="BW167" i="12"/>
  <c r="BW103" i="12"/>
  <c r="BW105" i="12"/>
  <c r="BW120" i="12"/>
  <c r="BW151" i="12"/>
  <c r="BW110" i="12"/>
  <c r="BW117" i="12"/>
  <c r="BW115" i="12"/>
  <c r="BW128" i="12"/>
  <c r="BW98" i="12"/>
  <c r="BW140" i="12"/>
  <c r="BW102" i="12"/>
  <c r="BW127" i="12"/>
  <c r="BW150" i="12"/>
  <c r="BW95" i="12"/>
  <c r="BW124" i="12"/>
  <c r="BW101" i="12"/>
  <c r="BW96" i="12"/>
  <c r="BW134" i="12"/>
  <c r="BW156" i="12"/>
  <c r="BW132" i="12"/>
  <c r="BW141" i="12"/>
  <c r="BW152" i="12"/>
  <c r="BW99" i="12"/>
  <c r="BW142" i="12"/>
  <c r="BW119" i="12"/>
  <c r="BW168" i="12"/>
  <c r="BX32" i="12" l="1"/>
  <c r="BX211" i="12"/>
  <c r="BX203" i="12"/>
  <c r="BX215" i="12"/>
  <c r="BX191" i="12"/>
  <c r="BX22" i="12"/>
  <c r="BX129" i="12"/>
  <c r="BX213" i="12"/>
  <c r="BX193" i="12"/>
  <c r="BX26" i="12"/>
  <c r="BX44" i="12"/>
  <c r="BX57" i="12"/>
  <c r="BX160" i="12"/>
  <c r="BY16" i="12"/>
  <c r="BY71" i="12"/>
  <c r="BY173" i="12"/>
  <c r="BY192" i="12"/>
  <c r="BY210" i="12"/>
  <c r="BY85" i="12"/>
  <c r="BY208" i="12"/>
  <c r="BY78" i="12"/>
  <c r="BY182" i="12"/>
  <c r="BY62" i="12"/>
  <c r="BY50" i="12"/>
  <c r="BY12" i="12"/>
  <c r="BY40" i="12"/>
  <c r="BY70" i="12"/>
  <c r="BY55" i="12"/>
  <c r="BY42" i="12"/>
  <c r="BZ11" i="12"/>
  <c r="BY198" i="12"/>
  <c r="BY37" i="12"/>
  <c r="BY41" i="12"/>
  <c r="BY49" i="12"/>
  <c r="BY205" i="12"/>
  <c r="BY46" i="12"/>
  <c r="BY17" i="12"/>
  <c r="BY31" i="12"/>
  <c r="BY187" i="12"/>
  <c r="BY28" i="12"/>
  <c r="BY181" i="12"/>
  <c r="BY209" i="12"/>
  <c r="BY73" i="12"/>
  <c r="BY47" i="12"/>
  <c r="BY18" i="12"/>
  <c r="BY25" i="12"/>
  <c r="BY79" i="12"/>
  <c r="BY194" i="12"/>
  <c r="BY60" i="12"/>
  <c r="BY48" i="12"/>
  <c r="BY185" i="12"/>
  <c r="BY20" i="12"/>
  <c r="BY27" i="12"/>
  <c r="BY186" i="12"/>
  <c r="BY201" i="12"/>
  <c r="BY214" i="12"/>
  <c r="BY90" i="12"/>
  <c r="BY174" i="12"/>
  <c r="BY89" i="12"/>
  <c r="BY68" i="12"/>
  <c r="BY202" i="12"/>
  <c r="BY199" i="12"/>
  <c r="BY75" i="12"/>
  <c r="BY206" i="12"/>
  <c r="BY43" i="12"/>
  <c r="BY52" i="12"/>
  <c r="BY72" i="12"/>
  <c r="BY189" i="12"/>
  <c r="BY82" i="12"/>
  <c r="BY35" i="12"/>
  <c r="BY180" i="12"/>
  <c r="BY76" i="12"/>
  <c r="BY212" i="12"/>
  <c r="BY86" i="12"/>
  <c r="BY13" i="12"/>
  <c r="BY196" i="12"/>
  <c r="BY14" i="12"/>
  <c r="BY184" i="12"/>
  <c r="BY200" i="12"/>
  <c r="BY84" i="12"/>
  <c r="BY74" i="12"/>
  <c r="BY34" i="12"/>
  <c r="BY36" i="12"/>
  <c r="BY53" i="12"/>
  <c r="BY183" i="12"/>
  <c r="BY81" i="12"/>
  <c r="BY38" i="12"/>
  <c r="BY24" i="12"/>
  <c r="BY63" i="12"/>
  <c r="BY45" i="12"/>
  <c r="BY19" i="12"/>
  <c r="BY188" i="12"/>
  <c r="BY207" i="12"/>
  <c r="BY59" i="12"/>
  <c r="BY21" i="12"/>
  <c r="BY51" i="12"/>
  <c r="BY197" i="12"/>
  <c r="BY54" i="12"/>
  <c r="BY39" i="12"/>
  <c r="BY64" i="12"/>
  <c r="BY80" i="12"/>
  <c r="BY29" i="12"/>
  <c r="BY65" i="12"/>
  <c r="BY83" i="12"/>
  <c r="BY66" i="12"/>
  <c r="BY195" i="12"/>
  <c r="BY190" i="12"/>
  <c r="BY33" i="12"/>
  <c r="BY23" i="12"/>
  <c r="BY69" i="12"/>
  <c r="BY204" i="12"/>
  <c r="BY30" i="12"/>
  <c r="BX157" i="12"/>
  <c r="BX98" i="12"/>
  <c r="BX115" i="12"/>
  <c r="BX126" i="12"/>
  <c r="BX166" i="12"/>
  <c r="BX136" i="12"/>
  <c r="BX150" i="12"/>
  <c r="BX153" i="12"/>
  <c r="BX165" i="12"/>
  <c r="BX95" i="12"/>
  <c r="BX124" i="12"/>
  <c r="BX104" i="12"/>
  <c r="BX113" i="12"/>
  <c r="BX105" i="12"/>
  <c r="BX131" i="12"/>
  <c r="BX139" i="12"/>
  <c r="BX107" i="12"/>
  <c r="BX123" i="12"/>
  <c r="BX128" i="12"/>
  <c r="BX145" i="12"/>
  <c r="BX152" i="12"/>
  <c r="BX149" i="12"/>
  <c r="BX163" i="12"/>
  <c r="BX151" i="12"/>
  <c r="BX110" i="12"/>
  <c r="BX121" i="12"/>
  <c r="BX118" i="12"/>
  <c r="BX146" i="12"/>
  <c r="BX155" i="12"/>
  <c r="BX93" i="12"/>
  <c r="BX127" i="12"/>
  <c r="BX158" i="12"/>
  <c r="BX125" i="12"/>
  <c r="BX142" i="12"/>
  <c r="BX99" i="12"/>
  <c r="BX148" i="12"/>
  <c r="BX112" i="12"/>
  <c r="BX159" i="12"/>
  <c r="BX133" i="12"/>
  <c r="BX134" i="12"/>
  <c r="BX114" i="12"/>
  <c r="BX168" i="12"/>
  <c r="BX108" i="12"/>
  <c r="BX138" i="12"/>
  <c r="BX96" i="12"/>
  <c r="BX106" i="12"/>
  <c r="BX169" i="12"/>
  <c r="BX140" i="12"/>
  <c r="BX143" i="12"/>
  <c r="BX103" i="12"/>
  <c r="BX170" i="12"/>
  <c r="BX167" i="12"/>
  <c r="BX119" i="12"/>
  <c r="BX111" i="12"/>
  <c r="BX117" i="12"/>
  <c r="BX116" i="12"/>
  <c r="BX122" i="12"/>
  <c r="BX137" i="12"/>
  <c r="BX97" i="12"/>
  <c r="BX102" i="12"/>
  <c r="BX162" i="12"/>
  <c r="BX154" i="12"/>
  <c r="BX94" i="12"/>
  <c r="BX120" i="12"/>
  <c r="BX147" i="12"/>
  <c r="BX144" i="12"/>
  <c r="BX109" i="12"/>
  <c r="BX100" i="12"/>
  <c r="BX132" i="12"/>
  <c r="BX141" i="12"/>
  <c r="BX156" i="12"/>
  <c r="BX92" i="12"/>
  <c r="BX135" i="12"/>
  <c r="BX101" i="12"/>
  <c r="BX178" i="12"/>
  <c r="BX179" i="12"/>
  <c r="BX177" i="12"/>
  <c r="BX176" i="12"/>
  <c r="BX217" i="12"/>
  <c r="BY177" i="12" l="1"/>
  <c r="BY178" i="12"/>
  <c r="BY179" i="12"/>
  <c r="BY176" i="12"/>
  <c r="BY217" i="12"/>
  <c r="BY193" i="12"/>
  <c r="BY26" i="12"/>
  <c r="BY22" i="12"/>
  <c r="BY57" i="12"/>
  <c r="BY215" i="12"/>
  <c r="BY160" i="12"/>
  <c r="BY211" i="12"/>
  <c r="BY129" i="12"/>
  <c r="BY44" i="12"/>
  <c r="BY203" i="12"/>
  <c r="BY191" i="12"/>
  <c r="BY32" i="12"/>
  <c r="BY213" i="12"/>
  <c r="BY159" i="12"/>
  <c r="BY124" i="12"/>
  <c r="BY136" i="12"/>
  <c r="BY115" i="12"/>
  <c r="BY106" i="12"/>
  <c r="BY156" i="12"/>
  <c r="BY92" i="12"/>
  <c r="BY144" i="12"/>
  <c r="BY103" i="12"/>
  <c r="BY163" i="12"/>
  <c r="BY142" i="12"/>
  <c r="BY100" i="12"/>
  <c r="BY104" i="12"/>
  <c r="BY113" i="12"/>
  <c r="BY137" i="12"/>
  <c r="BY153" i="12"/>
  <c r="BY105" i="12"/>
  <c r="BY114" i="12"/>
  <c r="BY170" i="12"/>
  <c r="BY155" i="12"/>
  <c r="BY93" i="12"/>
  <c r="BY151" i="12"/>
  <c r="BY149" i="12"/>
  <c r="BY126" i="12"/>
  <c r="BY131" i="12"/>
  <c r="BY146" i="12"/>
  <c r="BY116" i="12"/>
  <c r="BY132" i="12"/>
  <c r="BY157" i="12"/>
  <c r="BY99" i="12"/>
  <c r="BY108" i="12"/>
  <c r="BY127" i="12"/>
  <c r="BY168" i="12"/>
  <c r="BY98" i="12"/>
  <c r="BY139" i="12"/>
  <c r="BY141" i="12"/>
  <c r="BY117" i="12"/>
  <c r="BY140" i="12"/>
  <c r="BY150" i="12"/>
  <c r="BY112" i="12"/>
  <c r="BY118" i="12"/>
  <c r="BY162" i="12"/>
  <c r="BY109" i="12"/>
  <c r="BY121" i="12"/>
  <c r="BY96" i="12"/>
  <c r="BY166" i="12"/>
  <c r="BY145" i="12"/>
  <c r="BY152" i="12"/>
  <c r="BY101" i="12"/>
  <c r="BY107" i="12"/>
  <c r="BY165" i="12"/>
  <c r="BY138" i="12"/>
  <c r="BY97" i="12"/>
  <c r="BY111" i="12"/>
  <c r="BY169" i="12"/>
  <c r="BY128" i="12"/>
  <c r="BY110" i="12"/>
  <c r="BY134" i="12"/>
  <c r="BY122" i="12"/>
  <c r="BY158" i="12"/>
  <c r="BY167" i="12"/>
  <c r="BY119" i="12"/>
  <c r="BY125" i="12"/>
  <c r="BY120" i="12"/>
  <c r="BY147" i="12"/>
  <c r="BY133" i="12"/>
  <c r="BY143" i="12"/>
  <c r="BY123" i="12"/>
  <c r="BY148" i="12"/>
  <c r="BY154" i="12"/>
  <c r="BY94" i="12"/>
  <c r="BY95" i="12"/>
  <c r="BY135" i="12"/>
  <c r="BY102" i="12"/>
  <c r="BZ19" i="12"/>
  <c r="BZ86" i="12"/>
  <c r="BZ76" i="12"/>
  <c r="BZ66" i="12"/>
  <c r="BZ186" i="12"/>
  <c r="BZ12" i="12"/>
  <c r="BZ71" i="12"/>
  <c r="BZ198" i="12"/>
  <c r="BZ28" i="12"/>
  <c r="BZ24" i="12"/>
  <c r="BZ185" i="12"/>
  <c r="BZ14" i="12"/>
  <c r="BZ173" i="12"/>
  <c r="BZ50" i="12"/>
  <c r="BZ16" i="12"/>
  <c r="BZ36" i="12"/>
  <c r="BZ85" i="12"/>
  <c r="BZ33" i="12"/>
  <c r="BZ200" i="12"/>
  <c r="BZ189" i="12"/>
  <c r="BZ46" i="12"/>
  <c r="BZ53" i="12"/>
  <c r="BZ40" i="12"/>
  <c r="BZ196" i="12"/>
  <c r="BZ201" i="12"/>
  <c r="BZ81" i="12"/>
  <c r="BZ20" i="12"/>
  <c r="BZ51" i="12"/>
  <c r="BZ206" i="12"/>
  <c r="BZ183" i="12"/>
  <c r="BZ64" i="12"/>
  <c r="BZ42" i="12"/>
  <c r="BZ78" i="12"/>
  <c r="BZ68" i="12"/>
  <c r="BZ73" i="12"/>
  <c r="BZ90" i="12"/>
  <c r="BZ21" i="12"/>
  <c r="BZ174" i="12"/>
  <c r="BZ89" i="12"/>
  <c r="BZ55" i="12"/>
  <c r="BZ192" i="12"/>
  <c r="BZ197" i="12"/>
  <c r="BZ212" i="12"/>
  <c r="BZ35" i="12"/>
  <c r="BZ45" i="12"/>
  <c r="BZ34" i="12"/>
  <c r="BZ52" i="12"/>
  <c r="BZ204" i="12"/>
  <c r="BZ79" i="12"/>
  <c r="BZ84" i="12"/>
  <c r="BZ59" i="12"/>
  <c r="BZ70" i="12"/>
  <c r="BZ181" i="12"/>
  <c r="BZ31" i="12"/>
  <c r="BZ190" i="12"/>
  <c r="BZ29" i="12"/>
  <c r="BZ184" i="12"/>
  <c r="BZ75" i="12"/>
  <c r="BZ43" i="12"/>
  <c r="BZ74" i="12"/>
  <c r="BZ207" i="12"/>
  <c r="BZ39" i="12"/>
  <c r="BZ83" i="12"/>
  <c r="BZ54" i="12"/>
  <c r="BZ199" i="12"/>
  <c r="BZ209" i="12"/>
  <c r="BZ80" i="12"/>
  <c r="BZ17" i="12"/>
  <c r="BZ25" i="12"/>
  <c r="BZ182" i="12"/>
  <c r="BZ202" i="12"/>
  <c r="BZ65" i="12"/>
  <c r="BZ188" i="12"/>
  <c r="BZ38" i="12"/>
  <c r="BZ60" i="12"/>
  <c r="BZ82" i="12"/>
  <c r="BZ62" i="12"/>
  <c r="BZ180" i="12"/>
  <c r="BZ195" i="12"/>
  <c r="BZ210" i="12"/>
  <c r="BZ41" i="12"/>
  <c r="BZ13" i="12"/>
  <c r="BZ48" i="12"/>
  <c r="BZ47" i="12"/>
  <c r="BZ208" i="12"/>
  <c r="BZ187" i="12"/>
  <c r="BZ194" i="12"/>
  <c r="BZ214" i="12"/>
  <c r="BZ23" i="12"/>
  <c r="BZ72" i="12"/>
  <c r="BZ27" i="12"/>
  <c r="BZ69" i="12"/>
  <c r="BZ205" i="12"/>
  <c r="BZ37" i="12"/>
  <c r="BZ30" i="12"/>
  <c r="CA11" i="12"/>
  <c r="BZ49" i="12"/>
  <c r="BZ18" i="12"/>
  <c r="BZ63" i="12"/>
  <c r="CA182" i="12" l="1"/>
  <c r="CA189" i="12"/>
  <c r="CA204" i="12"/>
  <c r="CA209" i="12"/>
  <c r="CA12" i="12"/>
  <c r="CA20" i="12"/>
  <c r="CA23" i="12"/>
  <c r="CA180" i="12"/>
  <c r="CA190" i="12"/>
  <c r="CA196" i="12"/>
  <c r="CA41" i="12"/>
  <c r="CA38" i="12"/>
  <c r="CA52" i="12"/>
  <c r="CA40" i="12"/>
  <c r="CA74" i="12"/>
  <c r="CA54" i="12"/>
  <c r="CA66" i="12"/>
  <c r="CA59" i="12"/>
  <c r="CA25" i="12"/>
  <c r="CA53" i="12"/>
  <c r="CA81" i="12"/>
  <c r="CA48" i="12"/>
  <c r="CA201" i="12"/>
  <c r="CA62" i="12"/>
  <c r="CA28" i="12"/>
  <c r="CA43" i="12"/>
  <c r="CA207" i="12"/>
  <c r="CA86" i="12"/>
  <c r="CA72" i="12"/>
  <c r="CA31" i="12"/>
  <c r="CA197" i="12"/>
  <c r="CA186" i="12"/>
  <c r="CA194" i="12"/>
  <c r="CA208" i="12"/>
  <c r="CA79" i="12"/>
  <c r="CA73" i="12"/>
  <c r="CA34" i="12"/>
  <c r="CA19" i="12"/>
  <c r="CA184" i="12"/>
  <c r="CA195" i="12"/>
  <c r="CA200" i="12"/>
  <c r="CA30" i="12"/>
  <c r="CA174" i="12"/>
  <c r="CA51" i="12"/>
  <c r="CA27" i="12"/>
  <c r="CA63" i="12"/>
  <c r="CA187" i="12"/>
  <c r="CA35" i="12"/>
  <c r="CA60" i="12"/>
  <c r="CA29" i="12"/>
  <c r="CA85" i="12"/>
  <c r="CA210" i="12"/>
  <c r="CA13" i="12"/>
  <c r="CA212" i="12"/>
  <c r="CA76" i="12"/>
  <c r="CA33" i="12"/>
  <c r="CA198" i="12"/>
  <c r="CA83" i="12"/>
  <c r="CA206" i="12"/>
  <c r="CA185" i="12"/>
  <c r="CA205" i="12"/>
  <c r="CA84" i="12"/>
  <c r="CA42" i="12"/>
  <c r="CA47" i="12"/>
  <c r="CA39" i="12"/>
  <c r="CA65" i="12"/>
  <c r="CA70" i="12"/>
  <c r="CA69" i="12"/>
  <c r="CA14" i="12"/>
  <c r="CA214" i="12"/>
  <c r="CA188" i="12"/>
  <c r="CA24" i="12"/>
  <c r="CA202" i="12"/>
  <c r="CA68" i="12"/>
  <c r="CA18" i="12"/>
  <c r="CA49" i="12"/>
  <c r="CA50" i="12"/>
  <c r="CA37" i="12"/>
  <c r="CA64" i="12"/>
  <c r="CA71" i="12"/>
  <c r="CA181" i="12"/>
  <c r="CB11" i="12"/>
  <c r="CA78" i="12"/>
  <c r="CA46" i="12"/>
  <c r="CA173" i="12"/>
  <c r="CA199" i="12"/>
  <c r="CA21" i="12"/>
  <c r="CA16" i="12"/>
  <c r="CA192" i="12"/>
  <c r="CA90" i="12"/>
  <c r="CA45" i="12"/>
  <c r="CA89" i="12"/>
  <c r="CA17" i="12"/>
  <c r="CA55" i="12"/>
  <c r="CA75" i="12"/>
  <c r="CA80" i="12"/>
  <c r="CA183" i="12"/>
  <c r="CA82" i="12"/>
  <c r="CA36" i="12"/>
  <c r="BZ159" i="12"/>
  <c r="BZ121" i="12"/>
  <c r="BZ99" i="12"/>
  <c r="BZ123" i="12"/>
  <c r="BZ103" i="12"/>
  <c r="BZ94" i="12"/>
  <c r="BZ137" i="12"/>
  <c r="BZ102" i="12"/>
  <c r="BZ115" i="12"/>
  <c r="BZ107" i="12"/>
  <c r="BZ139" i="12"/>
  <c r="BZ154" i="12"/>
  <c r="BZ112" i="12"/>
  <c r="BZ162" i="12"/>
  <c r="BZ92" i="12"/>
  <c r="BZ122" i="12"/>
  <c r="BZ113" i="12"/>
  <c r="BZ127" i="12"/>
  <c r="BZ169" i="12"/>
  <c r="BZ119" i="12"/>
  <c r="BZ144" i="12"/>
  <c r="BZ109" i="12"/>
  <c r="BZ111" i="12"/>
  <c r="BZ163" i="12"/>
  <c r="BZ153" i="12"/>
  <c r="BZ108" i="12"/>
  <c r="BZ126" i="12"/>
  <c r="BZ149" i="12"/>
  <c r="BZ138" i="12"/>
  <c r="BZ97" i="12"/>
  <c r="BZ140" i="12"/>
  <c r="BZ96" i="12"/>
  <c r="BZ166" i="12"/>
  <c r="BZ146" i="12"/>
  <c r="BZ155" i="12"/>
  <c r="BZ158" i="12"/>
  <c r="BZ168" i="12"/>
  <c r="BZ152" i="12"/>
  <c r="BZ117" i="12"/>
  <c r="BZ131" i="12"/>
  <c r="BZ167" i="12"/>
  <c r="BZ170" i="12"/>
  <c r="BZ125" i="12"/>
  <c r="BZ120" i="12"/>
  <c r="BZ134" i="12"/>
  <c r="BZ116" i="12"/>
  <c r="BZ143" i="12"/>
  <c r="BZ101" i="12"/>
  <c r="BZ142" i="12"/>
  <c r="BZ157" i="12"/>
  <c r="BZ132" i="12"/>
  <c r="BZ95" i="12"/>
  <c r="BZ118" i="12"/>
  <c r="BZ151" i="12"/>
  <c r="BZ104" i="12"/>
  <c r="BZ98" i="12"/>
  <c r="BZ135" i="12"/>
  <c r="BZ136" i="12"/>
  <c r="BZ105" i="12"/>
  <c r="BZ93" i="12"/>
  <c r="BZ106" i="12"/>
  <c r="BZ148" i="12"/>
  <c r="BZ156" i="12"/>
  <c r="BZ110" i="12"/>
  <c r="BZ128" i="12"/>
  <c r="BZ145" i="12"/>
  <c r="BZ165" i="12"/>
  <c r="BZ100" i="12"/>
  <c r="BZ141" i="12"/>
  <c r="BZ150" i="12"/>
  <c r="BZ147" i="12"/>
  <c r="BZ124" i="12"/>
  <c r="BZ133" i="12"/>
  <c r="BZ114" i="12"/>
  <c r="BZ26" i="12"/>
  <c r="BZ57" i="12"/>
  <c r="BZ44" i="12"/>
  <c r="BZ32" i="12"/>
  <c r="BZ193" i="12"/>
  <c r="BZ211" i="12"/>
  <c r="BZ203" i="12"/>
  <c r="BZ213" i="12"/>
  <c r="BZ160" i="12"/>
  <c r="BZ215" i="12"/>
  <c r="BZ129" i="12"/>
  <c r="BZ191" i="12"/>
  <c r="BZ22" i="12"/>
  <c r="BZ178" i="12"/>
  <c r="BZ176" i="12"/>
  <c r="BZ179" i="12"/>
  <c r="BZ217" i="12"/>
  <c r="BZ177" i="12"/>
  <c r="CA93" i="12" l="1"/>
  <c r="CA146" i="12"/>
  <c r="CA167" i="12"/>
  <c r="CA103" i="12"/>
  <c r="CA112" i="12"/>
  <c r="CA158" i="12"/>
  <c r="CA99" i="12"/>
  <c r="CA107" i="12"/>
  <c r="CA120" i="12"/>
  <c r="CA110" i="12"/>
  <c r="CA137" i="12"/>
  <c r="CA154" i="12"/>
  <c r="CA114" i="12"/>
  <c r="CA123" i="12"/>
  <c r="CA104" i="12"/>
  <c r="CA125" i="12"/>
  <c r="CA118" i="12"/>
  <c r="CA149" i="12"/>
  <c r="CA128" i="12"/>
  <c r="CA105" i="12"/>
  <c r="CA134" i="12"/>
  <c r="CA156" i="12"/>
  <c r="CA132" i="12"/>
  <c r="CA96" i="12"/>
  <c r="CA152" i="12"/>
  <c r="CA157" i="12"/>
  <c r="CA148" i="12"/>
  <c r="CA165" i="12"/>
  <c r="CA113" i="12"/>
  <c r="CA98" i="12"/>
  <c r="CA140" i="12"/>
  <c r="CA94" i="12"/>
  <c r="CA135" i="12"/>
  <c r="CA150" i="12"/>
  <c r="CA155" i="12"/>
  <c r="CA102" i="12"/>
  <c r="CA115" i="12"/>
  <c r="CA159" i="12"/>
  <c r="CA97" i="12"/>
  <c r="CA106" i="12"/>
  <c r="CA143" i="12"/>
  <c r="CA136" i="12"/>
  <c r="CA169" i="12"/>
  <c r="CA109" i="12"/>
  <c r="CA166" i="12"/>
  <c r="CA131" i="12"/>
  <c r="CA170" i="12"/>
  <c r="CA95" i="12"/>
  <c r="CA122" i="12"/>
  <c r="CA147" i="12"/>
  <c r="CA151" i="12"/>
  <c r="CA116" i="12"/>
  <c r="CA153" i="12"/>
  <c r="CA119" i="12"/>
  <c r="CA111" i="12"/>
  <c r="CA142" i="12"/>
  <c r="CA127" i="12"/>
  <c r="CA133" i="12"/>
  <c r="CA162" i="12"/>
  <c r="CA145" i="12"/>
  <c r="CA168" i="12"/>
  <c r="CA144" i="12"/>
  <c r="CA117" i="12"/>
  <c r="CA139" i="12"/>
  <c r="CA126" i="12"/>
  <c r="CA92" i="12"/>
  <c r="CA138" i="12"/>
  <c r="CA163" i="12"/>
  <c r="CA124" i="12"/>
  <c r="CA121" i="12"/>
  <c r="CA108" i="12"/>
  <c r="CA101" i="12"/>
  <c r="CA100" i="12"/>
  <c r="CA141" i="12"/>
  <c r="CB185" i="12"/>
  <c r="CB173" i="12"/>
  <c r="CB75" i="12"/>
  <c r="CB43" i="12"/>
  <c r="CB183" i="12"/>
  <c r="CB46" i="12"/>
  <c r="CB47" i="12"/>
  <c r="CB205" i="12"/>
  <c r="CB12" i="12"/>
  <c r="CB65" i="12"/>
  <c r="CB212" i="12"/>
  <c r="CB50" i="12"/>
  <c r="CB72" i="12"/>
  <c r="CB45" i="12"/>
  <c r="CB24" i="12"/>
  <c r="CB25" i="12"/>
  <c r="CB186" i="12"/>
  <c r="CB80" i="12"/>
  <c r="CB214" i="12"/>
  <c r="CB71" i="12"/>
  <c r="CB68" i="12"/>
  <c r="CB60" i="12"/>
  <c r="CB184" i="12"/>
  <c r="CB78" i="12"/>
  <c r="CB21" i="12"/>
  <c r="CB54" i="12"/>
  <c r="CB201" i="12"/>
  <c r="CB35" i="12"/>
  <c r="CB49" i="12"/>
  <c r="CB180" i="12"/>
  <c r="CB189" i="12"/>
  <c r="CB199" i="12"/>
  <c r="CB18" i="12"/>
  <c r="CB90" i="12"/>
  <c r="CB210" i="12"/>
  <c r="CB70" i="12"/>
  <c r="CB83" i="12"/>
  <c r="CB59" i="12"/>
  <c r="CB182" i="12"/>
  <c r="CB42" i="12"/>
  <c r="CB181" i="12"/>
  <c r="CB89" i="12"/>
  <c r="CB62" i="12"/>
  <c r="CB74" i="12"/>
  <c r="CB51" i="12"/>
  <c r="CB30" i="12"/>
  <c r="CB29" i="12"/>
  <c r="CB202" i="12"/>
  <c r="CB196" i="12"/>
  <c r="CB31" i="12"/>
  <c r="CB27" i="12"/>
  <c r="CB76" i="12"/>
  <c r="CB206" i="12"/>
  <c r="CB82" i="12"/>
  <c r="CB174" i="12"/>
  <c r="CB204" i="12"/>
  <c r="CB33" i="12"/>
  <c r="CB20" i="12"/>
  <c r="CB52" i="12"/>
  <c r="CB190" i="12"/>
  <c r="CB36" i="12"/>
  <c r="CB63" i="12"/>
  <c r="CB37" i="12"/>
  <c r="CB13" i="12"/>
  <c r="CC11" i="12"/>
  <c r="CB69" i="12"/>
  <c r="CB48" i="12"/>
  <c r="CB53" i="12"/>
  <c r="CB86" i="12"/>
  <c r="CB64" i="12"/>
  <c r="CB79" i="12"/>
  <c r="CB197" i="12"/>
  <c r="CB208" i="12"/>
  <c r="CB17" i="12"/>
  <c r="CB195" i="12"/>
  <c r="CB66" i="12"/>
  <c r="CB16" i="12"/>
  <c r="CB207" i="12"/>
  <c r="CB200" i="12"/>
  <c r="CB73" i="12"/>
  <c r="CB209" i="12"/>
  <c r="CB28" i="12"/>
  <c r="CB55" i="12"/>
  <c r="CB23" i="12"/>
  <c r="CB34" i="12"/>
  <c r="CB19" i="12"/>
  <c r="CB38" i="12"/>
  <c r="CB81" i="12"/>
  <c r="CB14" i="12"/>
  <c r="CB85" i="12"/>
  <c r="CB39" i="12"/>
  <c r="CB194" i="12"/>
  <c r="CB41" i="12"/>
  <c r="CB188" i="12"/>
  <c r="CB40" i="12"/>
  <c r="CB198" i="12"/>
  <c r="CB187" i="12"/>
  <c r="CB84" i="12"/>
  <c r="CB192" i="12"/>
  <c r="CA178" i="12"/>
  <c r="CA217" i="12"/>
  <c r="CA177" i="12"/>
  <c r="CA176" i="12"/>
  <c r="CA179" i="12"/>
  <c r="CA57" i="12"/>
  <c r="CA44" i="12"/>
  <c r="CA32" i="12"/>
  <c r="CA26" i="12"/>
  <c r="CA215" i="12"/>
  <c r="CA213" i="12"/>
  <c r="CA22" i="12"/>
  <c r="CA191" i="12"/>
  <c r="CA193" i="12"/>
  <c r="CA211" i="12"/>
  <c r="CA160" i="12"/>
  <c r="CA129" i="12"/>
  <c r="CA203" i="12"/>
  <c r="CB159" i="12" l="1"/>
  <c r="CB140" i="12"/>
  <c r="CB100" i="12"/>
  <c r="CB114" i="12"/>
  <c r="CB165" i="12"/>
  <c r="CB167" i="12"/>
  <c r="CB119" i="12"/>
  <c r="CB115" i="12"/>
  <c r="CB117" i="12"/>
  <c r="CB123" i="12"/>
  <c r="CB133" i="12"/>
  <c r="CB153" i="12"/>
  <c r="CB132" i="12"/>
  <c r="CB166" i="12"/>
  <c r="CB108" i="12"/>
  <c r="CB138" i="12"/>
  <c r="CB104" i="12"/>
  <c r="CB106" i="12"/>
  <c r="CB168" i="12"/>
  <c r="CB144" i="12"/>
  <c r="CB109" i="12"/>
  <c r="CB152" i="12"/>
  <c r="CB150" i="12"/>
  <c r="CB162" i="12"/>
  <c r="CB156" i="12"/>
  <c r="CB134" i="12"/>
  <c r="CB149" i="12"/>
  <c r="CB116" i="12"/>
  <c r="CB122" i="12"/>
  <c r="CB137" i="12"/>
  <c r="CB96" i="12"/>
  <c r="CB102" i="12"/>
  <c r="CB112" i="12"/>
  <c r="CB154" i="12"/>
  <c r="CB94" i="12"/>
  <c r="CB127" i="12"/>
  <c r="CB147" i="12"/>
  <c r="CB124" i="12"/>
  <c r="CB113" i="12"/>
  <c r="CB131" i="12"/>
  <c r="CB118" i="12"/>
  <c r="CB157" i="12"/>
  <c r="CB120" i="12"/>
  <c r="CB92" i="12"/>
  <c r="CB99" i="12"/>
  <c r="CB163" i="12"/>
  <c r="CB128" i="12"/>
  <c r="CB93" i="12"/>
  <c r="CB158" i="12"/>
  <c r="CB142" i="12"/>
  <c r="CB139" i="12"/>
  <c r="CB145" i="12"/>
  <c r="CB103" i="12"/>
  <c r="CB151" i="12"/>
  <c r="CB146" i="12"/>
  <c r="CB101" i="12"/>
  <c r="CB95" i="12"/>
  <c r="CB111" i="12"/>
  <c r="CB105" i="12"/>
  <c r="CB97" i="12"/>
  <c r="CB170" i="12"/>
  <c r="CB98" i="12"/>
  <c r="CB126" i="12"/>
  <c r="CB136" i="12"/>
  <c r="CB107" i="12"/>
  <c r="CB155" i="12"/>
  <c r="CB135" i="12"/>
  <c r="CB125" i="12"/>
  <c r="CB143" i="12"/>
  <c r="CB169" i="12"/>
  <c r="CB121" i="12"/>
  <c r="CB141" i="12"/>
  <c r="CB110" i="12"/>
  <c r="CB148" i="12"/>
  <c r="CB178" i="12"/>
  <c r="CB176" i="12"/>
  <c r="CB179" i="12"/>
  <c r="CB177" i="12"/>
  <c r="CB217" i="12"/>
  <c r="CC53" i="12"/>
  <c r="CC204" i="12"/>
  <c r="CC45" i="12"/>
  <c r="CC19" i="12"/>
  <c r="CC188" i="12"/>
  <c r="CC200" i="12"/>
  <c r="CC12" i="12"/>
  <c r="CC173" i="12"/>
  <c r="CC187" i="12"/>
  <c r="CC14" i="12"/>
  <c r="CC24" i="12"/>
  <c r="CC205" i="12"/>
  <c r="CC183" i="12"/>
  <c r="CC48" i="12"/>
  <c r="CC208" i="12"/>
  <c r="CC64" i="12"/>
  <c r="CC182" i="12"/>
  <c r="CC80" i="12"/>
  <c r="CC47" i="12"/>
  <c r="CC86" i="12"/>
  <c r="CC180" i="12"/>
  <c r="CC13" i="12"/>
  <c r="CC184" i="12"/>
  <c r="CC196" i="12"/>
  <c r="CC84" i="12"/>
  <c r="CC70" i="12"/>
  <c r="CC34" i="12"/>
  <c r="CC36" i="12"/>
  <c r="CC23" i="12"/>
  <c r="CC69" i="12"/>
  <c r="CC75" i="12"/>
  <c r="CC39" i="12"/>
  <c r="CC49" i="12"/>
  <c r="CC43" i="12"/>
  <c r="CC68" i="12"/>
  <c r="CC202" i="12"/>
  <c r="CC60" i="12"/>
  <c r="CC41" i="12"/>
  <c r="CC40" i="12"/>
  <c r="CC192" i="12"/>
  <c r="CC62" i="12"/>
  <c r="CC37" i="12"/>
  <c r="CC30" i="12"/>
  <c r="CC209" i="12"/>
  <c r="CC25" i="12"/>
  <c r="CC65" i="12"/>
  <c r="CC79" i="12"/>
  <c r="CC66" i="12"/>
  <c r="CC78" i="12"/>
  <c r="CC33" i="12"/>
  <c r="CC29" i="12"/>
  <c r="CD11" i="12"/>
  <c r="CC46" i="12"/>
  <c r="CC59" i="12"/>
  <c r="CC174" i="12"/>
  <c r="CC206" i="12"/>
  <c r="CC181" i="12"/>
  <c r="CC210" i="12"/>
  <c r="CC81" i="12"/>
  <c r="CC82" i="12"/>
  <c r="CC190" i="12"/>
  <c r="CC185" i="12"/>
  <c r="CC72" i="12"/>
  <c r="CC207" i="12"/>
  <c r="CC90" i="12"/>
  <c r="CC31" i="12"/>
  <c r="CC189" i="12"/>
  <c r="CC55" i="12"/>
  <c r="CC42" i="12"/>
  <c r="CC76" i="12"/>
  <c r="CC194" i="12"/>
  <c r="CC17" i="12"/>
  <c r="CC35" i="12"/>
  <c r="CC16" i="12"/>
  <c r="CC83" i="12"/>
  <c r="CC198" i="12"/>
  <c r="CC38" i="12"/>
  <c r="CC214" i="12"/>
  <c r="CC52" i="12"/>
  <c r="CC73" i="12"/>
  <c r="CC63" i="12"/>
  <c r="CC18" i="12"/>
  <c r="CC71" i="12"/>
  <c r="CC51" i="12"/>
  <c r="CC197" i="12"/>
  <c r="CC85" i="12"/>
  <c r="CC20" i="12"/>
  <c r="CC28" i="12"/>
  <c r="CC50" i="12"/>
  <c r="CC27" i="12"/>
  <c r="CC186" i="12"/>
  <c r="CC201" i="12"/>
  <c r="CC212" i="12"/>
  <c r="CC195" i="12"/>
  <c r="CC21" i="12"/>
  <c r="CC89" i="12"/>
  <c r="CC54" i="12"/>
  <c r="CC74" i="12"/>
  <c r="CC199" i="12"/>
  <c r="CB203" i="12"/>
  <c r="CB32" i="12"/>
  <c r="CB191" i="12"/>
  <c r="CB57" i="12"/>
  <c r="CB211" i="12"/>
  <c r="CB26" i="12"/>
  <c r="CB160" i="12"/>
  <c r="CB193" i="12"/>
  <c r="CB213" i="12"/>
  <c r="CB44" i="12"/>
  <c r="CB22" i="12"/>
  <c r="CB215" i="12"/>
  <c r="CB129" i="12"/>
  <c r="CC193" i="12" l="1"/>
  <c r="CC44" i="12"/>
  <c r="CC191" i="12"/>
  <c r="CC215" i="12"/>
  <c r="CC22" i="12"/>
  <c r="CC26" i="12"/>
  <c r="CC203" i="12"/>
  <c r="CC32" i="12"/>
  <c r="CC160" i="12"/>
  <c r="CC213" i="12"/>
  <c r="CC129" i="12"/>
  <c r="CC211" i="12"/>
  <c r="CC57" i="12"/>
  <c r="CD14" i="12"/>
  <c r="CE11" i="12"/>
  <c r="CD48" i="12"/>
  <c r="CD64" i="12"/>
  <c r="CD70" i="12"/>
  <c r="CD34" i="12"/>
  <c r="CD25" i="12"/>
  <c r="CD180" i="12"/>
  <c r="CD86" i="12"/>
  <c r="CD68" i="12"/>
  <c r="CD46" i="12"/>
  <c r="CD212" i="12"/>
  <c r="CD85" i="12"/>
  <c r="CD42" i="12"/>
  <c r="CD208" i="12"/>
  <c r="CD209" i="12"/>
  <c r="CD73" i="12"/>
  <c r="CD90" i="12"/>
  <c r="CD41" i="12"/>
  <c r="CD54" i="12"/>
  <c r="CD195" i="12"/>
  <c r="CD196" i="12"/>
  <c r="CD80" i="12"/>
  <c r="CD17" i="12"/>
  <c r="CD174" i="12"/>
  <c r="CD183" i="12"/>
  <c r="CD45" i="12"/>
  <c r="CD16" i="12"/>
  <c r="CD201" i="12"/>
  <c r="CD74" i="12"/>
  <c r="CD198" i="12"/>
  <c r="CD33" i="12"/>
  <c r="CD173" i="12"/>
  <c r="CD50" i="12"/>
  <c r="CD27" i="12"/>
  <c r="CD36" i="12"/>
  <c r="CD38" i="12"/>
  <c r="CD29" i="12"/>
  <c r="CD184" i="12"/>
  <c r="CD71" i="12"/>
  <c r="CD72" i="12"/>
  <c r="CD189" i="12"/>
  <c r="CD81" i="12"/>
  <c r="CD12" i="12"/>
  <c r="CD23" i="12"/>
  <c r="CD78" i="12"/>
  <c r="CD79" i="12"/>
  <c r="CD62" i="12"/>
  <c r="CD55" i="12"/>
  <c r="CD30" i="12"/>
  <c r="CD52" i="12"/>
  <c r="CD199" i="12"/>
  <c r="CD200" i="12"/>
  <c r="CD84" i="12"/>
  <c r="CD59" i="12"/>
  <c r="CD182" i="12"/>
  <c r="CD28" i="12"/>
  <c r="CD186" i="12"/>
  <c r="CD187" i="12"/>
  <c r="CD206" i="12"/>
  <c r="CD47" i="12"/>
  <c r="CD39" i="12"/>
  <c r="CD89" i="12"/>
  <c r="CD181" i="12"/>
  <c r="CD43" i="12"/>
  <c r="CD188" i="12"/>
  <c r="CD31" i="12"/>
  <c r="CD18" i="12"/>
  <c r="CD13" i="12"/>
  <c r="CD24" i="12"/>
  <c r="CD75" i="12"/>
  <c r="CD76" i="12"/>
  <c r="CD202" i="12"/>
  <c r="CD63" i="12"/>
  <c r="CD207" i="12"/>
  <c r="CD19" i="12"/>
  <c r="CD82" i="12"/>
  <c r="CD83" i="12"/>
  <c r="CD66" i="12"/>
  <c r="CD194" i="12"/>
  <c r="CD21" i="12"/>
  <c r="CD51" i="12"/>
  <c r="CD204" i="12"/>
  <c r="CD205" i="12"/>
  <c r="CD69" i="12"/>
  <c r="CD60" i="12"/>
  <c r="CD214" i="12"/>
  <c r="CD65" i="12"/>
  <c r="CD190" i="12"/>
  <c r="CD192" i="12"/>
  <c r="CD210" i="12"/>
  <c r="CD37" i="12"/>
  <c r="CD35" i="12"/>
  <c r="CD53" i="12"/>
  <c r="CD185" i="12"/>
  <c r="CD49" i="12"/>
  <c r="CD197" i="12"/>
  <c r="CD40" i="12"/>
  <c r="CD20" i="12"/>
  <c r="CC156" i="12"/>
  <c r="CC92" i="12"/>
  <c r="CC125" i="12"/>
  <c r="CC103" i="12"/>
  <c r="CC102" i="12"/>
  <c r="CC142" i="12"/>
  <c r="CC100" i="12"/>
  <c r="CC104" i="12"/>
  <c r="CC126" i="12"/>
  <c r="CC137" i="12"/>
  <c r="CC153" i="12"/>
  <c r="CC101" i="12"/>
  <c r="CC114" i="12"/>
  <c r="CC169" i="12"/>
  <c r="CC124" i="12"/>
  <c r="CC95" i="12"/>
  <c r="CC115" i="12"/>
  <c r="CC113" i="12"/>
  <c r="CC131" i="12"/>
  <c r="CC146" i="12"/>
  <c r="CC112" i="12"/>
  <c r="CC132" i="12"/>
  <c r="CC157" i="12"/>
  <c r="CC99" i="12"/>
  <c r="CC144" i="12"/>
  <c r="CC127" i="12"/>
  <c r="CC163" i="12"/>
  <c r="CC98" i="12"/>
  <c r="CC139" i="12"/>
  <c r="CC123" i="12"/>
  <c r="CC106" i="12"/>
  <c r="CC155" i="12"/>
  <c r="CC93" i="12"/>
  <c r="CC122" i="12"/>
  <c r="CC149" i="12"/>
  <c r="CC170" i="12"/>
  <c r="CC128" i="12"/>
  <c r="CC109" i="12"/>
  <c r="CC121" i="12"/>
  <c r="CC96" i="12"/>
  <c r="CC166" i="12"/>
  <c r="CC145" i="12"/>
  <c r="CC152" i="12"/>
  <c r="CC108" i="12"/>
  <c r="CC107" i="12"/>
  <c r="CC158" i="12"/>
  <c r="CC138" i="12"/>
  <c r="CC97" i="12"/>
  <c r="CC111" i="12"/>
  <c r="CC162" i="12"/>
  <c r="CC140" i="12"/>
  <c r="CC150" i="12"/>
  <c r="CC105" i="12"/>
  <c r="CC118" i="12"/>
  <c r="CC168" i="12"/>
  <c r="CC159" i="12"/>
  <c r="CC167" i="12"/>
  <c r="CC119" i="12"/>
  <c r="CC151" i="12"/>
  <c r="CC120" i="12"/>
  <c r="CC117" i="12"/>
  <c r="CC133" i="12"/>
  <c r="CC143" i="12"/>
  <c r="CC116" i="12"/>
  <c r="CC148" i="12"/>
  <c r="CC154" i="12"/>
  <c r="CC94" i="12"/>
  <c r="CC136" i="12"/>
  <c r="CC135" i="12"/>
  <c r="CC165" i="12"/>
  <c r="CC110" i="12"/>
  <c r="CC134" i="12"/>
  <c r="CC141" i="12"/>
  <c r="CC147" i="12"/>
  <c r="CC176" i="12"/>
  <c r="CC217" i="12"/>
  <c r="CC177" i="12"/>
  <c r="CC179" i="12"/>
  <c r="CC178" i="12"/>
  <c r="CD128" i="12" l="1"/>
  <c r="CD111" i="12"/>
  <c r="CD153" i="12"/>
  <c r="CD108" i="12"/>
  <c r="CD147" i="12"/>
  <c r="CD149" i="12"/>
  <c r="CD138" i="12"/>
  <c r="CD125" i="12"/>
  <c r="CD113" i="12"/>
  <c r="CD145" i="12"/>
  <c r="CD158" i="12"/>
  <c r="CD146" i="12"/>
  <c r="CD167" i="12"/>
  <c r="CD155" i="12"/>
  <c r="CD107" i="12"/>
  <c r="CD119" i="12"/>
  <c r="CD98" i="12"/>
  <c r="CD101" i="12"/>
  <c r="CD165" i="12"/>
  <c r="CD159" i="12"/>
  <c r="CD163" i="12"/>
  <c r="CD136" i="12"/>
  <c r="CD156" i="12"/>
  <c r="CD105" i="12"/>
  <c r="CD168" i="12"/>
  <c r="CD93" i="12"/>
  <c r="CD95" i="12"/>
  <c r="CD112" i="12"/>
  <c r="CD118" i="12"/>
  <c r="CD103" i="12"/>
  <c r="CD134" i="12"/>
  <c r="CD140" i="12"/>
  <c r="CD116" i="12"/>
  <c r="CD132" i="12"/>
  <c r="CD152" i="12"/>
  <c r="CD154" i="12"/>
  <c r="CD123" i="12"/>
  <c r="CD162" i="12"/>
  <c r="CD143" i="12"/>
  <c r="CD142" i="12"/>
  <c r="CD100" i="12"/>
  <c r="CD109" i="12"/>
  <c r="CD141" i="12"/>
  <c r="CD169" i="12"/>
  <c r="CD150" i="12"/>
  <c r="CD157" i="12"/>
  <c r="CD96" i="12"/>
  <c r="CD99" i="12"/>
  <c r="CD124" i="12"/>
  <c r="CD151" i="12"/>
  <c r="CD110" i="12"/>
  <c r="CD104" i="12"/>
  <c r="CD166" i="12"/>
  <c r="CD121" i="12"/>
  <c r="CD102" i="12"/>
  <c r="CD135" i="12"/>
  <c r="CD133" i="12"/>
  <c r="CD94" i="12"/>
  <c r="CD137" i="12"/>
  <c r="CD106" i="12"/>
  <c r="CD115" i="12"/>
  <c r="CD170" i="12"/>
  <c r="CD139" i="12"/>
  <c r="CD131" i="12"/>
  <c r="CD120" i="12"/>
  <c r="CD97" i="12"/>
  <c r="CD92" i="12"/>
  <c r="CD122" i="12"/>
  <c r="CD117" i="12"/>
  <c r="CD127" i="12"/>
  <c r="CD114" i="12"/>
  <c r="CD144" i="12"/>
  <c r="CD126" i="12"/>
  <c r="CD148" i="12"/>
  <c r="CE65" i="12"/>
  <c r="CE45" i="12"/>
  <c r="CE47" i="12"/>
  <c r="CE30" i="12"/>
  <c r="CE52" i="12"/>
  <c r="CE40" i="12"/>
  <c r="CE70" i="12"/>
  <c r="CE48" i="12"/>
  <c r="CE35" i="12"/>
  <c r="CE17" i="12"/>
  <c r="CE204" i="12"/>
  <c r="CE12" i="12"/>
  <c r="CE18" i="12"/>
  <c r="CE173" i="12"/>
  <c r="CE198" i="12"/>
  <c r="CE86" i="12"/>
  <c r="CE28" i="12"/>
  <c r="CE43" i="12"/>
  <c r="CE202" i="12"/>
  <c r="CE208" i="12"/>
  <c r="CE68" i="12"/>
  <c r="CE66" i="12"/>
  <c r="CE20" i="12"/>
  <c r="CE72" i="12"/>
  <c r="CE37" i="12"/>
  <c r="CE23" i="12"/>
  <c r="CE189" i="12"/>
  <c r="CE195" i="12"/>
  <c r="CE90" i="12"/>
  <c r="CE19" i="12"/>
  <c r="CE184" i="12"/>
  <c r="CE89" i="12"/>
  <c r="CE196" i="12"/>
  <c r="CE21" i="12"/>
  <c r="CE62" i="12"/>
  <c r="CE50" i="12"/>
  <c r="CE69" i="12"/>
  <c r="CE24" i="12"/>
  <c r="CE183" i="12"/>
  <c r="CE214" i="12"/>
  <c r="CE200" i="12"/>
  <c r="CE29" i="12"/>
  <c r="CE49" i="12"/>
  <c r="CE81" i="12"/>
  <c r="CE71" i="12"/>
  <c r="CE206" i="12"/>
  <c r="CE46" i="12"/>
  <c r="CE180" i="12"/>
  <c r="CE84" i="12"/>
  <c r="CE80" i="12"/>
  <c r="CE186" i="12"/>
  <c r="CE207" i="12"/>
  <c r="CE75" i="12"/>
  <c r="CE33" i="12"/>
  <c r="CF11" i="12"/>
  <c r="CE194" i="12"/>
  <c r="CE199" i="12"/>
  <c r="CE79" i="12"/>
  <c r="CE210" i="12"/>
  <c r="CE38" i="12"/>
  <c r="CE83" i="12"/>
  <c r="CE73" i="12"/>
  <c r="CE25" i="12"/>
  <c r="CE53" i="12"/>
  <c r="CE74" i="12"/>
  <c r="CE39" i="12"/>
  <c r="CE42" i="12"/>
  <c r="CE16" i="12"/>
  <c r="CE63" i="12"/>
  <c r="CE187" i="12"/>
  <c r="CE41" i="12"/>
  <c r="CE60" i="12"/>
  <c r="CE78" i="12"/>
  <c r="CE201" i="12"/>
  <c r="CE13" i="12"/>
  <c r="CE64" i="12"/>
  <c r="CE85" i="12"/>
  <c r="CE209" i="12"/>
  <c r="CE14" i="12"/>
  <c r="CE55" i="12"/>
  <c r="CE212" i="12"/>
  <c r="CE82" i="12"/>
  <c r="CE76" i="12"/>
  <c r="CE31" i="12"/>
  <c r="CE54" i="12"/>
  <c r="CE197" i="12"/>
  <c r="CE34" i="12"/>
  <c r="CE51" i="12"/>
  <c r="CE27" i="12"/>
  <c r="CE185" i="12"/>
  <c r="CE59" i="12"/>
  <c r="CE182" i="12"/>
  <c r="CE181" i="12"/>
  <c r="CE190" i="12"/>
  <c r="CE205" i="12"/>
  <c r="CE188" i="12"/>
  <c r="CE174" i="12"/>
  <c r="CE192" i="12"/>
  <c r="CE36" i="12"/>
  <c r="CD57" i="12"/>
  <c r="CD191" i="12"/>
  <c r="CD211" i="12"/>
  <c r="CD160" i="12"/>
  <c r="CD26" i="12"/>
  <c r="CD129" i="12"/>
  <c r="CD22" i="12"/>
  <c r="CD213" i="12"/>
  <c r="CD203" i="12"/>
  <c r="CD215" i="12"/>
  <c r="CD193" i="12"/>
  <c r="CD44" i="12"/>
  <c r="CD32" i="12"/>
  <c r="CD217" i="12"/>
  <c r="CD177" i="12"/>
  <c r="CD178" i="12"/>
  <c r="CD176" i="12"/>
  <c r="CD179" i="12"/>
  <c r="CE32" i="12" l="1"/>
  <c r="CE193" i="12"/>
  <c r="CE203" i="12"/>
  <c r="CE129" i="12"/>
  <c r="CE26" i="12"/>
  <c r="CE211" i="12"/>
  <c r="CE215" i="12"/>
  <c r="CE44" i="12"/>
  <c r="CE57" i="12"/>
  <c r="CE160" i="12"/>
  <c r="CE213" i="12"/>
  <c r="CE22" i="12"/>
  <c r="CE191" i="12"/>
  <c r="CE177" i="12"/>
  <c r="CE179" i="12"/>
  <c r="CE178" i="12"/>
  <c r="CE217" i="12"/>
  <c r="CE176" i="12"/>
  <c r="CE98" i="12"/>
  <c r="CE150" i="12"/>
  <c r="CE95" i="12"/>
  <c r="CE119" i="12"/>
  <c r="CE105" i="12"/>
  <c r="CE127" i="12"/>
  <c r="CE97" i="12"/>
  <c r="CE138" i="12"/>
  <c r="CE112" i="12"/>
  <c r="CE146" i="12"/>
  <c r="CE152" i="12"/>
  <c r="CE99" i="12"/>
  <c r="CE124" i="12"/>
  <c r="CE147" i="12"/>
  <c r="CE149" i="12"/>
  <c r="CE144" i="12"/>
  <c r="CE136" i="12"/>
  <c r="CE123" i="12"/>
  <c r="CE140" i="12"/>
  <c r="CE139" i="12"/>
  <c r="CE155" i="12"/>
  <c r="CE107" i="12"/>
  <c r="CE141" i="12"/>
  <c r="CE165" i="12"/>
  <c r="CE122" i="12"/>
  <c r="CE93" i="12"/>
  <c r="CE115" i="12"/>
  <c r="CE156" i="12"/>
  <c r="CE143" i="12"/>
  <c r="CE157" i="12"/>
  <c r="CE94" i="12"/>
  <c r="CE116" i="12"/>
  <c r="CE158" i="12"/>
  <c r="CE108" i="12"/>
  <c r="CE103" i="12"/>
  <c r="CE169" i="12"/>
  <c r="CE128" i="12"/>
  <c r="CE113" i="12"/>
  <c r="CE100" i="12"/>
  <c r="CE131" i="12"/>
  <c r="CE148" i="12"/>
  <c r="CE111" i="12"/>
  <c r="CE92" i="12"/>
  <c r="CE167" i="12"/>
  <c r="CE114" i="12"/>
  <c r="CE104" i="12"/>
  <c r="CE102" i="12"/>
  <c r="CE121" i="12"/>
  <c r="CE145" i="12"/>
  <c r="CE118" i="12"/>
  <c r="CE162" i="12"/>
  <c r="CE153" i="12"/>
  <c r="CE154" i="12"/>
  <c r="CE132" i="12"/>
  <c r="CE96" i="12"/>
  <c r="CE159" i="12"/>
  <c r="CE168" i="12"/>
  <c r="CE125" i="12"/>
  <c r="CE142" i="12"/>
  <c r="CE117" i="12"/>
  <c r="CE120" i="12"/>
  <c r="CE134" i="12"/>
  <c r="CE133" i="12"/>
  <c r="CE126" i="12"/>
  <c r="CE135" i="12"/>
  <c r="CE166" i="12"/>
  <c r="CE151" i="12"/>
  <c r="CE110" i="12"/>
  <c r="CE106" i="12"/>
  <c r="CE170" i="12"/>
  <c r="CE137" i="12"/>
  <c r="CE109" i="12"/>
  <c r="CE101" i="12"/>
  <c r="CE163" i="12"/>
  <c r="CF45" i="12"/>
  <c r="CF84" i="12"/>
  <c r="CF81" i="12"/>
  <c r="CF71" i="12"/>
  <c r="CF30" i="12"/>
  <c r="CF90" i="12"/>
  <c r="CF55" i="12"/>
  <c r="CF206" i="12"/>
  <c r="CF207" i="12"/>
  <c r="CF78" i="12"/>
  <c r="CF35" i="12"/>
  <c r="CF59" i="12"/>
  <c r="CF24" i="12"/>
  <c r="CF188" i="12"/>
  <c r="CF194" i="12"/>
  <c r="CF199" i="12"/>
  <c r="CF196" i="12"/>
  <c r="CF36" i="12"/>
  <c r="CF53" i="12"/>
  <c r="CF173" i="12"/>
  <c r="CF42" i="12"/>
  <c r="CF184" i="12"/>
  <c r="CF38" i="12"/>
  <c r="CF200" i="12"/>
  <c r="CF29" i="12"/>
  <c r="CF182" i="12"/>
  <c r="CF66" i="12"/>
  <c r="CF63" i="12"/>
  <c r="CF79" i="12"/>
  <c r="CF19" i="12"/>
  <c r="CF60" i="12"/>
  <c r="CF40" i="12"/>
  <c r="CF69" i="12"/>
  <c r="CF85" i="12"/>
  <c r="CF75" i="12"/>
  <c r="CF21" i="12"/>
  <c r="CF174" i="12"/>
  <c r="CF54" i="12"/>
  <c r="CF210" i="12"/>
  <c r="CF212" i="12"/>
  <c r="CF82" i="12"/>
  <c r="CF39" i="12"/>
  <c r="CF65" i="12"/>
  <c r="CF43" i="12"/>
  <c r="CF197" i="12"/>
  <c r="CF198" i="12"/>
  <c r="CF204" i="12"/>
  <c r="CF205" i="12"/>
  <c r="CF31" i="12"/>
  <c r="CF181" i="12"/>
  <c r="CF183" i="12"/>
  <c r="CF180" i="12"/>
  <c r="CF190" i="12"/>
  <c r="CF18" i="12"/>
  <c r="CF209" i="12"/>
  <c r="CF28" i="12"/>
  <c r="CF186" i="12"/>
  <c r="CF46" i="12"/>
  <c r="CF47" i="12"/>
  <c r="CF76" i="12"/>
  <c r="CF187" i="12"/>
  <c r="CF33" i="12"/>
  <c r="CF27" i="12"/>
  <c r="CF73" i="12"/>
  <c r="CF70" i="12"/>
  <c r="CF48" i="12"/>
  <c r="CF12" i="12"/>
  <c r="CF37" i="12"/>
  <c r="CF49" i="12"/>
  <c r="CF80" i="12"/>
  <c r="CF214" i="12"/>
  <c r="CF86" i="12"/>
  <c r="CF41" i="12"/>
  <c r="CF52" i="12"/>
  <c r="CF64" i="12"/>
  <c r="CF201" i="12"/>
  <c r="CF202" i="12"/>
  <c r="CF208" i="12"/>
  <c r="CF83" i="12"/>
  <c r="CF72" i="12"/>
  <c r="CF185" i="12"/>
  <c r="CF23" i="12"/>
  <c r="CF189" i="12"/>
  <c r="CF195" i="12"/>
  <c r="CF20" i="12"/>
  <c r="CF68" i="12"/>
  <c r="CG11" i="12"/>
  <c r="CF89" i="12"/>
  <c r="CF14" i="12"/>
  <c r="CF51" i="12"/>
  <c r="CF34" i="12"/>
  <c r="CF192" i="12"/>
  <c r="CF25" i="12"/>
  <c r="CF16" i="12"/>
  <c r="CF62" i="12"/>
  <c r="CF74" i="12"/>
  <c r="CF50" i="12"/>
  <c r="CF13" i="12"/>
  <c r="CF17" i="12"/>
  <c r="CF128" i="12" l="1"/>
  <c r="CF95" i="12"/>
  <c r="CF124" i="12"/>
  <c r="CF111" i="12"/>
  <c r="CF117" i="12"/>
  <c r="CF112" i="12"/>
  <c r="CF131" i="12"/>
  <c r="CF152" i="12"/>
  <c r="CF114" i="12"/>
  <c r="CF101" i="12"/>
  <c r="CF122" i="12"/>
  <c r="CF137" i="12"/>
  <c r="CF96" i="12"/>
  <c r="CF106" i="12"/>
  <c r="CF162" i="12"/>
  <c r="CF136" i="12"/>
  <c r="CF146" i="12"/>
  <c r="CF103" i="12"/>
  <c r="CF165" i="12"/>
  <c r="CF159" i="12"/>
  <c r="CF155" i="12"/>
  <c r="CF93" i="12"/>
  <c r="CF135" i="12"/>
  <c r="CF105" i="12"/>
  <c r="CF125" i="12"/>
  <c r="CF142" i="12"/>
  <c r="CF99" i="12"/>
  <c r="CF102" i="12"/>
  <c r="CF141" i="12"/>
  <c r="CF157" i="12"/>
  <c r="CF98" i="12"/>
  <c r="CF120" i="12"/>
  <c r="CF147" i="12"/>
  <c r="CF151" i="12"/>
  <c r="CF110" i="12"/>
  <c r="CF143" i="12"/>
  <c r="CF132" i="12"/>
  <c r="CF134" i="12"/>
  <c r="CF140" i="12"/>
  <c r="CF92" i="12"/>
  <c r="CF107" i="12"/>
  <c r="CF170" i="12"/>
  <c r="CF167" i="12"/>
  <c r="CF119" i="12"/>
  <c r="CF115" i="12"/>
  <c r="CF126" i="12"/>
  <c r="CF166" i="12"/>
  <c r="CF145" i="12"/>
  <c r="CF153" i="12"/>
  <c r="CF121" i="12"/>
  <c r="CF163" i="12"/>
  <c r="CF108" i="12"/>
  <c r="CF138" i="12"/>
  <c r="CF104" i="12"/>
  <c r="CF113" i="12"/>
  <c r="CF169" i="12"/>
  <c r="CF144" i="12"/>
  <c r="CF109" i="12"/>
  <c r="CF139" i="12"/>
  <c r="CF148" i="12"/>
  <c r="CF116" i="12"/>
  <c r="CF156" i="12"/>
  <c r="CF97" i="12"/>
  <c r="CF149" i="12"/>
  <c r="CF123" i="12"/>
  <c r="CF100" i="12"/>
  <c r="CF133" i="12"/>
  <c r="CF150" i="12"/>
  <c r="CF118" i="12"/>
  <c r="CF168" i="12"/>
  <c r="CF154" i="12"/>
  <c r="CF94" i="12"/>
  <c r="CF127" i="12"/>
  <c r="CF158" i="12"/>
  <c r="CF177" i="12"/>
  <c r="CF217" i="12"/>
  <c r="CF179" i="12"/>
  <c r="CF178" i="12"/>
  <c r="CF176" i="12"/>
  <c r="CG49" i="12"/>
  <c r="CG47" i="12"/>
  <c r="CG43" i="12"/>
  <c r="CG53" i="12"/>
  <c r="CG68" i="12"/>
  <c r="CG194" i="12"/>
  <c r="CG37" i="12"/>
  <c r="CG35" i="12"/>
  <c r="CG40" i="12"/>
  <c r="CG192" i="12"/>
  <c r="CG66" i="12"/>
  <c r="CG17" i="12"/>
  <c r="CG12" i="12"/>
  <c r="CG185" i="12"/>
  <c r="CG13" i="12"/>
  <c r="CG184" i="12"/>
  <c r="CG196" i="12"/>
  <c r="CG69" i="12"/>
  <c r="CG63" i="12"/>
  <c r="CG18" i="12"/>
  <c r="CG31" i="12"/>
  <c r="CG42" i="12"/>
  <c r="CG210" i="12"/>
  <c r="CG71" i="12"/>
  <c r="CG30" i="12"/>
  <c r="CG89" i="12"/>
  <c r="CG20" i="12"/>
  <c r="CG45" i="12"/>
  <c r="CG23" i="12"/>
  <c r="CG197" i="12"/>
  <c r="CG212" i="12"/>
  <c r="CG90" i="12"/>
  <c r="CG21" i="12"/>
  <c r="CG180" i="12"/>
  <c r="CG72" i="12"/>
  <c r="CG214" i="12"/>
  <c r="CG78" i="12"/>
  <c r="CG199" i="12"/>
  <c r="CG209" i="12"/>
  <c r="CG25" i="12"/>
  <c r="CG33" i="12"/>
  <c r="CG79" i="12"/>
  <c r="CG46" i="12"/>
  <c r="CG190" i="12"/>
  <c r="CG82" i="12"/>
  <c r="CG29" i="12"/>
  <c r="CG200" i="12"/>
  <c r="CG189" i="12"/>
  <c r="CG60" i="12"/>
  <c r="CG174" i="12"/>
  <c r="CG186" i="12"/>
  <c r="CG208" i="12"/>
  <c r="CG173" i="12"/>
  <c r="CG187" i="12"/>
  <c r="CG80" i="12"/>
  <c r="CG70" i="12"/>
  <c r="CG34" i="12"/>
  <c r="CG54" i="12"/>
  <c r="CG52" i="12"/>
  <c r="CG201" i="12"/>
  <c r="CG74" i="12"/>
  <c r="CG204" i="12"/>
  <c r="CG28" i="12"/>
  <c r="CG198" i="12"/>
  <c r="CG55" i="12"/>
  <c r="CG51" i="12"/>
  <c r="CG76" i="12"/>
  <c r="CG202" i="12"/>
  <c r="CG59" i="12"/>
  <c r="CG41" i="12"/>
  <c r="CG16" i="12"/>
  <c r="CG83" i="12"/>
  <c r="CG207" i="12"/>
  <c r="CG48" i="12"/>
  <c r="CG14" i="12"/>
  <c r="CG73" i="12"/>
  <c r="CG24" i="12"/>
  <c r="CG181" i="12"/>
  <c r="CG205" i="12"/>
  <c r="CG62" i="12"/>
  <c r="CH11" i="12"/>
  <c r="CG195" i="12"/>
  <c r="CG36" i="12"/>
  <c r="CG19" i="12"/>
  <c r="CG84" i="12"/>
  <c r="CG183" i="12"/>
  <c r="CG39" i="12"/>
  <c r="CG64" i="12"/>
  <c r="CG38" i="12"/>
  <c r="CG27" i="12"/>
  <c r="CG182" i="12"/>
  <c r="CG206" i="12"/>
  <c r="CG81" i="12"/>
  <c r="CG75" i="12"/>
  <c r="CG86" i="12"/>
  <c r="CG65" i="12"/>
  <c r="CG188" i="12"/>
  <c r="CG85" i="12"/>
  <c r="CG50" i="12"/>
  <c r="CF44" i="12"/>
  <c r="CF215" i="12"/>
  <c r="CF22" i="12"/>
  <c r="CF203" i="12"/>
  <c r="CF160" i="12"/>
  <c r="CF32" i="12"/>
  <c r="CF57" i="12"/>
  <c r="CF191" i="12"/>
  <c r="CF211" i="12"/>
  <c r="CF193" i="12"/>
  <c r="CF26" i="12"/>
  <c r="CF213" i="12"/>
  <c r="CF129" i="12"/>
  <c r="CG124" i="12" l="1"/>
  <c r="CG151" i="12"/>
  <c r="CG115" i="12"/>
  <c r="CG126" i="12"/>
  <c r="CG156" i="12"/>
  <c r="CG92" i="12"/>
  <c r="CG108" i="12"/>
  <c r="CG103" i="12"/>
  <c r="CG165" i="12"/>
  <c r="CG142" i="12"/>
  <c r="CG100" i="12"/>
  <c r="CG104" i="12"/>
  <c r="CG117" i="12"/>
  <c r="CG137" i="12"/>
  <c r="CG153" i="12"/>
  <c r="CG105" i="12"/>
  <c r="CG114" i="12"/>
  <c r="CG162" i="12"/>
  <c r="CG155" i="12"/>
  <c r="CG93" i="12"/>
  <c r="CG125" i="12"/>
  <c r="CG149" i="12"/>
  <c r="CG163" i="12"/>
  <c r="CG131" i="12"/>
  <c r="CG146" i="12"/>
  <c r="CG116" i="12"/>
  <c r="CG132" i="12"/>
  <c r="CG157" i="12"/>
  <c r="CG99" i="12"/>
  <c r="CG136" i="12"/>
  <c r="CG127" i="12"/>
  <c r="CG106" i="12"/>
  <c r="CG98" i="12"/>
  <c r="CG139" i="12"/>
  <c r="CG141" i="12"/>
  <c r="CG113" i="12"/>
  <c r="CG128" i="12"/>
  <c r="CG140" i="12"/>
  <c r="CG150" i="12"/>
  <c r="CG112" i="12"/>
  <c r="CG118" i="12"/>
  <c r="CG102" i="12"/>
  <c r="CG109" i="12"/>
  <c r="CG121" i="12"/>
  <c r="CG96" i="12"/>
  <c r="CG166" i="12"/>
  <c r="CG145" i="12"/>
  <c r="CG152" i="12"/>
  <c r="CG101" i="12"/>
  <c r="CG107" i="12"/>
  <c r="CG170" i="12"/>
  <c r="CG138" i="12"/>
  <c r="CG97" i="12"/>
  <c r="CG111" i="12"/>
  <c r="CG169" i="12"/>
  <c r="CG159" i="12"/>
  <c r="CG110" i="12"/>
  <c r="CG134" i="12"/>
  <c r="CG95" i="12"/>
  <c r="CG158" i="12"/>
  <c r="CG167" i="12"/>
  <c r="CG119" i="12"/>
  <c r="CG144" i="12"/>
  <c r="CG120" i="12"/>
  <c r="CG168" i="12"/>
  <c r="CG133" i="12"/>
  <c r="CG143" i="12"/>
  <c r="CG123" i="12"/>
  <c r="CG148" i="12"/>
  <c r="CG154" i="12"/>
  <c r="CG94" i="12"/>
  <c r="CG122" i="12"/>
  <c r="CG135" i="12"/>
  <c r="CG147" i="12"/>
  <c r="CH19" i="12"/>
  <c r="CH78" i="12"/>
  <c r="CH209" i="12"/>
  <c r="CH73" i="12"/>
  <c r="CH59" i="12"/>
  <c r="CH63" i="12"/>
  <c r="CH51" i="12"/>
  <c r="CH199" i="12"/>
  <c r="CH196" i="12"/>
  <c r="CH80" i="12"/>
  <c r="CH70" i="12"/>
  <c r="CH21" i="12"/>
  <c r="CH65" i="12"/>
  <c r="CH182" i="12"/>
  <c r="CH186" i="12"/>
  <c r="CH201" i="12"/>
  <c r="CH31" i="12"/>
  <c r="CH35" i="12"/>
  <c r="CH89" i="12"/>
  <c r="CH43" i="12"/>
  <c r="CH28" i="12"/>
  <c r="CH40" i="12"/>
  <c r="CH214" i="12"/>
  <c r="CH18" i="12"/>
  <c r="CH14" i="12"/>
  <c r="CH173" i="12"/>
  <c r="CH75" i="12"/>
  <c r="CH72" i="12"/>
  <c r="CH45" i="12"/>
  <c r="CH47" i="12"/>
  <c r="CH25" i="12"/>
  <c r="CH180" i="12"/>
  <c r="CH82" i="12"/>
  <c r="CH79" i="12"/>
  <c r="CH62" i="12"/>
  <c r="CH60" i="12"/>
  <c r="CH39" i="12"/>
  <c r="CH42" i="12"/>
  <c r="CH204" i="12"/>
  <c r="CH200" i="12"/>
  <c r="CH84" i="12"/>
  <c r="CH37" i="12"/>
  <c r="CH194" i="12"/>
  <c r="CH54" i="12"/>
  <c r="CH190" i="12"/>
  <c r="CH187" i="12"/>
  <c r="CH206" i="12"/>
  <c r="CH189" i="12"/>
  <c r="CH12" i="12"/>
  <c r="CH53" i="12"/>
  <c r="CH49" i="12"/>
  <c r="CH64" i="12"/>
  <c r="CH188" i="12"/>
  <c r="CH85" i="12"/>
  <c r="CH20" i="12"/>
  <c r="CH33" i="12"/>
  <c r="CH181" i="12"/>
  <c r="CH48" i="12"/>
  <c r="CH76" i="12"/>
  <c r="CH198" i="12"/>
  <c r="CH34" i="12"/>
  <c r="CH29" i="12"/>
  <c r="CH184" i="12"/>
  <c r="CH86" i="12"/>
  <c r="CH83" i="12"/>
  <c r="CH66" i="12"/>
  <c r="CH90" i="12"/>
  <c r="CH30" i="12"/>
  <c r="CH23" i="12"/>
  <c r="CH208" i="12"/>
  <c r="CH205" i="12"/>
  <c r="CH69" i="12"/>
  <c r="CH17" i="12"/>
  <c r="CH212" i="12"/>
  <c r="CH52" i="12"/>
  <c r="CH195" i="12"/>
  <c r="CH192" i="12"/>
  <c r="CH210" i="12"/>
  <c r="CH202" i="12"/>
  <c r="CH41" i="12"/>
  <c r="CH183" i="12"/>
  <c r="CH16" i="12"/>
  <c r="CH27" i="12"/>
  <c r="CH197" i="12"/>
  <c r="CH36" i="12"/>
  <c r="CH81" i="12"/>
  <c r="CH24" i="12"/>
  <c r="CH185" i="12"/>
  <c r="CH50" i="12"/>
  <c r="CH55" i="12"/>
  <c r="CH207" i="12"/>
  <c r="CH38" i="12"/>
  <c r="CH13" i="12"/>
  <c r="CI11" i="12"/>
  <c r="CH71" i="12"/>
  <c r="CH68" i="12"/>
  <c r="CH46" i="12"/>
  <c r="CH74" i="12"/>
  <c r="CH174" i="12"/>
  <c r="CG176" i="12"/>
  <c r="CG179" i="12"/>
  <c r="CG217" i="12"/>
  <c r="CG177" i="12"/>
  <c r="CG178" i="12"/>
  <c r="CG191" i="12"/>
  <c r="CG213" i="12"/>
  <c r="CG193" i="12"/>
  <c r="CG211" i="12"/>
  <c r="CG203" i="12"/>
  <c r="CG215" i="12"/>
  <c r="CG32" i="12"/>
  <c r="CG160" i="12"/>
  <c r="CG57" i="12"/>
  <c r="CG22" i="12"/>
  <c r="CG44" i="12"/>
  <c r="CG129" i="12"/>
  <c r="CG26" i="12"/>
  <c r="CI29" i="12" l="1"/>
  <c r="CI49" i="12"/>
  <c r="CI85" i="12"/>
  <c r="CI48" i="12"/>
  <c r="CI62" i="12"/>
  <c r="CI66" i="12"/>
  <c r="CI13" i="12"/>
  <c r="CI64" i="12"/>
  <c r="CI212" i="12"/>
  <c r="CI86" i="12"/>
  <c r="CI72" i="12"/>
  <c r="CI201" i="12"/>
  <c r="CI33" i="12"/>
  <c r="CJ11" i="12"/>
  <c r="CI198" i="12"/>
  <c r="CI208" i="12"/>
  <c r="CI79" i="12"/>
  <c r="CI36" i="12"/>
  <c r="CI18" i="12"/>
  <c r="CI173" i="12"/>
  <c r="CI89" i="12"/>
  <c r="CI195" i="12"/>
  <c r="CI200" i="12"/>
  <c r="CI197" i="12"/>
  <c r="CI20" i="12"/>
  <c r="CI42" i="12"/>
  <c r="CI16" i="12"/>
  <c r="CI47" i="12"/>
  <c r="CI187" i="12"/>
  <c r="CI30" i="12"/>
  <c r="CI60" i="12"/>
  <c r="CI65" i="12"/>
  <c r="CI45" i="12"/>
  <c r="CI70" i="12"/>
  <c r="CI50" i="12"/>
  <c r="CI35" i="12"/>
  <c r="CI37" i="12"/>
  <c r="CI14" i="12"/>
  <c r="CI55" i="12"/>
  <c r="CI214" i="12"/>
  <c r="CI71" i="12"/>
  <c r="CI76" i="12"/>
  <c r="CI210" i="12"/>
  <c r="CI24" i="12"/>
  <c r="CI183" i="12"/>
  <c r="CI202" i="12"/>
  <c r="CI78" i="12"/>
  <c r="CI83" i="12"/>
  <c r="CI31" i="12"/>
  <c r="CI73" i="12"/>
  <c r="CI182" i="12"/>
  <c r="CI189" i="12"/>
  <c r="CI199" i="12"/>
  <c r="CI205" i="12"/>
  <c r="CI206" i="12"/>
  <c r="CI174" i="12"/>
  <c r="CI23" i="12"/>
  <c r="CI180" i="12"/>
  <c r="CI181" i="12"/>
  <c r="CI192" i="12"/>
  <c r="CI21" i="12"/>
  <c r="CI90" i="12"/>
  <c r="CI52" i="12"/>
  <c r="CI40" i="12"/>
  <c r="CI74" i="12"/>
  <c r="CI54" i="12"/>
  <c r="CI39" i="12"/>
  <c r="CI17" i="12"/>
  <c r="CI25" i="12"/>
  <c r="CI53" i="12"/>
  <c r="CI81" i="12"/>
  <c r="CI75" i="12"/>
  <c r="CI80" i="12"/>
  <c r="CI69" i="12"/>
  <c r="CI28" i="12"/>
  <c r="CI43" i="12"/>
  <c r="CI207" i="12"/>
  <c r="CI82" i="12"/>
  <c r="CI68" i="12"/>
  <c r="CI188" i="12"/>
  <c r="CI34" i="12"/>
  <c r="CI186" i="12"/>
  <c r="CI194" i="12"/>
  <c r="CI204" i="12"/>
  <c r="CI209" i="12"/>
  <c r="CI84" i="12"/>
  <c r="CI38" i="12"/>
  <c r="CI19" i="12"/>
  <c r="CI184" i="12"/>
  <c r="CI190" i="12"/>
  <c r="CI196" i="12"/>
  <c r="CI12" i="12"/>
  <c r="CI46" i="12"/>
  <c r="CI51" i="12"/>
  <c r="CI27" i="12"/>
  <c r="CI63" i="12"/>
  <c r="CI185" i="12"/>
  <c r="CI41" i="12"/>
  <c r="CI59" i="12"/>
  <c r="CH217" i="12"/>
  <c r="CH177" i="12"/>
  <c r="CH178" i="12"/>
  <c r="CH176" i="12"/>
  <c r="CH179" i="12"/>
  <c r="CH211" i="12"/>
  <c r="CH160" i="12"/>
  <c r="CH129" i="12"/>
  <c r="CH26" i="12"/>
  <c r="CH203" i="12"/>
  <c r="CH215" i="12"/>
  <c r="CH191" i="12"/>
  <c r="CH44" i="12"/>
  <c r="CH193" i="12"/>
  <c r="CH32" i="12"/>
  <c r="CH22" i="12"/>
  <c r="CH213" i="12"/>
  <c r="CH57" i="12"/>
  <c r="CH152" i="12"/>
  <c r="CH98" i="12"/>
  <c r="CH117" i="12"/>
  <c r="CH120" i="12"/>
  <c r="CH169" i="12"/>
  <c r="CH136" i="12"/>
  <c r="CH133" i="12"/>
  <c r="CH105" i="12"/>
  <c r="CH168" i="12"/>
  <c r="CH93" i="12"/>
  <c r="CH125" i="12"/>
  <c r="CH106" i="12"/>
  <c r="CH111" i="12"/>
  <c r="CH163" i="12"/>
  <c r="CH134" i="12"/>
  <c r="CH131" i="12"/>
  <c r="CH116" i="12"/>
  <c r="CH170" i="12"/>
  <c r="CH128" i="12"/>
  <c r="CH143" i="12"/>
  <c r="CH140" i="12"/>
  <c r="CH101" i="12"/>
  <c r="CH114" i="12"/>
  <c r="CH142" i="12"/>
  <c r="CH100" i="12"/>
  <c r="CH110" i="12"/>
  <c r="CH141" i="12"/>
  <c r="CH162" i="12"/>
  <c r="CH150" i="12"/>
  <c r="CH95" i="12"/>
  <c r="CH147" i="12"/>
  <c r="CH135" i="12"/>
  <c r="CH124" i="12"/>
  <c r="CH151" i="12"/>
  <c r="CH145" i="12"/>
  <c r="CH156" i="12"/>
  <c r="CH148" i="12"/>
  <c r="CH159" i="12"/>
  <c r="CH121" i="12"/>
  <c r="CH99" i="12"/>
  <c r="CH123" i="12"/>
  <c r="CH103" i="12"/>
  <c r="CH94" i="12"/>
  <c r="CH137" i="12"/>
  <c r="CH102" i="12"/>
  <c r="CH104" i="12"/>
  <c r="CH118" i="12"/>
  <c r="CH139" i="12"/>
  <c r="CH109" i="12"/>
  <c r="CH112" i="12"/>
  <c r="CH165" i="12"/>
  <c r="CH92" i="12"/>
  <c r="CH122" i="12"/>
  <c r="CH113" i="12"/>
  <c r="CH115" i="12"/>
  <c r="CH132" i="12"/>
  <c r="CH119" i="12"/>
  <c r="CH144" i="12"/>
  <c r="CH154" i="12"/>
  <c r="CH96" i="12"/>
  <c r="CH166" i="12"/>
  <c r="CH153" i="12"/>
  <c r="CH108" i="12"/>
  <c r="CH126" i="12"/>
  <c r="CH127" i="12"/>
  <c r="CH138" i="12"/>
  <c r="CH97" i="12"/>
  <c r="CH155" i="12"/>
  <c r="CH167" i="12"/>
  <c r="CH107" i="12"/>
  <c r="CH146" i="12"/>
  <c r="CH157" i="12"/>
  <c r="CH158" i="12"/>
  <c r="CH149" i="12"/>
  <c r="CI176" i="12" l="1"/>
  <c r="CI177" i="12"/>
  <c r="CI179" i="12"/>
  <c r="CI178" i="12"/>
  <c r="CI217" i="12"/>
  <c r="CI32" i="12"/>
  <c r="CI26" i="12"/>
  <c r="CI22" i="12"/>
  <c r="CI57" i="12"/>
  <c r="CI203" i="12"/>
  <c r="CI129" i="12"/>
  <c r="CI160" i="12"/>
  <c r="CI44" i="12"/>
  <c r="CI213" i="12"/>
  <c r="CI191" i="12"/>
  <c r="CI215" i="12"/>
  <c r="CI211" i="12"/>
  <c r="CI193" i="12"/>
  <c r="CJ81" i="12"/>
  <c r="CJ13" i="12"/>
  <c r="CJ186" i="12"/>
  <c r="CJ62" i="12"/>
  <c r="CJ47" i="12"/>
  <c r="CJ50" i="12"/>
  <c r="CJ196" i="12"/>
  <c r="CJ14" i="12"/>
  <c r="CJ24" i="12"/>
  <c r="CJ212" i="12"/>
  <c r="CJ71" i="12"/>
  <c r="CJ205" i="12"/>
  <c r="CJ33" i="12"/>
  <c r="CJ30" i="12"/>
  <c r="CJ49" i="12"/>
  <c r="CJ206" i="12"/>
  <c r="CJ214" i="12"/>
  <c r="CJ78" i="12"/>
  <c r="CJ35" i="12"/>
  <c r="CJ37" i="12"/>
  <c r="CJ64" i="12"/>
  <c r="CJ73" i="12"/>
  <c r="CJ19" i="12"/>
  <c r="CJ184" i="12"/>
  <c r="CJ192" i="12"/>
  <c r="CJ82" i="12"/>
  <c r="CJ181" i="12"/>
  <c r="CJ183" i="12"/>
  <c r="CJ189" i="12"/>
  <c r="CJ180" i="12"/>
  <c r="CJ18" i="12"/>
  <c r="CJ31" i="12"/>
  <c r="CJ185" i="12"/>
  <c r="CJ201" i="12"/>
  <c r="CJ70" i="12"/>
  <c r="CJ72" i="12"/>
  <c r="CJ209" i="12"/>
  <c r="CJ28" i="12"/>
  <c r="CJ25" i="12"/>
  <c r="CJ16" i="12"/>
  <c r="CJ69" i="12"/>
  <c r="CJ74" i="12"/>
  <c r="CJ75" i="12"/>
  <c r="CJ21" i="12"/>
  <c r="CJ187" i="12"/>
  <c r="CJ182" i="12"/>
  <c r="CJ51" i="12"/>
  <c r="CJ199" i="12"/>
  <c r="CJ12" i="12"/>
  <c r="CJ45" i="12"/>
  <c r="CJ39" i="12"/>
  <c r="CJ55" i="12"/>
  <c r="CJ197" i="12"/>
  <c r="CJ207" i="12"/>
  <c r="CJ204" i="12"/>
  <c r="CJ79" i="12"/>
  <c r="CJ60" i="12"/>
  <c r="CJ54" i="12"/>
  <c r="CJ84" i="12"/>
  <c r="CJ65" i="12"/>
  <c r="CJ20" i="12"/>
  <c r="CJ90" i="12"/>
  <c r="CJ194" i="12"/>
  <c r="CK11" i="12"/>
  <c r="CJ89" i="12"/>
  <c r="CJ46" i="12"/>
  <c r="CJ52" i="12"/>
  <c r="CJ34" i="12"/>
  <c r="CJ83" i="12"/>
  <c r="CJ29" i="12"/>
  <c r="CJ173" i="12"/>
  <c r="CJ202" i="12"/>
  <c r="CJ48" i="12"/>
  <c r="CJ36" i="12"/>
  <c r="CJ210" i="12"/>
  <c r="CJ200" i="12"/>
  <c r="CJ40" i="12"/>
  <c r="CJ80" i="12"/>
  <c r="CJ85" i="12"/>
  <c r="CJ86" i="12"/>
  <c r="CJ41" i="12"/>
  <c r="CJ68" i="12"/>
  <c r="CJ27" i="12"/>
  <c r="CJ66" i="12"/>
  <c r="CJ190" i="12"/>
  <c r="CJ76" i="12"/>
  <c r="CJ174" i="12"/>
  <c r="CJ208" i="12"/>
  <c r="CJ43" i="12"/>
  <c r="CJ42" i="12"/>
  <c r="CJ198" i="12"/>
  <c r="CJ195" i="12"/>
  <c r="CJ23" i="12"/>
  <c r="CJ17" i="12"/>
  <c r="CJ53" i="12"/>
  <c r="CJ188" i="12"/>
  <c r="CJ63" i="12"/>
  <c r="CJ38" i="12"/>
  <c r="CJ59" i="12"/>
  <c r="CI159" i="12"/>
  <c r="CI125" i="12"/>
  <c r="CI124" i="12"/>
  <c r="CI135" i="12"/>
  <c r="CI97" i="12"/>
  <c r="CI133" i="12"/>
  <c r="CI106" i="12"/>
  <c r="CI149" i="12"/>
  <c r="CI113" i="12"/>
  <c r="CI120" i="12"/>
  <c r="CI151" i="12"/>
  <c r="CI94" i="12"/>
  <c r="CI166" i="12"/>
  <c r="CI144" i="12"/>
  <c r="CI109" i="12"/>
  <c r="CI117" i="12"/>
  <c r="CI111" i="12"/>
  <c r="CI126" i="12"/>
  <c r="CI170" i="12"/>
  <c r="CI150" i="12"/>
  <c r="CI95" i="12"/>
  <c r="CI118" i="12"/>
  <c r="CI92" i="12"/>
  <c r="CI122" i="12"/>
  <c r="CI93" i="12"/>
  <c r="CI147" i="12"/>
  <c r="CI165" i="12"/>
  <c r="CI116" i="12"/>
  <c r="CI152" i="12"/>
  <c r="CI99" i="12"/>
  <c r="CI107" i="12"/>
  <c r="CI153" i="12"/>
  <c r="CI108" i="12"/>
  <c r="CI142" i="12"/>
  <c r="CI101" i="12"/>
  <c r="CI158" i="12"/>
  <c r="CI141" i="12"/>
  <c r="CI139" i="12"/>
  <c r="CI131" i="12"/>
  <c r="CI102" i="12"/>
  <c r="CI146" i="12"/>
  <c r="CI167" i="12"/>
  <c r="CI103" i="12"/>
  <c r="CI112" i="12"/>
  <c r="CI96" i="12"/>
  <c r="CI162" i="12"/>
  <c r="CI143" i="12"/>
  <c r="CI145" i="12"/>
  <c r="CI148" i="12"/>
  <c r="CI137" i="12"/>
  <c r="CI154" i="12"/>
  <c r="CI114" i="12"/>
  <c r="CI123" i="12"/>
  <c r="CI127" i="12"/>
  <c r="CI163" i="12"/>
  <c r="CI128" i="12"/>
  <c r="CI100" i="12"/>
  <c r="CI119" i="12"/>
  <c r="CI105" i="12"/>
  <c r="CI134" i="12"/>
  <c r="CI156" i="12"/>
  <c r="CI132" i="12"/>
  <c r="CI104" i="12"/>
  <c r="CI157" i="12"/>
  <c r="CI115" i="12"/>
  <c r="CI121" i="12"/>
  <c r="CI110" i="12"/>
  <c r="CI138" i="12"/>
  <c r="CI98" i="12"/>
  <c r="CI140" i="12"/>
  <c r="CI136" i="12"/>
  <c r="CI169" i="12"/>
  <c r="CI155" i="12"/>
  <c r="CI168" i="12"/>
  <c r="CJ215" i="12" l="1"/>
  <c r="CJ213" i="12"/>
  <c r="CJ193" i="12"/>
  <c r="CJ32" i="12"/>
  <c r="CJ22" i="12"/>
  <c r="CJ203" i="12"/>
  <c r="CJ26" i="12"/>
  <c r="CJ191" i="12"/>
  <c r="CJ160" i="12"/>
  <c r="CJ211" i="12"/>
  <c r="CJ57" i="12"/>
  <c r="CJ129" i="12"/>
  <c r="CJ44" i="12"/>
  <c r="CJ125" i="12"/>
  <c r="CJ142" i="12"/>
  <c r="CJ134" i="12"/>
  <c r="CJ132" i="12"/>
  <c r="CJ123" i="12"/>
  <c r="CJ145" i="12"/>
  <c r="CJ146" i="12"/>
  <c r="CJ127" i="12"/>
  <c r="CJ112" i="12"/>
  <c r="CJ151" i="12"/>
  <c r="CJ110" i="12"/>
  <c r="CJ143" i="12"/>
  <c r="CJ114" i="12"/>
  <c r="CJ166" i="12"/>
  <c r="CJ155" i="12"/>
  <c r="CJ93" i="12"/>
  <c r="CJ115" i="12"/>
  <c r="CJ147" i="12"/>
  <c r="CJ128" i="12"/>
  <c r="CJ167" i="12"/>
  <c r="CJ119" i="12"/>
  <c r="CJ96" i="12"/>
  <c r="CJ113" i="12"/>
  <c r="CJ141" i="12"/>
  <c r="CJ133" i="12"/>
  <c r="CJ150" i="12"/>
  <c r="CJ107" i="12"/>
  <c r="CJ101" i="12"/>
  <c r="CJ108" i="12"/>
  <c r="CJ138" i="12"/>
  <c r="CJ100" i="12"/>
  <c r="CJ102" i="12"/>
  <c r="CJ169" i="12"/>
  <c r="CJ140" i="12"/>
  <c r="CJ92" i="12"/>
  <c r="CJ149" i="12"/>
  <c r="CJ165" i="12"/>
  <c r="CJ159" i="12"/>
  <c r="CJ156" i="12"/>
  <c r="CJ153" i="12"/>
  <c r="CJ120" i="12"/>
  <c r="CJ158" i="12"/>
  <c r="CJ122" i="12"/>
  <c r="CJ137" i="12"/>
  <c r="CJ121" i="12"/>
  <c r="CJ148" i="12"/>
  <c r="CJ162" i="12"/>
  <c r="CJ154" i="12"/>
  <c r="CJ94" i="12"/>
  <c r="CJ111" i="12"/>
  <c r="CJ126" i="12"/>
  <c r="CJ144" i="12"/>
  <c r="CJ109" i="12"/>
  <c r="CJ139" i="12"/>
  <c r="CJ118" i="12"/>
  <c r="CJ105" i="12"/>
  <c r="CJ131" i="12"/>
  <c r="CJ152" i="12"/>
  <c r="CJ103" i="12"/>
  <c r="CJ170" i="12"/>
  <c r="CJ157" i="12"/>
  <c r="CJ98" i="12"/>
  <c r="CJ104" i="12"/>
  <c r="CJ117" i="12"/>
  <c r="CJ168" i="12"/>
  <c r="CJ136" i="12"/>
  <c r="CJ99" i="12"/>
  <c r="CJ135" i="12"/>
  <c r="CJ163" i="12"/>
  <c r="CJ95" i="12"/>
  <c r="CJ124" i="12"/>
  <c r="CJ97" i="12"/>
  <c r="CJ106" i="12"/>
  <c r="CJ116" i="12"/>
  <c r="CK24" i="12"/>
  <c r="CK89" i="12"/>
  <c r="CK200" i="12"/>
  <c r="CK69" i="12"/>
  <c r="CK74" i="12"/>
  <c r="CK20" i="12"/>
  <c r="CK195" i="12"/>
  <c r="CK180" i="12"/>
  <c r="CK187" i="12"/>
  <c r="CK210" i="12"/>
  <c r="CK81" i="12"/>
  <c r="CK34" i="12"/>
  <c r="CK82" i="12"/>
  <c r="CK27" i="12"/>
  <c r="CK182" i="12"/>
  <c r="CK197" i="12"/>
  <c r="CK207" i="12"/>
  <c r="CK90" i="12"/>
  <c r="CK204" i="12"/>
  <c r="CK49" i="12"/>
  <c r="CK42" i="12"/>
  <c r="CK76" i="12"/>
  <c r="CK194" i="12"/>
  <c r="CK17" i="12"/>
  <c r="CK30" i="12"/>
  <c r="CK43" i="12"/>
  <c r="CK53" i="12"/>
  <c r="CK83" i="12"/>
  <c r="CK46" i="12"/>
  <c r="CK208" i="12"/>
  <c r="CK35" i="12"/>
  <c r="CK28" i="12"/>
  <c r="CK181" i="12"/>
  <c r="CK205" i="12"/>
  <c r="CK73" i="12"/>
  <c r="CK63" i="12"/>
  <c r="CK78" i="12"/>
  <c r="CK13" i="12"/>
  <c r="CK184" i="12"/>
  <c r="CK192" i="12"/>
  <c r="CK80" i="12"/>
  <c r="CK85" i="12"/>
  <c r="CK38" i="12"/>
  <c r="CK174" i="12"/>
  <c r="CK16" i="12"/>
  <c r="CK186" i="12"/>
  <c r="CK201" i="12"/>
  <c r="CK212" i="12"/>
  <c r="CK190" i="12"/>
  <c r="CK36" i="12"/>
  <c r="CK45" i="12"/>
  <c r="CK23" i="12"/>
  <c r="CK54" i="12"/>
  <c r="CK198" i="12"/>
  <c r="CK59" i="12"/>
  <c r="CK21" i="12"/>
  <c r="CK64" i="12"/>
  <c r="CK52" i="12"/>
  <c r="CK68" i="12"/>
  <c r="CL11" i="12"/>
  <c r="CK86" i="12"/>
  <c r="CK39" i="12"/>
  <c r="CK25" i="12"/>
  <c r="CK185" i="12"/>
  <c r="CK209" i="12"/>
  <c r="CK62" i="12"/>
  <c r="CK47" i="12"/>
  <c r="CK75" i="12"/>
  <c r="CK14" i="12"/>
  <c r="CK33" i="12"/>
  <c r="CK196" i="12"/>
  <c r="CK84" i="12"/>
  <c r="CK70" i="12"/>
  <c r="CK18" i="12"/>
  <c r="CK50" i="12"/>
  <c r="CK173" i="12"/>
  <c r="CK183" i="12"/>
  <c r="CK206" i="12"/>
  <c r="CK214" i="12"/>
  <c r="CK71" i="12"/>
  <c r="CK31" i="12"/>
  <c r="CK40" i="12"/>
  <c r="CK19" i="12"/>
  <c r="CK188" i="12"/>
  <c r="CK202" i="12"/>
  <c r="CK60" i="12"/>
  <c r="CK12" i="12"/>
  <c r="CK55" i="12"/>
  <c r="CK51" i="12"/>
  <c r="CK72" i="12"/>
  <c r="CK189" i="12"/>
  <c r="CK37" i="12"/>
  <c r="CK41" i="12"/>
  <c r="CK29" i="12"/>
  <c r="CK65" i="12"/>
  <c r="CK79" i="12"/>
  <c r="CK66" i="12"/>
  <c r="CK199" i="12"/>
  <c r="CK48" i="12"/>
  <c r="CJ177" i="12"/>
  <c r="CJ217" i="12"/>
  <c r="CJ178" i="12"/>
  <c r="CJ176" i="12"/>
  <c r="CJ179" i="12"/>
  <c r="CK159" i="12" l="1"/>
  <c r="CK110" i="12"/>
  <c r="CK134" i="12"/>
  <c r="CK96" i="12"/>
  <c r="CK166" i="12"/>
  <c r="CK167" i="12"/>
  <c r="CK119" i="12"/>
  <c r="CK125" i="12"/>
  <c r="CK127" i="12"/>
  <c r="CK113" i="12"/>
  <c r="CK133" i="12"/>
  <c r="CK143" i="12"/>
  <c r="CK141" i="12"/>
  <c r="CK102" i="12"/>
  <c r="CK154" i="12"/>
  <c r="CK94" i="12"/>
  <c r="CK136" i="12"/>
  <c r="CK149" i="12"/>
  <c r="CK165" i="12"/>
  <c r="CK124" i="12"/>
  <c r="CK122" i="12"/>
  <c r="CK120" i="12"/>
  <c r="CK144" i="12"/>
  <c r="CK156" i="12"/>
  <c r="CK92" i="12"/>
  <c r="CK101" i="12"/>
  <c r="CK107" i="12"/>
  <c r="CK106" i="12"/>
  <c r="CK142" i="12"/>
  <c r="CK100" i="12"/>
  <c r="CK111" i="12"/>
  <c r="CK162" i="12"/>
  <c r="CK137" i="12"/>
  <c r="CK153" i="12"/>
  <c r="CK112" i="12"/>
  <c r="CK118" i="12"/>
  <c r="CK169" i="12"/>
  <c r="CK155" i="12"/>
  <c r="CK93" i="12"/>
  <c r="CK95" i="12"/>
  <c r="CK103" i="12"/>
  <c r="CK170" i="12"/>
  <c r="CK131" i="12"/>
  <c r="CK146" i="12"/>
  <c r="CK123" i="12"/>
  <c r="CK148" i="12"/>
  <c r="CK157" i="12"/>
  <c r="CK99" i="12"/>
  <c r="CK108" i="12"/>
  <c r="CK135" i="12"/>
  <c r="CK163" i="12"/>
  <c r="CK98" i="12"/>
  <c r="CK139" i="12"/>
  <c r="CK151" i="12"/>
  <c r="CK126" i="12"/>
  <c r="CK128" i="12"/>
  <c r="CK140" i="12"/>
  <c r="CK150" i="12"/>
  <c r="CK116" i="12"/>
  <c r="CK132" i="12"/>
  <c r="CK168" i="12"/>
  <c r="CK109" i="12"/>
  <c r="CK121" i="12"/>
  <c r="CK104" i="12"/>
  <c r="CK158" i="12"/>
  <c r="CK145" i="12"/>
  <c r="CK152" i="12"/>
  <c r="CK105" i="12"/>
  <c r="CK114" i="12"/>
  <c r="CK147" i="12"/>
  <c r="CK138" i="12"/>
  <c r="CK97" i="12"/>
  <c r="CK115" i="12"/>
  <c r="CK117" i="12"/>
  <c r="CL181" i="12"/>
  <c r="CL41" i="12"/>
  <c r="CL23" i="12"/>
  <c r="CL78" i="12"/>
  <c r="CL79" i="12"/>
  <c r="CL62" i="12"/>
  <c r="CL59" i="12"/>
  <c r="CL35" i="12"/>
  <c r="CL19" i="12"/>
  <c r="CL182" i="12"/>
  <c r="CL84" i="12"/>
  <c r="CL85" i="12"/>
  <c r="CL12" i="12"/>
  <c r="CL201" i="12"/>
  <c r="CL28" i="12"/>
  <c r="CL27" i="12"/>
  <c r="CL187" i="12"/>
  <c r="CL206" i="12"/>
  <c r="CL198" i="12"/>
  <c r="CL20" i="12"/>
  <c r="CL89" i="12"/>
  <c r="CL208" i="12"/>
  <c r="CL72" i="12"/>
  <c r="CL63" i="12"/>
  <c r="CL21" i="12"/>
  <c r="CL55" i="12"/>
  <c r="CL13" i="12"/>
  <c r="CL24" i="12"/>
  <c r="CL75" i="12"/>
  <c r="CL76" i="12"/>
  <c r="CL194" i="12"/>
  <c r="CL189" i="12"/>
  <c r="CL49" i="12"/>
  <c r="CM11" i="12"/>
  <c r="CL200" i="12"/>
  <c r="CL66" i="12"/>
  <c r="CL202" i="12"/>
  <c r="CL183" i="12"/>
  <c r="CL60" i="12"/>
  <c r="CL51" i="12"/>
  <c r="CL204" i="12"/>
  <c r="CL205" i="12"/>
  <c r="CL69" i="12"/>
  <c r="CL37" i="12"/>
  <c r="CL174" i="12"/>
  <c r="CL42" i="12"/>
  <c r="CL71" i="12"/>
  <c r="CL210" i="12"/>
  <c r="CL17" i="12"/>
  <c r="CL47" i="12"/>
  <c r="CL188" i="12"/>
  <c r="CL53" i="12"/>
  <c r="CL185" i="12"/>
  <c r="CL40" i="12"/>
  <c r="CL197" i="12"/>
  <c r="CL36" i="12"/>
  <c r="CL38" i="12"/>
  <c r="CL14" i="12"/>
  <c r="CL199" i="12"/>
  <c r="CL83" i="12"/>
  <c r="CL212" i="12"/>
  <c r="CL18" i="12"/>
  <c r="CL64" i="12"/>
  <c r="CL25" i="12"/>
  <c r="CL180" i="12"/>
  <c r="CL86" i="12"/>
  <c r="CL68" i="12"/>
  <c r="CL46" i="12"/>
  <c r="CL90" i="12"/>
  <c r="CL39" i="12"/>
  <c r="CL184" i="12"/>
  <c r="CL192" i="12"/>
  <c r="CL73" i="12"/>
  <c r="CL16" i="12"/>
  <c r="CL65" i="12"/>
  <c r="CL207" i="12"/>
  <c r="CL54" i="12"/>
  <c r="CL195" i="12"/>
  <c r="CL196" i="12"/>
  <c r="CL80" i="12"/>
  <c r="CL214" i="12"/>
  <c r="CL74" i="12"/>
  <c r="CL52" i="12"/>
  <c r="CL82" i="12"/>
  <c r="CL45" i="12"/>
  <c r="CL31" i="12"/>
  <c r="CL30" i="12"/>
  <c r="CL48" i="12"/>
  <c r="CL33" i="12"/>
  <c r="CL173" i="12"/>
  <c r="CL50" i="12"/>
  <c r="CL186" i="12"/>
  <c r="CL81" i="12"/>
  <c r="CL70" i="12"/>
  <c r="CL29" i="12"/>
  <c r="CL190" i="12"/>
  <c r="CL209" i="12"/>
  <c r="CL43" i="12"/>
  <c r="CL34" i="12"/>
  <c r="CK217" i="12"/>
  <c r="CK177" i="12"/>
  <c r="CK179" i="12"/>
  <c r="CK178" i="12"/>
  <c r="CK176" i="12"/>
  <c r="CK215" i="12"/>
  <c r="CK213" i="12"/>
  <c r="CK211" i="12"/>
  <c r="CK160" i="12"/>
  <c r="CK129" i="12"/>
  <c r="CK203" i="12"/>
  <c r="CK22" i="12"/>
  <c r="CK57" i="12"/>
  <c r="CK32" i="12"/>
  <c r="CK191" i="12"/>
  <c r="CK26" i="12"/>
  <c r="CK44" i="12"/>
  <c r="CK193" i="12"/>
  <c r="CL215" i="12" l="1"/>
  <c r="CL213" i="12"/>
  <c r="CL193" i="12"/>
  <c r="CL160" i="12"/>
  <c r="CL32" i="12"/>
  <c r="CL191" i="12"/>
  <c r="CL26" i="12"/>
  <c r="CL211" i="12"/>
  <c r="CL44" i="12"/>
  <c r="CL57" i="12"/>
  <c r="CL22" i="12"/>
  <c r="CL203" i="12"/>
  <c r="CL129" i="12"/>
  <c r="CL176" i="12"/>
  <c r="CL178" i="12"/>
  <c r="CL179" i="12"/>
  <c r="CL217" i="12"/>
  <c r="CL177" i="12"/>
  <c r="CM182" i="12"/>
  <c r="CM189" i="12"/>
  <c r="CM204" i="12"/>
  <c r="CM79" i="12"/>
  <c r="CM36" i="12"/>
  <c r="CM20" i="12"/>
  <c r="CM23" i="12"/>
  <c r="CM180" i="12"/>
  <c r="CM190" i="12"/>
  <c r="CM200" i="12"/>
  <c r="CM89" i="12"/>
  <c r="CM188" i="12"/>
  <c r="CM52" i="12"/>
  <c r="CM40" i="12"/>
  <c r="CM74" i="12"/>
  <c r="CM187" i="12"/>
  <c r="CM30" i="12"/>
  <c r="CM90" i="12"/>
  <c r="CM25" i="12"/>
  <c r="CM53" i="12"/>
  <c r="CM81" i="12"/>
  <c r="CM48" i="12"/>
  <c r="CM35" i="12"/>
  <c r="CM17" i="12"/>
  <c r="CM28" i="12"/>
  <c r="CM43" i="12"/>
  <c r="CM207" i="12"/>
  <c r="CM86" i="12"/>
  <c r="CM76" i="12"/>
  <c r="CM206" i="12"/>
  <c r="CM38" i="12"/>
  <c r="CM186" i="12"/>
  <c r="CM194" i="12"/>
  <c r="CM208" i="12"/>
  <c r="CM83" i="12"/>
  <c r="CM31" i="12"/>
  <c r="CM69" i="12"/>
  <c r="CM19" i="12"/>
  <c r="CM184" i="12"/>
  <c r="CM195" i="12"/>
  <c r="CM205" i="12"/>
  <c r="CM80" i="12"/>
  <c r="CM66" i="12"/>
  <c r="CM51" i="12"/>
  <c r="CM27" i="12"/>
  <c r="CM63" i="12"/>
  <c r="CM192" i="12"/>
  <c r="CM21" i="12"/>
  <c r="CM18" i="12"/>
  <c r="CM29" i="12"/>
  <c r="CM49" i="12"/>
  <c r="CM85" i="12"/>
  <c r="CM50" i="12"/>
  <c r="CM39" i="12"/>
  <c r="CM59" i="12"/>
  <c r="CM13" i="12"/>
  <c r="CM64" i="12"/>
  <c r="CM212" i="12"/>
  <c r="CM71" i="12"/>
  <c r="CM73" i="12"/>
  <c r="CM84" i="12"/>
  <c r="CM33" i="12"/>
  <c r="CN11" i="12"/>
  <c r="CM198" i="12"/>
  <c r="CM78" i="12"/>
  <c r="CM68" i="12"/>
  <c r="CM185" i="12"/>
  <c r="CM34" i="12"/>
  <c r="CM173" i="12"/>
  <c r="CM54" i="12"/>
  <c r="CM199" i="12"/>
  <c r="CM209" i="12"/>
  <c r="CM62" i="12"/>
  <c r="CM210" i="12"/>
  <c r="CM42" i="12"/>
  <c r="CM16" i="12"/>
  <c r="CM47" i="12"/>
  <c r="CM196" i="12"/>
  <c r="CM12" i="12"/>
  <c r="CM174" i="12"/>
  <c r="CM65" i="12"/>
  <c r="CM45" i="12"/>
  <c r="CM70" i="12"/>
  <c r="CM181" i="12"/>
  <c r="CM41" i="12"/>
  <c r="CM60" i="12"/>
  <c r="CM14" i="12"/>
  <c r="CM55" i="12"/>
  <c r="CM214" i="12"/>
  <c r="CM75" i="12"/>
  <c r="CM46" i="12"/>
  <c r="CM37" i="12"/>
  <c r="CM24" i="12"/>
  <c r="CM183" i="12"/>
  <c r="CM202" i="12"/>
  <c r="CM82" i="12"/>
  <c r="CM72" i="12"/>
  <c r="CM197" i="12"/>
  <c r="CM201" i="12"/>
  <c r="CL119" i="12"/>
  <c r="CL144" i="12"/>
  <c r="CL113" i="12"/>
  <c r="CL115" i="12"/>
  <c r="CL165" i="12"/>
  <c r="CL153" i="12"/>
  <c r="CL108" i="12"/>
  <c r="CL140" i="12"/>
  <c r="CL133" i="12"/>
  <c r="CL138" i="12"/>
  <c r="CL97" i="12"/>
  <c r="CL102" i="12"/>
  <c r="CL104" i="12"/>
  <c r="CL166" i="12"/>
  <c r="CL146" i="12"/>
  <c r="CL131" i="12"/>
  <c r="CL105" i="12"/>
  <c r="CL132" i="12"/>
  <c r="CL152" i="12"/>
  <c r="CL98" i="12"/>
  <c r="CL158" i="12"/>
  <c r="CL149" i="12"/>
  <c r="CL157" i="12"/>
  <c r="CL136" i="12"/>
  <c r="CL155" i="12"/>
  <c r="CL116" i="12"/>
  <c r="CL107" i="12"/>
  <c r="CL93" i="12"/>
  <c r="CL125" i="12"/>
  <c r="CL126" i="12"/>
  <c r="CL127" i="12"/>
  <c r="CL118" i="12"/>
  <c r="CL134" i="12"/>
  <c r="CL167" i="12"/>
  <c r="CL141" i="12"/>
  <c r="CL109" i="12"/>
  <c r="CL128" i="12"/>
  <c r="CL143" i="12"/>
  <c r="CL110" i="12"/>
  <c r="CL112" i="12"/>
  <c r="CL168" i="12"/>
  <c r="CL142" i="12"/>
  <c r="CL100" i="12"/>
  <c r="CL156" i="12"/>
  <c r="CL96" i="12"/>
  <c r="CL114" i="12"/>
  <c r="CL150" i="12"/>
  <c r="CL95" i="12"/>
  <c r="CL101" i="12"/>
  <c r="CL103" i="12"/>
  <c r="CL124" i="12"/>
  <c r="CL151" i="12"/>
  <c r="CL106" i="12"/>
  <c r="CL111" i="12"/>
  <c r="CL148" i="12"/>
  <c r="CL159" i="12"/>
  <c r="CL121" i="12"/>
  <c r="CL154" i="12"/>
  <c r="CL99" i="12"/>
  <c r="CL169" i="12"/>
  <c r="CL94" i="12"/>
  <c r="CL137" i="12"/>
  <c r="CL117" i="12"/>
  <c r="CL120" i="12"/>
  <c r="CL170" i="12"/>
  <c r="CL139" i="12"/>
  <c r="CL145" i="12"/>
  <c r="CL123" i="12"/>
  <c r="CL163" i="12"/>
  <c r="CL92" i="12"/>
  <c r="CL122" i="12"/>
  <c r="CL147" i="12"/>
  <c r="CL135" i="12"/>
  <c r="CL162" i="12"/>
  <c r="CM217" i="12" l="1"/>
  <c r="CM176" i="12"/>
  <c r="CM177" i="12"/>
  <c r="CM179" i="12"/>
  <c r="CM178" i="12"/>
  <c r="CM44" i="12"/>
  <c r="CM129" i="12"/>
  <c r="CM193" i="12"/>
  <c r="CM215" i="12"/>
  <c r="CM22" i="12"/>
  <c r="CM213" i="12"/>
  <c r="CM32" i="12"/>
  <c r="CM191" i="12"/>
  <c r="CM160" i="12"/>
  <c r="CM211" i="12"/>
  <c r="CM57" i="12"/>
  <c r="CM203" i="12"/>
  <c r="CM26" i="12"/>
  <c r="CN181" i="12"/>
  <c r="CN89" i="12"/>
  <c r="CN46" i="12"/>
  <c r="CN47" i="12"/>
  <c r="CN192" i="12"/>
  <c r="CN79" i="12"/>
  <c r="CN28" i="12"/>
  <c r="CN16" i="12"/>
  <c r="CN73" i="12"/>
  <c r="CN70" i="12"/>
  <c r="CN50" i="12"/>
  <c r="CN21" i="12"/>
  <c r="CN25" i="12"/>
  <c r="CN45" i="12"/>
  <c r="CN80" i="12"/>
  <c r="CN214" i="12"/>
  <c r="CN71" i="12"/>
  <c r="CN39" i="12"/>
  <c r="CN174" i="12"/>
  <c r="CN55" i="12"/>
  <c r="CN201" i="12"/>
  <c r="CN202" i="12"/>
  <c r="CN78" i="12"/>
  <c r="CN20" i="12"/>
  <c r="CN17" i="12"/>
  <c r="CN24" i="12"/>
  <c r="CN184" i="12"/>
  <c r="CN189" i="12"/>
  <c r="CN199" i="12"/>
  <c r="CN34" i="12"/>
  <c r="CN37" i="12"/>
  <c r="CN185" i="12"/>
  <c r="CN173" i="12"/>
  <c r="CN65" i="12"/>
  <c r="CN23" i="12"/>
  <c r="CN200" i="12"/>
  <c r="CN76" i="12"/>
  <c r="CO11" i="12"/>
  <c r="CN182" i="12"/>
  <c r="CN62" i="12"/>
  <c r="CN74" i="12"/>
  <c r="CN42" i="12"/>
  <c r="CN12" i="12"/>
  <c r="CN29" i="12"/>
  <c r="CN40" i="12"/>
  <c r="CN84" i="12"/>
  <c r="CN81" i="12"/>
  <c r="CN75" i="12"/>
  <c r="CN41" i="12"/>
  <c r="CN83" i="12"/>
  <c r="CN54" i="12"/>
  <c r="CN206" i="12"/>
  <c r="CN207" i="12"/>
  <c r="CN82" i="12"/>
  <c r="CN72" i="12"/>
  <c r="CN59" i="12"/>
  <c r="CN43" i="12"/>
  <c r="CN188" i="12"/>
  <c r="CN194" i="12"/>
  <c r="CN204" i="12"/>
  <c r="CN38" i="12"/>
  <c r="CN196" i="12"/>
  <c r="CN13" i="12"/>
  <c r="CN183" i="12"/>
  <c r="CN52" i="12"/>
  <c r="CN190" i="12"/>
  <c r="CN209" i="12"/>
  <c r="CN36" i="12"/>
  <c r="CN53" i="12"/>
  <c r="CN186" i="12"/>
  <c r="CN66" i="12"/>
  <c r="CN63" i="12"/>
  <c r="CN187" i="12"/>
  <c r="CN180" i="12"/>
  <c r="CN33" i="12"/>
  <c r="CN27" i="12"/>
  <c r="CN69" i="12"/>
  <c r="CN85" i="12"/>
  <c r="CN48" i="12"/>
  <c r="CN30" i="12"/>
  <c r="CN90" i="12"/>
  <c r="CN49" i="12"/>
  <c r="CN210" i="12"/>
  <c r="CN212" i="12"/>
  <c r="CN86" i="12"/>
  <c r="CN35" i="12"/>
  <c r="CN60" i="12"/>
  <c r="CN64" i="12"/>
  <c r="CN197" i="12"/>
  <c r="CN198" i="12"/>
  <c r="CN208" i="12"/>
  <c r="CN18" i="12"/>
  <c r="CN205" i="12"/>
  <c r="CN14" i="12"/>
  <c r="CN51" i="12"/>
  <c r="CN19" i="12"/>
  <c r="CN195" i="12"/>
  <c r="CN68" i="12"/>
  <c r="CN31" i="12"/>
  <c r="CM128" i="12"/>
  <c r="CM125" i="12"/>
  <c r="CM92" i="12"/>
  <c r="CM122" i="12"/>
  <c r="CM136" i="12"/>
  <c r="CM126" i="12"/>
  <c r="CM170" i="12"/>
  <c r="CM151" i="12"/>
  <c r="CM142" i="12"/>
  <c r="CM116" i="12"/>
  <c r="CM121" i="12"/>
  <c r="CM153" i="12"/>
  <c r="CM108" i="12"/>
  <c r="CM138" i="12"/>
  <c r="CM101" i="12"/>
  <c r="CM168" i="12"/>
  <c r="CM95" i="12"/>
  <c r="CM118" i="12"/>
  <c r="CM158" i="12"/>
  <c r="CM159" i="12"/>
  <c r="CM131" i="12"/>
  <c r="CM146" i="12"/>
  <c r="CM167" i="12"/>
  <c r="CM103" i="12"/>
  <c r="CM112" i="12"/>
  <c r="CM166" i="12"/>
  <c r="CM99" i="12"/>
  <c r="CM107" i="12"/>
  <c r="CM127" i="12"/>
  <c r="CM110" i="12"/>
  <c r="CM137" i="12"/>
  <c r="CM154" i="12"/>
  <c r="CM114" i="12"/>
  <c r="CM123" i="12"/>
  <c r="CM163" i="12"/>
  <c r="CM155" i="12"/>
  <c r="CM117" i="12"/>
  <c r="CM115" i="12"/>
  <c r="CM93" i="12"/>
  <c r="CM134" i="12"/>
  <c r="CM156" i="12"/>
  <c r="CM132" i="12"/>
  <c r="CM111" i="12"/>
  <c r="CM152" i="12"/>
  <c r="CM157" i="12"/>
  <c r="CM148" i="12"/>
  <c r="CM120" i="12"/>
  <c r="CM147" i="12"/>
  <c r="CM98" i="12"/>
  <c r="CM140" i="12"/>
  <c r="CM119" i="12"/>
  <c r="CM162" i="12"/>
  <c r="CM139" i="12"/>
  <c r="CM94" i="12"/>
  <c r="CM105" i="12"/>
  <c r="CM165" i="12"/>
  <c r="CM150" i="12"/>
  <c r="CM169" i="12"/>
  <c r="CM97" i="12"/>
  <c r="CM133" i="12"/>
  <c r="CM102" i="12"/>
  <c r="CM96" i="12"/>
  <c r="CM143" i="12"/>
  <c r="CM145" i="12"/>
  <c r="CM106" i="12"/>
  <c r="CM104" i="12"/>
  <c r="CM149" i="12"/>
  <c r="CM144" i="12"/>
  <c r="CM109" i="12"/>
  <c r="CM113" i="12"/>
  <c r="CM135" i="12"/>
  <c r="CM100" i="12"/>
  <c r="CM124" i="12"/>
  <c r="CM141" i="12"/>
  <c r="CO16" i="12" l="1"/>
  <c r="CO187" i="12"/>
  <c r="CO69" i="12"/>
  <c r="CO33" i="12"/>
  <c r="CO89" i="12"/>
  <c r="CO205" i="12"/>
  <c r="CO202" i="12"/>
  <c r="CO29" i="12"/>
  <c r="CO53" i="12"/>
  <c r="CO68" i="12"/>
  <c r="CO82" i="12"/>
  <c r="CO43" i="12"/>
  <c r="CO52" i="12"/>
  <c r="CO72" i="12"/>
  <c r="CO189" i="12"/>
  <c r="CO50" i="12"/>
  <c r="CO35" i="12"/>
  <c r="CO194" i="12"/>
  <c r="CO34" i="12"/>
  <c r="CO13" i="12"/>
  <c r="CO180" i="12"/>
  <c r="CO196" i="12"/>
  <c r="CO62" i="12"/>
  <c r="CO14" i="12"/>
  <c r="CO184" i="12"/>
  <c r="CO200" i="12"/>
  <c r="CO84" i="12"/>
  <c r="CO74" i="12"/>
  <c r="CO38" i="12"/>
  <c r="CO36" i="12"/>
  <c r="CO63" i="12"/>
  <c r="CO30" i="12"/>
  <c r="CO49" i="12"/>
  <c r="CO23" i="12"/>
  <c r="CO206" i="12"/>
  <c r="CO18" i="12"/>
  <c r="CO45" i="12"/>
  <c r="CO19" i="12"/>
  <c r="CO188" i="12"/>
  <c r="CO207" i="12"/>
  <c r="CO60" i="12"/>
  <c r="CO21" i="12"/>
  <c r="CO212" i="12"/>
  <c r="CO54" i="12"/>
  <c r="CO28" i="12"/>
  <c r="CO185" i="12"/>
  <c r="CO79" i="12"/>
  <c r="CO70" i="12"/>
  <c r="CO25" i="12"/>
  <c r="CO65" i="12"/>
  <c r="CO83" i="12"/>
  <c r="CO66" i="12"/>
  <c r="CO204" i="12"/>
  <c r="CO190" i="12"/>
  <c r="CO183" i="12"/>
  <c r="CO59" i="12"/>
  <c r="CO48" i="12"/>
  <c r="CO31" i="12"/>
  <c r="CO192" i="12"/>
  <c r="CO85" i="12"/>
  <c r="CO174" i="12"/>
  <c r="CO39" i="12"/>
  <c r="CO51" i="12"/>
  <c r="CO90" i="12"/>
  <c r="CO42" i="12"/>
  <c r="CO198" i="12"/>
  <c r="CO41" i="12"/>
  <c r="CO208" i="12"/>
  <c r="CO24" i="12"/>
  <c r="CO209" i="12"/>
  <c r="CO47" i="12"/>
  <c r="CO80" i="12"/>
  <c r="CO75" i="12"/>
  <c r="CO182" i="12"/>
  <c r="CO12" i="12"/>
  <c r="CO186" i="12"/>
  <c r="CO214" i="12"/>
  <c r="CO78" i="12"/>
  <c r="CO71" i="12"/>
  <c r="CO173" i="12"/>
  <c r="CO210" i="12"/>
  <c r="CO86" i="12"/>
  <c r="CO195" i="12"/>
  <c r="CO64" i="12"/>
  <c r="CO76" i="12"/>
  <c r="CO55" i="12"/>
  <c r="CP11" i="12"/>
  <c r="CO17" i="12"/>
  <c r="CO46" i="12"/>
  <c r="CO181" i="12"/>
  <c r="CO73" i="12"/>
  <c r="CO20" i="12"/>
  <c r="CO37" i="12"/>
  <c r="CO40" i="12"/>
  <c r="CO197" i="12"/>
  <c r="CO27" i="12"/>
  <c r="CO201" i="12"/>
  <c r="CO199" i="12"/>
  <c r="CO81" i="12"/>
  <c r="CN159" i="12"/>
  <c r="CN157" i="12"/>
  <c r="CN98" i="12"/>
  <c r="CN111" i="12"/>
  <c r="CN117" i="12"/>
  <c r="CN166" i="12"/>
  <c r="CN136" i="12"/>
  <c r="CN150" i="12"/>
  <c r="CN149" i="12"/>
  <c r="CN163" i="12"/>
  <c r="CN95" i="12"/>
  <c r="CN124" i="12"/>
  <c r="CN96" i="12"/>
  <c r="CN106" i="12"/>
  <c r="CN123" i="12"/>
  <c r="CN131" i="12"/>
  <c r="CN139" i="12"/>
  <c r="CN107" i="12"/>
  <c r="CN170" i="12"/>
  <c r="CN128" i="12"/>
  <c r="CN145" i="12"/>
  <c r="CN152" i="12"/>
  <c r="CN135" i="12"/>
  <c r="CN101" i="12"/>
  <c r="CN151" i="12"/>
  <c r="CN110" i="12"/>
  <c r="CN121" i="12"/>
  <c r="CN118" i="12"/>
  <c r="CN168" i="12"/>
  <c r="CN155" i="12"/>
  <c r="CN93" i="12"/>
  <c r="CN120" i="12"/>
  <c r="CN147" i="12"/>
  <c r="CN125" i="12"/>
  <c r="CN142" i="12"/>
  <c r="CN99" i="12"/>
  <c r="CN148" i="12"/>
  <c r="CN112" i="12"/>
  <c r="CN134" i="12"/>
  <c r="CN105" i="12"/>
  <c r="CN138" i="12"/>
  <c r="CN102" i="12"/>
  <c r="CN140" i="12"/>
  <c r="CN103" i="12"/>
  <c r="CN167" i="12"/>
  <c r="CN104" i="12"/>
  <c r="CN141" i="12"/>
  <c r="CN122" i="12"/>
  <c r="CN97" i="12"/>
  <c r="CN162" i="12"/>
  <c r="CN94" i="12"/>
  <c r="CN126" i="12"/>
  <c r="CN109" i="12"/>
  <c r="CN132" i="12"/>
  <c r="CN156" i="12"/>
  <c r="CN127" i="12"/>
  <c r="CN133" i="12"/>
  <c r="CN114" i="12"/>
  <c r="CN108" i="12"/>
  <c r="CN153" i="12"/>
  <c r="CN169" i="12"/>
  <c r="CN143" i="12"/>
  <c r="CN165" i="12"/>
  <c r="CN119" i="12"/>
  <c r="CN113" i="12"/>
  <c r="CN137" i="12"/>
  <c r="CN146" i="12"/>
  <c r="CN154" i="12"/>
  <c r="CN115" i="12"/>
  <c r="CN144" i="12"/>
  <c r="CN100" i="12"/>
  <c r="CN116" i="12"/>
  <c r="CN92" i="12"/>
  <c r="CN158" i="12"/>
  <c r="CN178" i="12"/>
  <c r="CN179" i="12"/>
  <c r="CN176" i="12"/>
  <c r="CN177" i="12"/>
  <c r="CN217" i="12"/>
  <c r="CN22" i="12"/>
  <c r="CN26" i="12"/>
  <c r="CN191" i="12"/>
  <c r="CN57" i="12"/>
  <c r="CN203" i="12"/>
  <c r="CN160" i="12"/>
  <c r="CN193" i="12"/>
  <c r="CN215" i="12"/>
  <c r="CN44" i="12"/>
  <c r="CN213" i="12"/>
  <c r="CN32" i="12"/>
  <c r="CN129" i="12"/>
  <c r="CN211" i="12"/>
  <c r="CO179" i="12" l="1"/>
  <c r="CO177" i="12"/>
  <c r="CO176" i="12"/>
  <c r="CO217" i="12"/>
  <c r="CO178" i="12"/>
  <c r="CO129" i="12"/>
  <c r="CO203" i="12"/>
  <c r="CO26" i="12"/>
  <c r="CO57" i="12"/>
  <c r="CO32" i="12"/>
  <c r="CO213" i="12"/>
  <c r="CO215" i="12"/>
  <c r="CO44" i="12"/>
  <c r="CO191" i="12"/>
  <c r="CO22" i="12"/>
  <c r="CO193" i="12"/>
  <c r="CO160" i="12"/>
  <c r="CO211" i="12"/>
  <c r="CP19" i="12"/>
  <c r="CP82" i="12"/>
  <c r="CP72" i="12"/>
  <c r="CP66" i="12"/>
  <c r="CP64" i="12"/>
  <c r="CP21" i="12"/>
  <c r="CP14" i="12"/>
  <c r="CP181" i="12"/>
  <c r="CP50" i="12"/>
  <c r="CP182" i="12"/>
  <c r="CP31" i="12"/>
  <c r="CP34" i="12"/>
  <c r="CP25" i="12"/>
  <c r="CP184" i="12"/>
  <c r="CP45" i="12"/>
  <c r="CP74" i="12"/>
  <c r="CP29" i="12"/>
  <c r="CQ11" i="12"/>
  <c r="CP75" i="12"/>
  <c r="CP49" i="12"/>
  <c r="CP47" i="12"/>
  <c r="CP214" i="12"/>
  <c r="CP186" i="12"/>
  <c r="CP27" i="12"/>
  <c r="CP13" i="12"/>
  <c r="CP173" i="12"/>
  <c r="CP48" i="12"/>
  <c r="CP16" i="12"/>
  <c r="CP36" i="12"/>
  <c r="CP85" i="12"/>
  <c r="CP73" i="12"/>
  <c r="CP183" i="12"/>
  <c r="CP40" i="12"/>
  <c r="CP196" i="12"/>
  <c r="CP206" i="12"/>
  <c r="CP81" i="12"/>
  <c r="CP189" i="12"/>
  <c r="CP24" i="12"/>
  <c r="CP185" i="12"/>
  <c r="CP200" i="12"/>
  <c r="CP63" i="12"/>
  <c r="CP89" i="12"/>
  <c r="CP28" i="12"/>
  <c r="CP187" i="12"/>
  <c r="CP197" i="12"/>
  <c r="CP194" i="12"/>
  <c r="CP18" i="12"/>
  <c r="CP208" i="12"/>
  <c r="CP60" i="12"/>
  <c r="CP55" i="12"/>
  <c r="CP201" i="12"/>
  <c r="CP20" i="12"/>
  <c r="CP51" i="12"/>
  <c r="CP79" i="12"/>
  <c r="CP59" i="12"/>
  <c r="CP65" i="12"/>
  <c r="CP43" i="12"/>
  <c r="CP54" i="12"/>
  <c r="CP205" i="12"/>
  <c r="CP37" i="12"/>
  <c r="CP83" i="12"/>
  <c r="CP199" i="12"/>
  <c r="CP84" i="12"/>
  <c r="CP30" i="12"/>
  <c r="CP180" i="12"/>
  <c r="CP76" i="12"/>
  <c r="CP198" i="12"/>
  <c r="CP42" i="12"/>
  <c r="CP210" i="12"/>
  <c r="CP23" i="12"/>
  <c r="CP68" i="12"/>
  <c r="CP90" i="12"/>
  <c r="CP188" i="12"/>
  <c r="CP53" i="12"/>
  <c r="CP192" i="12"/>
  <c r="CP212" i="12"/>
  <c r="CP70" i="12"/>
  <c r="CP204" i="12"/>
  <c r="CP69" i="12"/>
  <c r="CP35" i="12"/>
  <c r="CP190" i="12"/>
  <c r="CP207" i="12"/>
  <c r="CP195" i="12"/>
  <c r="CP80" i="12"/>
  <c r="CP41" i="12"/>
  <c r="CP38" i="12"/>
  <c r="CP52" i="12"/>
  <c r="CP209" i="12"/>
  <c r="CP17" i="12"/>
  <c r="CP33" i="12"/>
  <c r="CP86" i="12"/>
  <c r="CP46" i="12"/>
  <c r="CP12" i="12"/>
  <c r="CP71" i="12"/>
  <c r="CP202" i="12"/>
  <c r="CP78" i="12"/>
  <c r="CP62" i="12"/>
  <c r="CP39" i="12"/>
  <c r="CP174" i="12"/>
  <c r="CO159" i="12"/>
  <c r="CO124" i="12"/>
  <c r="CO136" i="12"/>
  <c r="CO115" i="12"/>
  <c r="CO102" i="12"/>
  <c r="CO167" i="12"/>
  <c r="CO119" i="12"/>
  <c r="CO125" i="12"/>
  <c r="CO120" i="12"/>
  <c r="CO126" i="12"/>
  <c r="CO122" i="12"/>
  <c r="CO169" i="12"/>
  <c r="CO145" i="12"/>
  <c r="CO152" i="12"/>
  <c r="CO98" i="12"/>
  <c r="CO139" i="12"/>
  <c r="CO123" i="12"/>
  <c r="CO117" i="12"/>
  <c r="CO127" i="12"/>
  <c r="CO155" i="12"/>
  <c r="CO93" i="12"/>
  <c r="CO151" i="12"/>
  <c r="CO149" i="12"/>
  <c r="CO170" i="12"/>
  <c r="CO156" i="12"/>
  <c r="CO92" i="12"/>
  <c r="CO144" i="12"/>
  <c r="CO103" i="12"/>
  <c r="CO113" i="12"/>
  <c r="CO116" i="12"/>
  <c r="CO163" i="12"/>
  <c r="CO133" i="12"/>
  <c r="CO143" i="12"/>
  <c r="CO138" i="12"/>
  <c r="CO97" i="12"/>
  <c r="CO111" i="12"/>
  <c r="CO168" i="12"/>
  <c r="CO150" i="12"/>
  <c r="CO118" i="12"/>
  <c r="CO131" i="12"/>
  <c r="CO112" i="12"/>
  <c r="CO100" i="12"/>
  <c r="CO162" i="12"/>
  <c r="CO154" i="12"/>
  <c r="CO95" i="12"/>
  <c r="CO165" i="12"/>
  <c r="CO128" i="12"/>
  <c r="CO134" i="12"/>
  <c r="CO158" i="12"/>
  <c r="CO109" i="12"/>
  <c r="CO96" i="12"/>
  <c r="CO108" i="12"/>
  <c r="CO157" i="12"/>
  <c r="CO137" i="12"/>
  <c r="CO101" i="12"/>
  <c r="CO106" i="12"/>
  <c r="CO140" i="12"/>
  <c r="CO105" i="12"/>
  <c r="CO147" i="12"/>
  <c r="CO146" i="12"/>
  <c r="CO132" i="12"/>
  <c r="CO104" i="12"/>
  <c r="CO142" i="12"/>
  <c r="CO94" i="12"/>
  <c r="CO135" i="12"/>
  <c r="CO110" i="12"/>
  <c r="CO141" i="12"/>
  <c r="CO148" i="12"/>
  <c r="CO121" i="12"/>
  <c r="CO166" i="12"/>
  <c r="CO107" i="12"/>
  <c r="CO99" i="12"/>
  <c r="CO153" i="12"/>
  <c r="CO114" i="12"/>
  <c r="CP128" i="12" l="1"/>
  <c r="CP146" i="12"/>
  <c r="CP155" i="12"/>
  <c r="CP158" i="12"/>
  <c r="CP149" i="12"/>
  <c r="CP119" i="12"/>
  <c r="CP144" i="12"/>
  <c r="CP109" i="12"/>
  <c r="CP96" i="12"/>
  <c r="CP103" i="12"/>
  <c r="CP153" i="12"/>
  <c r="CP108" i="12"/>
  <c r="CP126" i="12"/>
  <c r="CP127" i="12"/>
  <c r="CP138" i="12"/>
  <c r="CP97" i="12"/>
  <c r="CP140" i="12"/>
  <c r="CP131" i="12"/>
  <c r="CP148" i="12"/>
  <c r="CP134" i="12"/>
  <c r="CP156" i="12"/>
  <c r="CP116" i="12"/>
  <c r="CP165" i="12"/>
  <c r="CP152" i="12"/>
  <c r="CP98" i="12"/>
  <c r="CP117" i="12"/>
  <c r="CP120" i="12"/>
  <c r="CP169" i="12"/>
  <c r="CP136" i="12"/>
  <c r="CP167" i="12"/>
  <c r="CP105" i="12"/>
  <c r="CP168" i="12"/>
  <c r="CP93" i="12"/>
  <c r="CP125" i="12"/>
  <c r="CP106" i="12"/>
  <c r="CP111" i="12"/>
  <c r="CP166" i="12"/>
  <c r="CP159" i="12"/>
  <c r="CP124" i="12"/>
  <c r="CP151" i="12"/>
  <c r="CP133" i="12"/>
  <c r="CP110" i="12"/>
  <c r="CP162" i="12"/>
  <c r="CP143" i="12"/>
  <c r="CP145" i="12"/>
  <c r="CP101" i="12"/>
  <c r="CP118" i="12"/>
  <c r="CP142" i="12"/>
  <c r="CP100" i="12"/>
  <c r="CP157" i="12"/>
  <c r="CP141" i="12"/>
  <c r="CP107" i="12"/>
  <c r="CP150" i="12"/>
  <c r="CP95" i="12"/>
  <c r="CP147" i="12"/>
  <c r="CP135" i="12"/>
  <c r="CP92" i="12"/>
  <c r="CP122" i="12"/>
  <c r="CP113" i="12"/>
  <c r="CP115" i="12"/>
  <c r="CP163" i="12"/>
  <c r="CP121" i="12"/>
  <c r="CP99" i="12"/>
  <c r="CP123" i="12"/>
  <c r="CP170" i="12"/>
  <c r="CP94" i="12"/>
  <c r="CP137" i="12"/>
  <c r="CP102" i="12"/>
  <c r="CP104" i="12"/>
  <c r="CP132" i="12"/>
  <c r="CP139" i="12"/>
  <c r="CP154" i="12"/>
  <c r="CP112" i="12"/>
  <c r="CP114" i="12"/>
  <c r="CP217" i="12"/>
  <c r="CP177" i="12"/>
  <c r="CP178" i="12"/>
  <c r="CP176" i="12"/>
  <c r="CP179" i="12"/>
  <c r="CQ29" i="12"/>
  <c r="CQ45" i="12"/>
  <c r="CQ85" i="12"/>
  <c r="CQ50" i="12"/>
  <c r="CQ201" i="12"/>
  <c r="CQ37" i="12"/>
  <c r="CQ13" i="12"/>
  <c r="CQ55" i="12"/>
  <c r="CQ212" i="12"/>
  <c r="CQ71" i="12"/>
  <c r="CQ72" i="12"/>
  <c r="CQ31" i="12"/>
  <c r="CQ206" i="12"/>
  <c r="CQ183" i="12"/>
  <c r="CQ198" i="12"/>
  <c r="CQ78" i="12"/>
  <c r="CQ79" i="12"/>
  <c r="CQ73" i="12"/>
  <c r="CQ42" i="12"/>
  <c r="CQ180" i="12"/>
  <c r="CQ47" i="12"/>
  <c r="CQ187" i="12"/>
  <c r="CQ35" i="12"/>
  <c r="CQ90" i="12"/>
  <c r="CQ65" i="12"/>
  <c r="CQ40" i="12"/>
  <c r="CQ70" i="12"/>
  <c r="CQ33" i="12"/>
  <c r="CQ210" i="12"/>
  <c r="CQ17" i="12"/>
  <c r="CQ14" i="12"/>
  <c r="CQ53" i="12"/>
  <c r="CQ214" i="12"/>
  <c r="CQ75" i="12"/>
  <c r="CQ76" i="12"/>
  <c r="CQ80" i="12"/>
  <c r="CQ182" i="12"/>
  <c r="CQ204" i="12"/>
  <c r="CQ21" i="12"/>
  <c r="CQ23" i="12"/>
  <c r="CQ190" i="12"/>
  <c r="CQ39" i="12"/>
  <c r="CQ52" i="12"/>
  <c r="CQ74" i="12"/>
  <c r="CQ69" i="12"/>
  <c r="CQ18" i="12"/>
  <c r="CQ173" i="12"/>
  <c r="CQ186" i="12"/>
  <c r="CQ199" i="12"/>
  <c r="CQ200" i="12"/>
  <c r="CQ30" i="12"/>
  <c r="CQ38" i="12"/>
  <c r="CQ64" i="12"/>
  <c r="CQ86" i="12"/>
  <c r="CQ36" i="12"/>
  <c r="CR11" i="12"/>
  <c r="CQ208" i="12"/>
  <c r="CQ12" i="12"/>
  <c r="CQ19" i="12"/>
  <c r="CQ195" i="12"/>
  <c r="CQ41" i="12"/>
  <c r="CQ24" i="12"/>
  <c r="CQ43" i="12"/>
  <c r="CQ202" i="12"/>
  <c r="CQ82" i="12"/>
  <c r="CQ83" i="12"/>
  <c r="CQ46" i="12"/>
  <c r="CQ20" i="12"/>
  <c r="CQ189" i="12"/>
  <c r="CQ205" i="12"/>
  <c r="CQ174" i="12"/>
  <c r="CQ184" i="12"/>
  <c r="CQ192" i="12"/>
  <c r="CQ181" i="12"/>
  <c r="CQ27" i="12"/>
  <c r="CQ89" i="12"/>
  <c r="CQ59" i="12"/>
  <c r="CQ25" i="12"/>
  <c r="CQ49" i="12"/>
  <c r="CQ81" i="12"/>
  <c r="CQ48" i="12"/>
  <c r="CQ188" i="12"/>
  <c r="CQ62" i="12"/>
  <c r="CQ28" i="12"/>
  <c r="CQ207" i="12"/>
  <c r="CQ68" i="12"/>
  <c r="CQ34" i="12"/>
  <c r="CQ194" i="12"/>
  <c r="CQ209" i="12"/>
  <c r="CQ84" i="12"/>
  <c r="CQ185" i="12"/>
  <c r="CQ196" i="12"/>
  <c r="CQ197" i="12"/>
  <c r="CQ51" i="12"/>
  <c r="CQ16" i="12"/>
  <c r="CQ63" i="12"/>
  <c r="CQ54" i="12"/>
  <c r="CQ66" i="12"/>
  <c r="CQ60" i="12"/>
  <c r="CP26" i="12"/>
  <c r="CP129" i="12"/>
  <c r="CP215" i="12"/>
  <c r="CP211" i="12"/>
  <c r="CP191" i="12"/>
  <c r="CP44" i="12"/>
  <c r="CP22" i="12"/>
  <c r="CP203" i="12"/>
  <c r="CP213" i="12"/>
  <c r="CP57" i="12"/>
  <c r="CP32" i="12"/>
  <c r="CP193" i="12"/>
  <c r="CP160" i="12"/>
  <c r="CQ159" i="12" l="1"/>
  <c r="CQ144" i="12"/>
  <c r="CQ109" i="12"/>
  <c r="CQ113" i="12"/>
  <c r="CQ115" i="12"/>
  <c r="CQ125" i="12"/>
  <c r="CQ142" i="12"/>
  <c r="CQ117" i="12"/>
  <c r="CQ166" i="12"/>
  <c r="CQ146" i="12"/>
  <c r="CQ167" i="12"/>
  <c r="CQ136" i="12"/>
  <c r="CQ112" i="12"/>
  <c r="CQ158" i="12"/>
  <c r="CQ121" i="12"/>
  <c r="CQ145" i="12"/>
  <c r="CQ118" i="12"/>
  <c r="CQ120" i="12"/>
  <c r="CQ104" i="12"/>
  <c r="CQ153" i="12"/>
  <c r="CQ108" i="12"/>
  <c r="CQ119" i="12"/>
  <c r="CQ101" i="12"/>
  <c r="CQ150" i="12"/>
  <c r="CQ95" i="12"/>
  <c r="CQ93" i="12"/>
  <c r="CQ105" i="12"/>
  <c r="CQ127" i="12"/>
  <c r="CQ134" i="12"/>
  <c r="CQ156" i="12"/>
  <c r="CQ114" i="12"/>
  <c r="CQ96" i="12"/>
  <c r="CQ111" i="12"/>
  <c r="CQ151" i="12"/>
  <c r="CQ110" i="12"/>
  <c r="CQ106" i="12"/>
  <c r="CQ169" i="12"/>
  <c r="CQ137" i="12"/>
  <c r="CQ154" i="12"/>
  <c r="CQ103" i="12"/>
  <c r="CQ123" i="12"/>
  <c r="CQ139" i="12"/>
  <c r="CQ155" i="12"/>
  <c r="CQ107" i="12"/>
  <c r="CQ141" i="12"/>
  <c r="CQ170" i="12"/>
  <c r="CQ97" i="12"/>
  <c r="CQ133" i="12"/>
  <c r="CQ102" i="12"/>
  <c r="CQ162" i="12"/>
  <c r="CQ152" i="12"/>
  <c r="CQ99" i="12"/>
  <c r="CQ124" i="12"/>
  <c r="CQ147" i="12"/>
  <c r="CQ165" i="12"/>
  <c r="CQ128" i="12"/>
  <c r="CQ98" i="12"/>
  <c r="CQ140" i="12"/>
  <c r="CQ132" i="12"/>
  <c r="CQ135" i="12"/>
  <c r="CQ100" i="12"/>
  <c r="CQ131" i="12"/>
  <c r="CQ148" i="12"/>
  <c r="CQ149" i="12"/>
  <c r="CQ92" i="12"/>
  <c r="CQ122" i="12"/>
  <c r="CQ138" i="12"/>
  <c r="CQ126" i="12"/>
  <c r="CQ163" i="12"/>
  <c r="CQ143" i="12"/>
  <c r="CQ157" i="12"/>
  <c r="CQ94" i="12"/>
  <c r="CQ116" i="12"/>
  <c r="CQ168" i="12"/>
  <c r="CR173" i="12"/>
  <c r="CR43" i="12"/>
  <c r="CR183" i="12"/>
  <c r="CR46" i="12"/>
  <c r="CR86" i="12"/>
  <c r="CR53" i="12"/>
  <c r="CR28" i="12"/>
  <c r="CR73" i="12"/>
  <c r="CR74" i="12"/>
  <c r="CR196" i="12"/>
  <c r="CR21" i="12"/>
  <c r="CR54" i="12"/>
  <c r="CR189" i="12"/>
  <c r="CR20" i="12"/>
  <c r="CR70" i="12"/>
  <c r="CR29" i="12"/>
  <c r="CR186" i="12"/>
  <c r="CR80" i="12"/>
  <c r="CR81" i="12"/>
  <c r="CR75" i="12"/>
  <c r="CR39" i="12"/>
  <c r="CR51" i="12"/>
  <c r="CR85" i="12"/>
  <c r="CR79" i="12"/>
  <c r="CR17" i="12"/>
  <c r="CR207" i="12"/>
  <c r="CR49" i="12"/>
  <c r="CR180" i="12"/>
  <c r="CR194" i="12"/>
  <c r="CR187" i="12"/>
  <c r="CR64" i="12"/>
  <c r="CR65" i="12"/>
  <c r="CR23" i="12"/>
  <c r="CR190" i="12"/>
  <c r="CR38" i="12"/>
  <c r="CR31" i="12"/>
  <c r="CR13" i="12"/>
  <c r="CR47" i="12"/>
  <c r="CR209" i="12"/>
  <c r="CR50" i="12"/>
  <c r="CR181" i="12"/>
  <c r="CR89" i="12"/>
  <c r="CR62" i="12"/>
  <c r="CR63" i="12"/>
  <c r="CR205" i="12"/>
  <c r="CR12" i="12"/>
  <c r="CR27" i="12"/>
  <c r="CR82" i="12"/>
  <c r="CR204" i="12"/>
  <c r="CR33" i="12"/>
  <c r="CR76" i="12"/>
  <c r="CR16" i="12"/>
  <c r="CR206" i="12"/>
  <c r="CR212" i="12"/>
  <c r="CR90" i="12"/>
  <c r="CR45" i="12"/>
  <c r="CR188" i="12"/>
  <c r="CR198" i="12"/>
  <c r="CR208" i="12"/>
  <c r="CR192" i="12"/>
  <c r="CR59" i="12"/>
  <c r="CR201" i="12"/>
  <c r="CR199" i="12"/>
  <c r="CR72" i="12"/>
  <c r="CR68" i="12"/>
  <c r="CR55" i="12"/>
  <c r="CR52" i="12"/>
  <c r="CR184" i="12"/>
  <c r="CR195" i="12"/>
  <c r="CR18" i="12"/>
  <c r="CR24" i="12"/>
  <c r="CR19" i="12"/>
  <c r="CR83" i="12"/>
  <c r="CR34" i="12"/>
  <c r="CR185" i="12"/>
  <c r="CS11" i="12"/>
  <c r="CR14" i="12"/>
  <c r="CR69" i="12"/>
  <c r="CR42" i="12"/>
  <c r="CR25" i="12"/>
  <c r="CR182" i="12"/>
  <c r="CR210" i="12"/>
  <c r="CR214" i="12"/>
  <c r="CR71" i="12"/>
  <c r="CR35" i="12"/>
  <c r="CR60" i="12"/>
  <c r="CR84" i="12"/>
  <c r="CR48" i="12"/>
  <c r="CR174" i="12"/>
  <c r="CR36" i="12"/>
  <c r="CR40" i="12"/>
  <c r="CR197" i="12"/>
  <c r="CR202" i="12"/>
  <c r="CR78" i="12"/>
  <c r="CR200" i="12"/>
  <c r="CR37" i="12"/>
  <c r="CR66" i="12"/>
  <c r="CR41" i="12"/>
  <c r="CR30" i="12"/>
  <c r="CQ176" i="12"/>
  <c r="CQ177" i="12"/>
  <c r="CQ179" i="12"/>
  <c r="CQ178" i="12"/>
  <c r="CQ217" i="12"/>
  <c r="CQ22" i="12"/>
  <c r="CQ26" i="12"/>
  <c r="CQ203" i="12"/>
  <c r="CQ44" i="12"/>
  <c r="CQ211" i="12"/>
  <c r="CQ215" i="12"/>
  <c r="CQ191" i="12"/>
  <c r="CQ160" i="12"/>
  <c r="CQ193" i="12"/>
  <c r="CQ129" i="12"/>
  <c r="CQ32" i="12"/>
  <c r="CQ213" i="12"/>
  <c r="CQ57" i="12"/>
  <c r="CR155" i="12" l="1"/>
  <c r="CR93" i="12"/>
  <c r="CR150" i="12"/>
  <c r="CR116" i="12"/>
  <c r="CR125" i="12"/>
  <c r="CR142" i="12"/>
  <c r="CR104" i="12"/>
  <c r="CR102" i="12"/>
  <c r="CR166" i="12"/>
  <c r="CR145" i="12"/>
  <c r="CR121" i="12"/>
  <c r="CR103" i="12"/>
  <c r="CR163" i="12"/>
  <c r="CR151" i="12"/>
  <c r="CR110" i="12"/>
  <c r="CR146" i="12"/>
  <c r="CR148" i="12"/>
  <c r="CR105" i="12"/>
  <c r="CR128" i="12"/>
  <c r="CR140" i="12"/>
  <c r="CR100" i="12"/>
  <c r="CR114" i="12"/>
  <c r="CR170" i="12"/>
  <c r="CR167" i="12"/>
  <c r="CR119" i="12"/>
  <c r="CR127" i="12"/>
  <c r="CR126" i="12"/>
  <c r="CR168" i="12"/>
  <c r="CR133" i="12"/>
  <c r="CR153" i="12"/>
  <c r="CR132" i="12"/>
  <c r="CR152" i="12"/>
  <c r="CR108" i="12"/>
  <c r="CR138" i="12"/>
  <c r="CR115" i="12"/>
  <c r="CR113" i="12"/>
  <c r="CR162" i="12"/>
  <c r="CR159" i="12"/>
  <c r="CR144" i="12"/>
  <c r="CR109" i="12"/>
  <c r="CR96" i="12"/>
  <c r="CR92" i="12"/>
  <c r="CR123" i="12"/>
  <c r="CR156" i="12"/>
  <c r="CR134" i="12"/>
  <c r="CR139" i="12"/>
  <c r="CR141" i="12"/>
  <c r="CR122" i="12"/>
  <c r="CR137" i="12"/>
  <c r="CR111" i="12"/>
  <c r="CR106" i="12"/>
  <c r="CR101" i="12"/>
  <c r="CR154" i="12"/>
  <c r="CR94" i="12"/>
  <c r="CR149" i="12"/>
  <c r="CR158" i="12"/>
  <c r="CR95" i="12"/>
  <c r="CR124" i="12"/>
  <c r="CR120" i="12"/>
  <c r="CR117" i="12"/>
  <c r="CR169" i="12"/>
  <c r="CR131" i="12"/>
  <c r="CR97" i="12"/>
  <c r="CR118" i="12"/>
  <c r="CR112" i="12"/>
  <c r="CR157" i="12"/>
  <c r="CR98" i="12"/>
  <c r="CR135" i="12"/>
  <c r="CR147" i="12"/>
  <c r="CR143" i="12"/>
  <c r="CR136" i="12"/>
  <c r="CR99" i="12"/>
  <c r="CR107" i="12"/>
  <c r="CR165" i="12"/>
  <c r="CR193" i="12"/>
  <c r="CR203" i="12"/>
  <c r="CR129" i="12"/>
  <c r="CR211" i="12"/>
  <c r="CR160" i="12"/>
  <c r="CR26" i="12"/>
  <c r="CR191" i="12"/>
  <c r="CR32" i="12"/>
  <c r="CR57" i="12"/>
  <c r="CR215" i="12"/>
  <c r="CR213" i="12"/>
  <c r="CR44" i="12"/>
  <c r="CR22" i="12"/>
  <c r="CR217" i="12"/>
  <c r="CR178" i="12"/>
  <c r="CR176" i="12"/>
  <c r="CR179" i="12"/>
  <c r="CR177" i="12"/>
  <c r="CS25" i="12"/>
  <c r="CS65" i="12"/>
  <c r="CS79" i="12"/>
  <c r="CS66" i="12"/>
  <c r="CS78" i="12"/>
  <c r="CS199" i="12"/>
  <c r="CS82" i="12"/>
  <c r="CS190" i="12"/>
  <c r="CS16" i="12"/>
  <c r="CT11" i="12"/>
  <c r="CS206" i="12"/>
  <c r="CS214" i="12"/>
  <c r="CS204" i="12"/>
  <c r="CS71" i="12"/>
  <c r="CS63" i="12"/>
  <c r="CS20" i="12"/>
  <c r="CS173" i="12"/>
  <c r="CS187" i="12"/>
  <c r="CS210" i="12"/>
  <c r="CS31" i="12"/>
  <c r="CS40" i="12"/>
  <c r="CS182" i="12"/>
  <c r="CS197" i="12"/>
  <c r="CS207" i="12"/>
  <c r="CS50" i="12"/>
  <c r="CS55" i="12"/>
  <c r="CS42" i="12"/>
  <c r="CS76" i="12"/>
  <c r="CS194" i="12"/>
  <c r="CS17" i="12"/>
  <c r="CS39" i="12"/>
  <c r="CS86" i="12"/>
  <c r="CS33" i="12"/>
  <c r="CS89" i="12"/>
  <c r="CS200" i="12"/>
  <c r="CS69" i="12"/>
  <c r="CS74" i="12"/>
  <c r="CS38" i="12"/>
  <c r="CS174" i="12"/>
  <c r="CS48" i="12"/>
  <c r="CS24" i="12"/>
  <c r="CS181" i="12"/>
  <c r="CS205" i="12"/>
  <c r="CS183" i="12"/>
  <c r="CS13" i="12"/>
  <c r="CS180" i="12"/>
  <c r="CS192" i="12"/>
  <c r="CS80" i="12"/>
  <c r="CS85" i="12"/>
  <c r="CS21" i="12"/>
  <c r="CS27" i="12"/>
  <c r="CS186" i="12"/>
  <c r="CS201" i="12"/>
  <c r="CS212" i="12"/>
  <c r="CS195" i="12"/>
  <c r="CS12" i="12"/>
  <c r="CS90" i="12"/>
  <c r="CS29" i="12"/>
  <c r="CS53" i="12"/>
  <c r="CS83" i="12"/>
  <c r="CS46" i="12"/>
  <c r="CS75" i="12"/>
  <c r="CS208" i="12"/>
  <c r="CS73" i="12"/>
  <c r="CS18" i="12"/>
  <c r="CS43" i="12"/>
  <c r="CS52" i="12"/>
  <c r="CS68" i="12"/>
  <c r="CS81" i="12"/>
  <c r="CS28" i="12"/>
  <c r="CS185" i="12"/>
  <c r="CS209" i="12"/>
  <c r="CS62" i="12"/>
  <c r="CS47" i="12"/>
  <c r="CS14" i="12"/>
  <c r="CS184" i="12"/>
  <c r="CS196" i="12"/>
  <c r="CS84" i="12"/>
  <c r="CS70" i="12"/>
  <c r="CS34" i="12"/>
  <c r="CS36" i="12"/>
  <c r="CS35" i="12"/>
  <c r="CS49" i="12"/>
  <c r="CS23" i="12"/>
  <c r="CS54" i="12"/>
  <c r="CS198" i="12"/>
  <c r="CS59" i="12"/>
  <c r="CS41" i="12"/>
  <c r="CS202" i="12"/>
  <c r="CS30" i="12"/>
  <c r="CS45" i="12"/>
  <c r="CS19" i="12"/>
  <c r="CS188" i="12"/>
  <c r="CS60" i="12"/>
  <c r="CS64" i="12"/>
  <c r="CS51" i="12"/>
  <c r="CS72" i="12"/>
  <c r="CS189" i="12"/>
  <c r="CS37" i="12"/>
  <c r="CS159" i="12" l="1"/>
  <c r="CS166" i="12"/>
  <c r="CS168" i="12"/>
  <c r="CS109" i="12"/>
  <c r="CS121" i="12"/>
  <c r="CS111" i="12"/>
  <c r="CS102" i="12"/>
  <c r="CS98" i="12"/>
  <c r="CS112" i="12"/>
  <c r="CS126" i="12"/>
  <c r="CS116" i="12"/>
  <c r="CS145" i="12"/>
  <c r="CS152" i="12"/>
  <c r="CS105" i="12"/>
  <c r="CS118" i="12"/>
  <c r="CS169" i="12"/>
  <c r="CS96" i="12"/>
  <c r="CS140" i="12"/>
  <c r="CS163" i="12"/>
  <c r="CS136" i="12"/>
  <c r="CS155" i="12"/>
  <c r="CS167" i="12"/>
  <c r="CS119" i="12"/>
  <c r="CS151" i="12"/>
  <c r="CS135" i="12"/>
  <c r="CS165" i="12"/>
  <c r="CS138" i="12"/>
  <c r="CS120" i="12"/>
  <c r="CS110" i="12"/>
  <c r="CS148" i="12"/>
  <c r="CS133" i="12"/>
  <c r="CS143" i="12"/>
  <c r="CS141" i="12"/>
  <c r="CS106" i="12"/>
  <c r="CS137" i="12"/>
  <c r="CS103" i="12"/>
  <c r="CS124" i="12"/>
  <c r="CS134" i="12"/>
  <c r="CS150" i="12"/>
  <c r="CS156" i="12"/>
  <c r="CS92" i="12"/>
  <c r="CS101" i="12"/>
  <c r="CS114" i="12"/>
  <c r="CS162" i="12"/>
  <c r="CS153" i="12"/>
  <c r="CS132" i="12"/>
  <c r="CS93" i="12"/>
  <c r="CS158" i="12"/>
  <c r="CS142" i="12"/>
  <c r="CS100" i="12"/>
  <c r="CS115" i="12"/>
  <c r="CS125" i="12"/>
  <c r="CS94" i="12"/>
  <c r="CS117" i="12"/>
  <c r="CS122" i="12"/>
  <c r="CS128" i="12"/>
  <c r="CS127" i="12"/>
  <c r="CS104" i="12"/>
  <c r="CS131" i="12"/>
  <c r="CS146" i="12"/>
  <c r="CS123" i="12"/>
  <c r="CS108" i="12"/>
  <c r="CS154" i="12"/>
  <c r="CS97" i="12"/>
  <c r="CS147" i="12"/>
  <c r="CS95" i="12"/>
  <c r="CS157" i="12"/>
  <c r="CS99" i="12"/>
  <c r="CS144" i="12"/>
  <c r="CS149" i="12"/>
  <c r="CS170" i="12"/>
  <c r="CS139" i="12"/>
  <c r="CS113" i="12"/>
  <c r="CS107" i="12"/>
  <c r="CT90" i="12"/>
  <c r="CT78" i="12"/>
  <c r="CT72" i="12"/>
  <c r="CT54" i="12"/>
  <c r="CT55" i="12"/>
  <c r="CT82" i="12"/>
  <c r="CT76" i="12"/>
  <c r="CT46" i="12"/>
  <c r="CT43" i="12"/>
  <c r="CT42" i="12"/>
  <c r="CT23" i="12"/>
  <c r="CT45" i="12"/>
  <c r="CT51" i="12"/>
  <c r="CT214" i="12"/>
  <c r="CT49" i="12"/>
  <c r="CT89" i="12"/>
  <c r="CT86" i="12"/>
  <c r="CT65" i="12"/>
  <c r="CT52" i="12"/>
  <c r="CT25" i="12"/>
  <c r="CT29" i="12"/>
  <c r="CT207" i="12"/>
  <c r="CT84" i="12"/>
  <c r="CT85" i="12"/>
  <c r="CT30" i="12"/>
  <c r="CT180" i="12"/>
  <c r="CT75" i="12"/>
  <c r="CT53" i="12"/>
  <c r="CT16" i="12"/>
  <c r="CT184" i="12"/>
  <c r="CT48" i="12"/>
  <c r="CT188" i="12"/>
  <c r="CT189" i="12"/>
  <c r="CT59" i="12"/>
  <c r="CT20" i="12"/>
  <c r="CT13" i="12"/>
  <c r="CT201" i="12"/>
  <c r="CT17" i="12"/>
  <c r="CT35" i="12"/>
  <c r="CT18" i="12"/>
  <c r="CU11" i="12"/>
  <c r="CT186" i="12"/>
  <c r="CT197" i="12"/>
  <c r="CT202" i="12"/>
  <c r="CT60" i="12"/>
  <c r="CT14" i="12"/>
  <c r="CT173" i="12"/>
  <c r="CT33" i="12"/>
  <c r="CT41" i="12"/>
  <c r="CT183" i="12"/>
  <c r="CT181" i="12"/>
  <c r="CT192" i="12"/>
  <c r="CT69" i="12"/>
  <c r="CT37" i="12"/>
  <c r="CT185" i="12"/>
  <c r="CT196" i="12"/>
  <c r="CT210" i="12"/>
  <c r="CT36" i="12"/>
  <c r="CT212" i="12"/>
  <c r="CT39" i="12"/>
  <c r="CT208" i="12"/>
  <c r="CT64" i="12"/>
  <c r="CT38" i="12"/>
  <c r="CT206" i="12"/>
  <c r="CT21" i="12"/>
  <c r="CT190" i="12"/>
  <c r="CT200" i="12"/>
  <c r="CT80" i="12"/>
  <c r="CT27" i="12"/>
  <c r="CT81" i="12"/>
  <c r="CT28" i="12"/>
  <c r="CT71" i="12"/>
  <c r="CT31" i="12"/>
  <c r="CT66" i="12"/>
  <c r="CT205" i="12"/>
  <c r="CT195" i="12"/>
  <c r="CT209" i="12"/>
  <c r="CT182" i="12"/>
  <c r="CT194" i="12"/>
  <c r="CT199" i="12"/>
  <c r="CT79" i="12"/>
  <c r="CT73" i="12"/>
  <c r="CT74" i="12"/>
  <c r="CT50" i="12"/>
  <c r="CT174" i="12"/>
  <c r="CT187" i="12"/>
  <c r="CT70" i="12"/>
  <c r="CT24" i="12"/>
  <c r="CT19" i="12"/>
  <c r="CT12" i="12"/>
  <c r="CT204" i="12"/>
  <c r="CT83" i="12"/>
  <c r="CT62" i="12"/>
  <c r="CT47" i="12"/>
  <c r="CT34" i="12"/>
  <c r="CT198" i="12"/>
  <c r="CT68" i="12"/>
  <c r="CT63" i="12"/>
  <c r="CT40" i="12"/>
  <c r="CS26" i="12"/>
  <c r="CS160" i="12"/>
  <c r="CS203" i="12"/>
  <c r="CS32" i="12"/>
  <c r="CS22" i="12"/>
  <c r="CS215" i="12"/>
  <c r="CS57" i="12"/>
  <c r="CS213" i="12"/>
  <c r="CS44" i="12"/>
  <c r="CS191" i="12"/>
  <c r="CS129" i="12"/>
  <c r="CS193" i="12"/>
  <c r="CS211" i="12"/>
  <c r="CS178" i="12"/>
  <c r="CS179" i="12"/>
  <c r="CS177" i="12"/>
  <c r="CS176" i="12"/>
  <c r="CS217" i="12"/>
  <c r="CU182" i="12" l="1"/>
  <c r="CU74" i="12"/>
  <c r="CU75" i="12"/>
  <c r="CU65" i="12"/>
  <c r="CU188" i="12"/>
  <c r="CU17" i="12"/>
  <c r="CU14" i="12"/>
  <c r="CU81" i="12"/>
  <c r="CU82" i="12"/>
  <c r="CU68" i="12"/>
  <c r="CU23" i="12"/>
  <c r="CU37" i="12"/>
  <c r="CU62" i="12"/>
  <c r="CU207" i="12"/>
  <c r="CU204" i="12"/>
  <c r="CU209" i="12"/>
  <c r="CU41" i="12"/>
  <c r="CU73" i="12"/>
  <c r="CU18" i="12"/>
  <c r="CU194" i="12"/>
  <c r="CU13" i="12"/>
  <c r="CU196" i="12"/>
  <c r="CU55" i="12"/>
  <c r="CU27" i="12"/>
  <c r="CU24" i="12"/>
  <c r="CU184" i="12"/>
  <c r="CU89" i="12"/>
  <c r="CU186" i="12"/>
  <c r="CU206" i="12"/>
  <c r="CU66" i="12"/>
  <c r="CU90" i="12"/>
  <c r="CV11" i="12"/>
  <c r="CU63" i="12"/>
  <c r="CU48" i="12"/>
  <c r="CU45" i="12"/>
  <c r="CU201" i="12"/>
  <c r="CU19" i="12"/>
  <c r="CU29" i="12"/>
  <c r="CU85" i="12"/>
  <c r="CU86" i="12"/>
  <c r="CU72" i="12"/>
  <c r="CU21" i="12"/>
  <c r="CU43" i="12"/>
  <c r="CU33" i="12"/>
  <c r="CU212" i="12"/>
  <c r="CU208" i="12"/>
  <c r="CU79" i="12"/>
  <c r="CU28" i="12"/>
  <c r="CU46" i="12"/>
  <c r="CU42" i="12"/>
  <c r="CU198" i="12"/>
  <c r="CU195" i="12"/>
  <c r="CU200" i="12"/>
  <c r="CU35" i="12"/>
  <c r="CU31" i="12"/>
  <c r="CU174" i="12"/>
  <c r="CU181" i="12"/>
  <c r="CU185" i="12"/>
  <c r="CU187" i="12"/>
  <c r="CU84" i="12"/>
  <c r="CU52" i="12"/>
  <c r="CU80" i="12"/>
  <c r="CU183" i="12"/>
  <c r="CU47" i="12"/>
  <c r="CU50" i="12"/>
  <c r="CU53" i="12"/>
  <c r="CU210" i="12"/>
  <c r="CU59" i="12"/>
  <c r="CU173" i="12"/>
  <c r="CU70" i="12"/>
  <c r="CU71" i="12"/>
  <c r="CU76" i="12"/>
  <c r="CU12" i="12"/>
  <c r="CU25" i="12"/>
  <c r="CU38" i="12"/>
  <c r="CU214" i="12"/>
  <c r="CU78" i="12"/>
  <c r="CU83" i="12"/>
  <c r="CU30" i="12"/>
  <c r="CU51" i="12"/>
  <c r="CU20" i="12"/>
  <c r="CU202" i="12"/>
  <c r="CU199" i="12"/>
  <c r="CU205" i="12"/>
  <c r="CU39" i="12"/>
  <c r="CU16" i="12"/>
  <c r="CU40" i="12"/>
  <c r="CU189" i="12"/>
  <c r="CU190" i="12"/>
  <c r="CU192" i="12"/>
  <c r="CU64" i="12"/>
  <c r="CU36" i="12"/>
  <c r="CU34" i="12"/>
  <c r="CU180" i="12"/>
  <c r="CU49" i="12"/>
  <c r="CU54" i="12"/>
  <c r="CU197" i="12"/>
  <c r="CU69" i="12"/>
  <c r="CU60" i="12"/>
  <c r="CT203" i="12"/>
  <c r="CT215" i="12"/>
  <c r="CT22" i="12"/>
  <c r="CT26" i="12"/>
  <c r="CT213" i="12"/>
  <c r="CT57" i="12"/>
  <c r="CT129" i="12"/>
  <c r="CT193" i="12"/>
  <c r="CT160" i="12"/>
  <c r="CT44" i="12"/>
  <c r="CT191" i="12"/>
  <c r="CT32" i="12"/>
  <c r="CT211" i="12"/>
  <c r="CT131" i="12"/>
  <c r="CT96" i="12"/>
  <c r="CT139" i="12"/>
  <c r="CT168" i="12"/>
  <c r="CT108" i="12"/>
  <c r="CT125" i="12"/>
  <c r="CT121" i="12"/>
  <c r="CT156" i="12"/>
  <c r="CT166" i="12"/>
  <c r="CT117" i="12"/>
  <c r="CT145" i="12"/>
  <c r="CT137" i="12"/>
  <c r="CT134" i="12"/>
  <c r="CT165" i="12"/>
  <c r="CT123" i="12"/>
  <c r="CT115" i="12"/>
  <c r="CT154" i="12"/>
  <c r="CT118" i="12"/>
  <c r="CT128" i="12"/>
  <c r="CT105" i="12"/>
  <c r="CT100" i="12"/>
  <c r="CT151" i="12"/>
  <c r="CT169" i="12"/>
  <c r="CT113" i="12"/>
  <c r="CT144" i="12"/>
  <c r="CT136" i="12"/>
  <c r="CT119" i="12"/>
  <c r="CT132" i="12"/>
  <c r="CT158" i="12"/>
  <c r="CT98" i="12"/>
  <c r="CT149" i="12"/>
  <c r="CT163" i="12"/>
  <c r="CT102" i="12"/>
  <c r="CT142" i="12"/>
  <c r="CT127" i="12"/>
  <c r="CT95" i="12"/>
  <c r="CT103" i="12"/>
  <c r="CT159" i="12"/>
  <c r="CT124" i="12"/>
  <c r="CT120" i="12"/>
  <c r="CT155" i="12"/>
  <c r="CT133" i="12"/>
  <c r="CT147" i="12"/>
  <c r="CT97" i="12"/>
  <c r="CT140" i="12"/>
  <c r="CT93" i="12"/>
  <c r="CT162" i="12"/>
  <c r="CT116" i="12"/>
  <c r="CT111" i="12"/>
  <c r="CT153" i="12"/>
  <c r="CT110" i="12"/>
  <c r="CT126" i="12"/>
  <c r="CT146" i="12"/>
  <c r="CT138" i="12"/>
  <c r="CT148" i="12"/>
  <c r="CT170" i="12"/>
  <c r="CT106" i="12"/>
  <c r="CT143" i="12"/>
  <c r="CT135" i="12"/>
  <c r="CT107" i="12"/>
  <c r="CT109" i="12"/>
  <c r="CT112" i="12"/>
  <c r="CT104" i="12"/>
  <c r="CT152" i="12"/>
  <c r="CT94" i="12"/>
  <c r="CT92" i="12"/>
  <c r="CT141" i="12"/>
  <c r="CT122" i="12"/>
  <c r="CT157" i="12"/>
  <c r="CT167" i="12"/>
  <c r="CT101" i="12"/>
  <c r="CT99" i="12"/>
  <c r="CT150" i="12"/>
  <c r="CT114" i="12"/>
  <c r="CT178" i="12"/>
  <c r="CT179" i="12"/>
  <c r="CT217" i="12"/>
  <c r="CT176" i="12"/>
  <c r="CT177" i="12"/>
  <c r="CU217" i="12" l="1"/>
  <c r="CU179" i="12"/>
  <c r="CU176" i="12"/>
  <c r="CU177" i="12"/>
  <c r="CU178" i="12"/>
  <c r="CV197" i="12"/>
  <c r="CV202" i="12"/>
  <c r="CV195" i="12"/>
  <c r="CV38" i="12"/>
  <c r="CV30" i="12"/>
  <c r="CV19" i="12"/>
  <c r="CV205" i="12"/>
  <c r="CV52" i="12"/>
  <c r="CV201" i="12"/>
  <c r="CV207" i="12"/>
  <c r="CV199" i="12"/>
  <c r="CV192" i="12"/>
  <c r="CV69" i="12"/>
  <c r="CV70" i="12"/>
  <c r="CV86" i="12"/>
  <c r="CV20" i="12"/>
  <c r="CV200" i="12"/>
  <c r="CV188" i="12"/>
  <c r="CV198" i="12"/>
  <c r="CV13" i="12"/>
  <c r="CV34" i="12"/>
  <c r="CV28" i="12"/>
  <c r="CV45" i="12"/>
  <c r="CV39" i="12"/>
  <c r="CV25" i="12"/>
  <c r="CV80" i="12"/>
  <c r="CV81" i="12"/>
  <c r="CV78" i="12"/>
  <c r="CV24" i="12"/>
  <c r="CV187" i="12"/>
  <c r="CV60" i="12"/>
  <c r="CV23" i="12"/>
  <c r="CV43" i="12"/>
  <c r="CV84" i="12"/>
  <c r="CV85" i="12"/>
  <c r="CV82" i="12"/>
  <c r="CV182" i="12"/>
  <c r="CV66" i="12"/>
  <c r="CV49" i="12"/>
  <c r="CV50" i="12"/>
  <c r="CV83" i="12"/>
  <c r="CV16" i="12"/>
  <c r="CV210" i="12"/>
  <c r="CV214" i="12"/>
  <c r="CV208" i="12"/>
  <c r="CV29" i="12"/>
  <c r="CV12" i="12"/>
  <c r="CV17" i="12"/>
  <c r="CV65" i="12"/>
  <c r="CV181" i="12"/>
  <c r="CV62" i="12"/>
  <c r="CV63" i="12"/>
  <c r="CV75" i="12"/>
  <c r="CV196" i="12"/>
  <c r="CV68" i="12"/>
  <c r="CV174" i="12"/>
  <c r="CV31" i="12"/>
  <c r="CV185" i="12"/>
  <c r="CV64" i="12"/>
  <c r="CV47" i="12"/>
  <c r="CV48" i="12"/>
  <c r="CV183" i="12"/>
  <c r="CV194" i="12"/>
  <c r="CV190" i="12"/>
  <c r="CV33" i="12"/>
  <c r="CV41" i="12"/>
  <c r="CW11" i="12"/>
  <c r="CV73" i="12"/>
  <c r="CV74" i="12"/>
  <c r="CV71" i="12"/>
  <c r="CV14" i="12"/>
  <c r="CV209" i="12"/>
  <c r="CV90" i="12"/>
  <c r="CV37" i="12"/>
  <c r="CV89" i="12"/>
  <c r="CV180" i="12"/>
  <c r="CV55" i="12"/>
  <c r="CV79" i="12"/>
  <c r="CV35" i="12"/>
  <c r="CV27" i="12"/>
  <c r="CV40" i="12"/>
  <c r="CV72" i="12"/>
  <c r="CV173" i="12"/>
  <c r="CV189" i="12"/>
  <c r="CV184" i="12"/>
  <c r="CV18" i="12"/>
  <c r="CV206" i="12"/>
  <c r="CV212" i="12"/>
  <c r="CV204" i="12"/>
  <c r="CV42" i="12"/>
  <c r="CV21" i="12"/>
  <c r="CV186" i="12"/>
  <c r="CV46" i="12"/>
  <c r="CV51" i="12"/>
  <c r="CV54" i="12"/>
  <c r="CV53" i="12"/>
  <c r="CV36" i="12"/>
  <c r="CV76" i="12"/>
  <c r="CV59" i="12"/>
  <c r="CU159" i="12"/>
  <c r="CU148" i="12"/>
  <c r="CU142" i="12"/>
  <c r="CU152" i="12"/>
  <c r="CU111" i="12"/>
  <c r="CU103" i="12"/>
  <c r="CU126" i="12"/>
  <c r="CU97" i="12"/>
  <c r="CU170" i="12"/>
  <c r="CU155" i="12"/>
  <c r="CU133" i="12"/>
  <c r="CU125" i="12"/>
  <c r="CU127" i="12"/>
  <c r="CU168" i="12"/>
  <c r="CU108" i="12"/>
  <c r="CU147" i="12"/>
  <c r="CU121" i="12"/>
  <c r="CU100" i="12"/>
  <c r="CU163" i="12"/>
  <c r="CU95" i="12"/>
  <c r="CU117" i="12"/>
  <c r="CU146" i="12"/>
  <c r="CU151" i="12"/>
  <c r="CU122" i="12"/>
  <c r="CU110" i="12"/>
  <c r="CU105" i="12"/>
  <c r="CU140" i="12"/>
  <c r="CU135" i="12"/>
  <c r="CU93" i="12"/>
  <c r="CU106" i="12"/>
  <c r="CU144" i="12"/>
  <c r="CU98" i="12"/>
  <c r="CU167" i="12"/>
  <c r="CU118" i="12"/>
  <c r="CU116" i="12"/>
  <c r="CU154" i="12"/>
  <c r="CU149" i="12"/>
  <c r="CU109" i="12"/>
  <c r="CU101" i="12"/>
  <c r="CU136" i="12"/>
  <c r="CU120" i="12"/>
  <c r="CU165" i="12"/>
  <c r="CU132" i="12"/>
  <c r="CU124" i="12"/>
  <c r="CU169" i="12"/>
  <c r="CU157" i="12"/>
  <c r="CU107" i="12"/>
  <c r="CU131" i="12"/>
  <c r="CU115" i="12"/>
  <c r="CU96" i="12"/>
  <c r="CU158" i="12"/>
  <c r="CU134" i="12"/>
  <c r="CU141" i="12"/>
  <c r="CU138" i="12"/>
  <c r="CU99" i="12"/>
  <c r="CU128" i="12"/>
  <c r="CU119" i="12"/>
  <c r="CU123" i="12"/>
  <c r="CU162" i="12"/>
  <c r="CU153" i="12"/>
  <c r="CU92" i="12"/>
  <c r="CU102" i="12"/>
  <c r="CU143" i="12"/>
  <c r="CU156" i="12"/>
  <c r="CU166" i="12"/>
  <c r="CU114" i="12"/>
  <c r="CU112" i="12"/>
  <c r="CU150" i="12"/>
  <c r="CU139" i="12"/>
  <c r="CU94" i="12"/>
  <c r="CU113" i="12"/>
  <c r="CU145" i="12"/>
  <c r="CU137" i="12"/>
  <c r="CU104" i="12"/>
  <c r="CU215" i="12"/>
  <c r="CU203" i="12"/>
  <c r="CU32" i="12"/>
  <c r="CU129" i="12"/>
  <c r="CU26" i="12"/>
  <c r="CU191" i="12"/>
  <c r="CU160" i="12"/>
  <c r="CU213" i="12"/>
  <c r="CU22" i="12"/>
  <c r="CU44" i="12"/>
  <c r="CU193" i="12"/>
  <c r="CU211" i="12"/>
  <c r="CU57" i="12"/>
  <c r="CV177" i="12" l="1"/>
  <c r="CV176" i="12"/>
  <c r="CV178" i="12"/>
  <c r="CV217" i="12"/>
  <c r="CV179" i="12"/>
  <c r="CV98" i="12"/>
  <c r="CV149" i="12"/>
  <c r="CV110" i="12"/>
  <c r="CV105" i="12"/>
  <c r="CV144" i="12"/>
  <c r="CV115" i="12"/>
  <c r="CV154" i="12"/>
  <c r="CV133" i="12"/>
  <c r="CV165" i="12"/>
  <c r="CV96" i="12"/>
  <c r="CV139" i="12"/>
  <c r="CV108" i="12"/>
  <c r="CV147" i="12"/>
  <c r="CV101" i="12"/>
  <c r="CV121" i="12"/>
  <c r="CV156" i="12"/>
  <c r="CV148" i="12"/>
  <c r="CV168" i="12"/>
  <c r="CV128" i="12"/>
  <c r="CV111" i="12"/>
  <c r="CV153" i="12"/>
  <c r="CV132" i="12"/>
  <c r="CV163" i="12"/>
  <c r="CV167" i="12"/>
  <c r="CV127" i="12"/>
  <c r="CV93" i="12"/>
  <c r="CV106" i="12"/>
  <c r="CV116" i="12"/>
  <c r="CV100" i="12"/>
  <c r="CV151" i="12"/>
  <c r="CV118" i="12"/>
  <c r="CV142" i="12"/>
  <c r="CV143" i="12"/>
  <c r="CV136" i="12"/>
  <c r="CV95" i="12"/>
  <c r="CV117" i="12"/>
  <c r="CV145" i="12"/>
  <c r="CV159" i="12"/>
  <c r="CV122" i="12"/>
  <c r="CV157" i="12"/>
  <c r="CV102" i="12"/>
  <c r="CV112" i="12"/>
  <c r="CV92" i="12"/>
  <c r="CV138" i="12"/>
  <c r="CV107" i="12"/>
  <c r="CV131" i="12"/>
  <c r="CV169" i="12"/>
  <c r="CV120" i="12"/>
  <c r="CV155" i="12"/>
  <c r="CV134" i="12"/>
  <c r="CV170" i="12"/>
  <c r="CV97" i="12"/>
  <c r="CV140" i="12"/>
  <c r="CV109" i="12"/>
  <c r="CV158" i="12"/>
  <c r="CV125" i="12"/>
  <c r="CV137" i="12"/>
  <c r="CV103" i="12"/>
  <c r="CV126" i="12"/>
  <c r="CV162" i="12"/>
  <c r="CV99" i="12"/>
  <c r="CV150" i="12"/>
  <c r="CV114" i="12"/>
  <c r="CV123" i="12"/>
  <c r="CV124" i="12"/>
  <c r="CV135" i="12"/>
  <c r="CV94" i="12"/>
  <c r="CV113" i="12"/>
  <c r="CV141" i="12"/>
  <c r="CV104" i="12"/>
  <c r="CV152" i="12"/>
  <c r="CV119" i="12"/>
  <c r="CV146" i="12"/>
  <c r="CV166" i="12"/>
  <c r="CW180" i="12"/>
  <c r="CW72" i="12"/>
  <c r="CW46" i="12"/>
  <c r="CW51" i="12"/>
  <c r="CW54" i="12"/>
  <c r="CW39" i="12"/>
  <c r="CW27" i="12"/>
  <c r="CW79" i="12"/>
  <c r="CW62" i="12"/>
  <c r="CW63" i="12"/>
  <c r="CW78" i="12"/>
  <c r="CW82" i="12"/>
  <c r="CW86" i="12"/>
  <c r="CW200" i="12"/>
  <c r="CW84" i="12"/>
  <c r="CW85" i="12"/>
  <c r="CW60" i="12"/>
  <c r="CW14" i="12"/>
  <c r="CW174" i="12"/>
  <c r="CW187" i="12"/>
  <c r="CW206" i="12"/>
  <c r="CW212" i="12"/>
  <c r="CW17" i="12"/>
  <c r="CW24" i="12"/>
  <c r="CW208" i="12"/>
  <c r="CW185" i="12"/>
  <c r="CW188" i="12"/>
  <c r="CW198" i="12"/>
  <c r="CW37" i="12"/>
  <c r="CW40" i="12"/>
  <c r="CW23" i="12"/>
  <c r="CW184" i="12"/>
  <c r="CW76" i="12"/>
  <c r="CW52" i="12"/>
  <c r="CW55" i="12"/>
  <c r="CW33" i="12"/>
  <c r="CW41" i="12"/>
  <c r="CW199" i="12"/>
  <c r="CW83" i="12"/>
  <c r="CW64" i="12"/>
  <c r="CW47" i="12"/>
  <c r="CW75" i="12"/>
  <c r="CW53" i="12"/>
  <c r="CW31" i="12"/>
  <c r="CW205" i="12"/>
  <c r="CW69" i="12"/>
  <c r="CW70" i="12"/>
  <c r="CW90" i="12"/>
  <c r="CW195" i="12"/>
  <c r="CW36" i="12"/>
  <c r="CW192" i="12"/>
  <c r="CW210" i="12"/>
  <c r="CW214" i="12"/>
  <c r="CW19" i="12"/>
  <c r="CW18" i="12"/>
  <c r="CW50" i="12"/>
  <c r="CW182" i="12"/>
  <c r="CW197" i="12"/>
  <c r="CW202" i="12"/>
  <c r="CW43" i="12"/>
  <c r="CW42" i="12"/>
  <c r="CW21" i="12"/>
  <c r="CW89" i="12"/>
  <c r="CW65" i="12"/>
  <c r="CW189" i="12"/>
  <c r="CW190" i="12"/>
  <c r="CW34" i="12"/>
  <c r="CW28" i="12"/>
  <c r="CW173" i="12"/>
  <c r="CW68" i="12"/>
  <c r="CW66" i="12"/>
  <c r="CW49" i="12"/>
  <c r="CW48" i="12"/>
  <c r="CW35" i="12"/>
  <c r="CX11" i="12"/>
  <c r="CW209" i="12"/>
  <c r="CW73" i="12"/>
  <c r="CW74" i="12"/>
  <c r="CW183" i="12"/>
  <c r="CW204" i="12"/>
  <c r="CW13" i="12"/>
  <c r="CW196" i="12"/>
  <c r="CW80" i="12"/>
  <c r="CW81" i="12"/>
  <c r="CW59" i="12"/>
  <c r="CW20" i="12"/>
  <c r="CW16" i="12"/>
  <c r="CW186" i="12"/>
  <c r="CW201" i="12"/>
  <c r="CW207" i="12"/>
  <c r="CW25" i="12"/>
  <c r="CW29" i="12"/>
  <c r="CW12" i="12"/>
  <c r="CW181" i="12"/>
  <c r="CW45" i="12"/>
  <c r="CW194" i="12"/>
  <c r="CW71" i="12"/>
  <c r="CW38" i="12"/>
  <c r="CW30" i="12"/>
  <c r="CV26" i="12"/>
  <c r="CV129" i="12"/>
  <c r="CV57" i="12"/>
  <c r="CV215" i="12"/>
  <c r="CV193" i="12"/>
  <c r="CV22" i="12"/>
  <c r="CV203" i="12"/>
  <c r="CV160" i="12"/>
  <c r="CV32" i="12"/>
  <c r="CV211" i="12"/>
  <c r="CV213" i="12"/>
  <c r="CV191" i="12"/>
  <c r="CV44" i="12"/>
  <c r="CW191" i="12" l="1"/>
  <c r="CW32" i="12"/>
  <c r="CW57" i="12"/>
  <c r="CW213" i="12"/>
  <c r="CW160" i="12"/>
  <c r="CW215" i="12"/>
  <c r="CW203" i="12"/>
  <c r="CW211" i="12"/>
  <c r="CW44" i="12"/>
  <c r="CW22" i="12"/>
  <c r="CW129" i="12"/>
  <c r="CW26" i="12"/>
  <c r="CW193" i="12"/>
  <c r="CW179" i="12"/>
  <c r="CW178" i="12"/>
  <c r="CW176" i="12"/>
  <c r="CW217" i="12"/>
  <c r="CW177" i="12"/>
  <c r="CX208" i="12"/>
  <c r="CX72" i="12"/>
  <c r="CX66" i="12"/>
  <c r="CX70" i="12"/>
  <c r="CX42" i="12"/>
  <c r="CX63" i="12"/>
  <c r="CX195" i="12"/>
  <c r="CX79" i="12"/>
  <c r="CX73" i="12"/>
  <c r="CX16" i="12"/>
  <c r="CX34" i="12"/>
  <c r="CX51" i="12"/>
  <c r="CX182" i="12"/>
  <c r="CX200" i="12"/>
  <c r="CX80" i="12"/>
  <c r="CX36" i="12"/>
  <c r="CX74" i="12"/>
  <c r="CX49" i="12"/>
  <c r="CX173" i="12"/>
  <c r="CX187" i="12"/>
  <c r="CX201" i="12"/>
  <c r="CX214" i="12"/>
  <c r="CX59" i="12"/>
  <c r="CX12" i="12"/>
  <c r="CX180" i="12"/>
  <c r="CX71" i="12"/>
  <c r="CX53" i="12"/>
  <c r="CX186" i="12"/>
  <c r="CX25" i="12"/>
  <c r="CX20" i="12"/>
  <c r="CX194" i="12"/>
  <c r="CX78" i="12"/>
  <c r="CX76" i="12"/>
  <c r="CX46" i="12"/>
  <c r="CX55" i="12"/>
  <c r="CX29" i="12"/>
  <c r="CX41" i="12"/>
  <c r="CX199" i="12"/>
  <c r="CX83" i="12"/>
  <c r="CX62" i="12"/>
  <c r="CX189" i="12"/>
  <c r="CX38" i="12"/>
  <c r="CX39" i="12"/>
  <c r="CX190" i="12"/>
  <c r="CX205" i="12"/>
  <c r="CX84" i="12"/>
  <c r="CX27" i="12"/>
  <c r="CX47" i="12"/>
  <c r="CX23" i="12"/>
  <c r="CX181" i="12"/>
  <c r="CX192" i="12"/>
  <c r="CX206" i="12"/>
  <c r="CX85" i="12"/>
  <c r="CX60" i="12"/>
  <c r="CX212" i="12"/>
  <c r="CX184" i="12"/>
  <c r="CX75" i="12"/>
  <c r="CX188" i="12"/>
  <c r="CX198" i="12"/>
  <c r="CX17" i="12"/>
  <c r="CX14" i="12"/>
  <c r="CX89" i="12"/>
  <c r="CX82" i="12"/>
  <c r="CX65" i="12"/>
  <c r="CX52" i="12"/>
  <c r="CX37" i="12"/>
  <c r="CX24" i="12"/>
  <c r="CX21" i="12"/>
  <c r="CX204" i="12"/>
  <c r="CX68" i="12"/>
  <c r="CX64" i="12"/>
  <c r="CX202" i="12"/>
  <c r="CX40" i="12"/>
  <c r="CX28" i="12"/>
  <c r="CX13" i="12"/>
  <c r="CX209" i="12"/>
  <c r="CX69" i="12"/>
  <c r="CX31" i="12"/>
  <c r="CX54" i="12"/>
  <c r="CX81" i="12"/>
  <c r="CX185" i="12"/>
  <c r="CX196" i="12"/>
  <c r="CX210" i="12"/>
  <c r="CX50" i="12"/>
  <c r="CX90" i="12"/>
  <c r="CX30" i="12"/>
  <c r="CY11" i="12"/>
  <c r="CX48" i="12"/>
  <c r="CX197" i="12"/>
  <c r="CX207" i="12"/>
  <c r="CX19" i="12"/>
  <c r="CX35" i="12"/>
  <c r="CX183" i="12"/>
  <c r="CX86" i="12"/>
  <c r="CX45" i="12"/>
  <c r="CX33" i="12"/>
  <c r="CX43" i="12"/>
  <c r="CX18" i="12"/>
  <c r="CX174" i="12"/>
  <c r="CW159" i="12"/>
  <c r="CW96" i="12"/>
  <c r="CW139" i="12"/>
  <c r="CW108" i="12"/>
  <c r="CW168" i="12"/>
  <c r="CW125" i="12"/>
  <c r="CW121" i="12"/>
  <c r="CW156" i="12"/>
  <c r="CW148" i="12"/>
  <c r="CW131" i="12"/>
  <c r="CW145" i="12"/>
  <c r="CW137" i="12"/>
  <c r="CW103" i="12"/>
  <c r="CW169" i="12"/>
  <c r="CW123" i="12"/>
  <c r="CW115" i="12"/>
  <c r="CW154" i="12"/>
  <c r="CW133" i="12"/>
  <c r="CW162" i="12"/>
  <c r="CW105" i="12"/>
  <c r="CW100" i="12"/>
  <c r="CW151" i="12"/>
  <c r="CW118" i="12"/>
  <c r="CW165" i="12"/>
  <c r="CW144" i="12"/>
  <c r="CW136" i="12"/>
  <c r="CW95" i="12"/>
  <c r="CW167" i="12"/>
  <c r="CW92" i="12"/>
  <c r="CW98" i="12"/>
  <c r="CW149" i="12"/>
  <c r="CW110" i="12"/>
  <c r="CW147" i="12"/>
  <c r="CW142" i="12"/>
  <c r="CW127" i="12"/>
  <c r="CW93" i="12"/>
  <c r="CW158" i="12"/>
  <c r="CW124" i="12"/>
  <c r="CW120" i="12"/>
  <c r="CW155" i="12"/>
  <c r="CW134" i="12"/>
  <c r="CW126" i="12"/>
  <c r="CW97" i="12"/>
  <c r="CW140" i="12"/>
  <c r="CW109" i="12"/>
  <c r="CW106" i="12"/>
  <c r="CW116" i="12"/>
  <c r="CW111" i="12"/>
  <c r="CW153" i="12"/>
  <c r="CW132" i="12"/>
  <c r="CW117" i="12"/>
  <c r="CW146" i="12"/>
  <c r="CW138" i="12"/>
  <c r="CW107" i="12"/>
  <c r="CW102" i="12"/>
  <c r="CW128" i="12"/>
  <c r="CW143" i="12"/>
  <c r="CW135" i="12"/>
  <c r="CW94" i="12"/>
  <c r="CW166" i="12"/>
  <c r="CW112" i="12"/>
  <c r="CW104" i="12"/>
  <c r="CW152" i="12"/>
  <c r="CW119" i="12"/>
  <c r="CW170" i="12"/>
  <c r="CW141" i="12"/>
  <c r="CW122" i="12"/>
  <c r="CW157" i="12"/>
  <c r="CW113" i="12"/>
  <c r="CW101" i="12"/>
  <c r="CW99" i="12"/>
  <c r="CW150" i="12"/>
  <c r="CW114" i="12"/>
  <c r="CW163" i="12"/>
  <c r="CY184" i="12" l="1"/>
  <c r="CY49" i="12"/>
  <c r="CY185" i="12"/>
  <c r="CY62" i="12"/>
  <c r="CY31" i="12"/>
  <c r="CY90" i="12"/>
  <c r="CZ11" i="12"/>
  <c r="CY74" i="12"/>
  <c r="CY48" i="12"/>
  <c r="CY45" i="12"/>
  <c r="CY64" i="12"/>
  <c r="CY19" i="12"/>
  <c r="CY18" i="12"/>
  <c r="CY81" i="12"/>
  <c r="CY86" i="12"/>
  <c r="CY72" i="12"/>
  <c r="CY197" i="12"/>
  <c r="CY43" i="12"/>
  <c r="CY38" i="12"/>
  <c r="CY207" i="12"/>
  <c r="CY208" i="12"/>
  <c r="CY79" i="12"/>
  <c r="CY23" i="12"/>
  <c r="CY55" i="12"/>
  <c r="CY34" i="12"/>
  <c r="CY194" i="12"/>
  <c r="CY195" i="12"/>
  <c r="CY200" i="12"/>
  <c r="CY41" i="12"/>
  <c r="CY210" i="12"/>
  <c r="CY52" i="12"/>
  <c r="CY89" i="12"/>
  <c r="CY181" i="12"/>
  <c r="CY187" i="12"/>
  <c r="CY51" i="12"/>
  <c r="CY16" i="12"/>
  <c r="CY42" i="12"/>
  <c r="CY183" i="12"/>
  <c r="CY63" i="12"/>
  <c r="CY50" i="12"/>
  <c r="CY53" i="12"/>
  <c r="CY36" i="12"/>
  <c r="CY59" i="12"/>
  <c r="CY173" i="12"/>
  <c r="CY85" i="12"/>
  <c r="CY71" i="12"/>
  <c r="CY76" i="12"/>
  <c r="CY206" i="12"/>
  <c r="CY25" i="12"/>
  <c r="CY14" i="12"/>
  <c r="CY212" i="12"/>
  <c r="CY78" i="12"/>
  <c r="CY83" i="12"/>
  <c r="CY21" i="12"/>
  <c r="CY33" i="12"/>
  <c r="CY24" i="12"/>
  <c r="CY198" i="12"/>
  <c r="CY199" i="12"/>
  <c r="CY205" i="12"/>
  <c r="CY28" i="12"/>
  <c r="CY69" i="12"/>
  <c r="CY29" i="12"/>
  <c r="CY186" i="12"/>
  <c r="CY190" i="12"/>
  <c r="CY192" i="12"/>
  <c r="CY35" i="12"/>
  <c r="CY188" i="12"/>
  <c r="CY20" i="12"/>
  <c r="CY180" i="12"/>
  <c r="CY47" i="12"/>
  <c r="CY54" i="12"/>
  <c r="CY80" i="12"/>
  <c r="CY27" i="12"/>
  <c r="CY60" i="12"/>
  <c r="CY182" i="12"/>
  <c r="CY70" i="12"/>
  <c r="CY75" i="12"/>
  <c r="CY65" i="12"/>
  <c r="CY84" i="12"/>
  <c r="CY17" i="12"/>
  <c r="CY40" i="12"/>
  <c r="CY214" i="12"/>
  <c r="CY82" i="12"/>
  <c r="CY68" i="12"/>
  <c r="CY12" i="12"/>
  <c r="CY37" i="12"/>
  <c r="CY73" i="12"/>
  <c r="CY202" i="12"/>
  <c r="CY204" i="12"/>
  <c r="CY209" i="12"/>
  <c r="CY30" i="12"/>
  <c r="CY66" i="12"/>
  <c r="CY46" i="12"/>
  <c r="CY189" i="12"/>
  <c r="CY13" i="12"/>
  <c r="CY196" i="12"/>
  <c r="CY39" i="12"/>
  <c r="CY201" i="12"/>
  <c r="CY174" i="12"/>
  <c r="CX203" i="12"/>
  <c r="CX26" i="12"/>
  <c r="CX191" i="12"/>
  <c r="CX160" i="12"/>
  <c r="CX57" i="12"/>
  <c r="CX22" i="12"/>
  <c r="CX193" i="12"/>
  <c r="CX32" i="12"/>
  <c r="CX215" i="12"/>
  <c r="CX44" i="12"/>
  <c r="CX213" i="12"/>
  <c r="CX211" i="12"/>
  <c r="CX129" i="12"/>
  <c r="CX131" i="12"/>
  <c r="CX96" i="12"/>
  <c r="CX139" i="12"/>
  <c r="CX133" i="12"/>
  <c r="CX103" i="12"/>
  <c r="CX125" i="12"/>
  <c r="CX121" i="12"/>
  <c r="CX156" i="12"/>
  <c r="CX134" i="12"/>
  <c r="CX117" i="12"/>
  <c r="CX145" i="12"/>
  <c r="CX137" i="12"/>
  <c r="CX110" i="12"/>
  <c r="CX163" i="12"/>
  <c r="CX123" i="12"/>
  <c r="CX115" i="12"/>
  <c r="CX154" i="12"/>
  <c r="CX107" i="12"/>
  <c r="CX128" i="12"/>
  <c r="CX105" i="12"/>
  <c r="CX100" i="12"/>
  <c r="CX151" i="12"/>
  <c r="CX132" i="12"/>
  <c r="CX113" i="12"/>
  <c r="CX144" i="12"/>
  <c r="CX136" i="12"/>
  <c r="CX168" i="12"/>
  <c r="CX94" i="12"/>
  <c r="CX158" i="12"/>
  <c r="CX98" i="12"/>
  <c r="CX149" i="12"/>
  <c r="CX170" i="12"/>
  <c r="CX102" i="12"/>
  <c r="CX142" i="12"/>
  <c r="CX127" i="12"/>
  <c r="CX108" i="12"/>
  <c r="CX166" i="12"/>
  <c r="CX159" i="12"/>
  <c r="CX124" i="12"/>
  <c r="CX120" i="12"/>
  <c r="CX155" i="12"/>
  <c r="CX119" i="12"/>
  <c r="CX147" i="12"/>
  <c r="CX97" i="12"/>
  <c r="CX140" i="12"/>
  <c r="CX165" i="12"/>
  <c r="CX169" i="12"/>
  <c r="CX116" i="12"/>
  <c r="CX111" i="12"/>
  <c r="CX153" i="12"/>
  <c r="CX95" i="12"/>
  <c r="CX126" i="12"/>
  <c r="CX146" i="12"/>
  <c r="CX138" i="12"/>
  <c r="CX118" i="12"/>
  <c r="CX93" i="12"/>
  <c r="CX106" i="12"/>
  <c r="CX143" i="12"/>
  <c r="CX135" i="12"/>
  <c r="CX114" i="12"/>
  <c r="CX167" i="12"/>
  <c r="CX112" i="12"/>
  <c r="CX104" i="12"/>
  <c r="CX152" i="12"/>
  <c r="CX162" i="12"/>
  <c r="CX92" i="12"/>
  <c r="CX141" i="12"/>
  <c r="CX122" i="12"/>
  <c r="CX157" i="12"/>
  <c r="CX148" i="12"/>
  <c r="CX101" i="12"/>
  <c r="CX99" i="12"/>
  <c r="CX150" i="12"/>
  <c r="CX109" i="12"/>
  <c r="CX179" i="12"/>
  <c r="CX217" i="12"/>
  <c r="CX176" i="12"/>
  <c r="CX177" i="12"/>
  <c r="CX178" i="12"/>
  <c r="CY217" i="12" l="1"/>
  <c r="CY179" i="12"/>
  <c r="CY176" i="12"/>
  <c r="CY177" i="12"/>
  <c r="CY178" i="12"/>
  <c r="CY159" i="12"/>
  <c r="CY133" i="12"/>
  <c r="CY125" i="12"/>
  <c r="CY100" i="12"/>
  <c r="CY168" i="12"/>
  <c r="CY108" i="12"/>
  <c r="CY147" i="12"/>
  <c r="CY122" i="12"/>
  <c r="CY115" i="12"/>
  <c r="CY152" i="12"/>
  <c r="CY148" i="12"/>
  <c r="CY142" i="12"/>
  <c r="CY166" i="12"/>
  <c r="CY139" i="12"/>
  <c r="CY103" i="12"/>
  <c r="CY126" i="12"/>
  <c r="CY98" i="12"/>
  <c r="CY165" i="12"/>
  <c r="CY111" i="12"/>
  <c r="CY93" i="12"/>
  <c r="CY106" i="12"/>
  <c r="CY144" i="12"/>
  <c r="CY127" i="12"/>
  <c r="CY153" i="12"/>
  <c r="CY118" i="12"/>
  <c r="CY116" i="12"/>
  <c r="CY162" i="12"/>
  <c r="CY150" i="12"/>
  <c r="CY95" i="12"/>
  <c r="CY117" i="12"/>
  <c r="CY146" i="12"/>
  <c r="CY163" i="12"/>
  <c r="CY99" i="12"/>
  <c r="CY110" i="12"/>
  <c r="CY105" i="12"/>
  <c r="CY151" i="12"/>
  <c r="CY136" i="12"/>
  <c r="CY107" i="12"/>
  <c r="CY131" i="12"/>
  <c r="CY104" i="12"/>
  <c r="CY97" i="12"/>
  <c r="CY138" i="12"/>
  <c r="CY134" i="12"/>
  <c r="CY141" i="12"/>
  <c r="CY120" i="12"/>
  <c r="CY135" i="12"/>
  <c r="CY109" i="12"/>
  <c r="CY101" i="12"/>
  <c r="CY137" i="12"/>
  <c r="CY121" i="12"/>
  <c r="CY170" i="12"/>
  <c r="CY132" i="12"/>
  <c r="CY124" i="12"/>
  <c r="CY96" i="12"/>
  <c r="CY158" i="12"/>
  <c r="CY128" i="12"/>
  <c r="CY114" i="12"/>
  <c r="CY112" i="12"/>
  <c r="CY155" i="12"/>
  <c r="CY140" i="12"/>
  <c r="CY94" i="12"/>
  <c r="CY113" i="12"/>
  <c r="CY145" i="12"/>
  <c r="CY156" i="12"/>
  <c r="CY157" i="12"/>
  <c r="CY119" i="12"/>
  <c r="CY123" i="12"/>
  <c r="CY169" i="12"/>
  <c r="CY154" i="12"/>
  <c r="CY92" i="12"/>
  <c r="CY102" i="12"/>
  <c r="CY143" i="12"/>
  <c r="CY167" i="12"/>
  <c r="CY149" i="12"/>
  <c r="CY213" i="12"/>
  <c r="CY203" i="12"/>
  <c r="CY57" i="12"/>
  <c r="CY129" i="12"/>
  <c r="CY160" i="12"/>
  <c r="CY22" i="12"/>
  <c r="CY215" i="12"/>
  <c r="CY32" i="12"/>
  <c r="CY191" i="12"/>
  <c r="CY211" i="12"/>
  <c r="CY193" i="12"/>
  <c r="CY44" i="12"/>
  <c r="CY26" i="12"/>
  <c r="CZ201" i="12"/>
  <c r="CZ212" i="12"/>
  <c r="CZ204" i="12"/>
  <c r="CZ42" i="12"/>
  <c r="CZ184" i="12"/>
  <c r="CZ187" i="12"/>
  <c r="CZ69" i="12"/>
  <c r="CZ74" i="12"/>
  <c r="CZ71" i="12"/>
  <c r="CZ14" i="12"/>
  <c r="CZ27" i="12"/>
  <c r="CZ65" i="12"/>
  <c r="CZ186" i="12"/>
  <c r="CZ46" i="12"/>
  <c r="CZ55" i="12"/>
  <c r="CZ72" i="12"/>
  <c r="CZ41" i="12"/>
  <c r="CZ60" i="12"/>
  <c r="CZ12" i="12"/>
  <c r="CZ181" i="12"/>
  <c r="CZ62" i="12"/>
  <c r="CZ47" i="12"/>
  <c r="CZ48" i="12"/>
  <c r="CZ76" i="12"/>
  <c r="CZ84" i="12"/>
  <c r="CZ70" i="12"/>
  <c r="CZ86" i="12"/>
  <c r="CZ20" i="12"/>
  <c r="CZ36" i="12"/>
  <c r="CZ182" i="12"/>
  <c r="CZ66" i="12"/>
  <c r="CZ51" i="12"/>
  <c r="CZ54" i="12"/>
  <c r="CZ39" i="12"/>
  <c r="CZ59" i="12"/>
  <c r="CZ16" i="12"/>
  <c r="CZ188" i="12"/>
  <c r="CZ202" i="12"/>
  <c r="CZ195" i="12"/>
  <c r="CZ38" i="12"/>
  <c r="CZ21" i="12"/>
  <c r="CZ53" i="12"/>
  <c r="CZ68" i="12"/>
  <c r="CZ89" i="12"/>
  <c r="CZ189" i="12"/>
  <c r="CZ180" i="12"/>
  <c r="CZ45" i="12"/>
  <c r="CZ28" i="12"/>
  <c r="CZ185" i="12"/>
  <c r="CZ64" i="12"/>
  <c r="CZ49" i="12"/>
  <c r="CZ50" i="12"/>
  <c r="CZ35" i="12"/>
  <c r="CZ17" i="12"/>
  <c r="CZ183" i="12"/>
  <c r="CZ198" i="12"/>
  <c r="CZ13" i="12"/>
  <c r="CZ34" i="12"/>
  <c r="CZ23" i="12"/>
  <c r="CZ200" i="12"/>
  <c r="CZ209" i="12"/>
  <c r="CZ210" i="12"/>
  <c r="CZ81" i="12"/>
  <c r="CZ78" i="12"/>
  <c r="CZ24" i="12"/>
  <c r="CZ205" i="12"/>
  <c r="CZ33" i="12"/>
  <c r="CZ25" i="12"/>
  <c r="CZ197" i="12"/>
  <c r="CZ207" i="12"/>
  <c r="CZ199" i="12"/>
  <c r="CZ40" i="12"/>
  <c r="CZ83" i="12"/>
  <c r="CZ173" i="12"/>
  <c r="CZ194" i="12"/>
  <c r="CZ190" i="12"/>
  <c r="CZ52" i="12"/>
  <c r="CZ30" i="12"/>
  <c r="CZ43" i="12"/>
  <c r="CZ206" i="12"/>
  <c r="CZ214" i="12"/>
  <c r="CZ208" i="12"/>
  <c r="CZ29" i="12"/>
  <c r="CZ196" i="12"/>
  <c r="CZ174" i="12"/>
  <c r="CZ19" i="12"/>
  <c r="CZ73" i="12"/>
  <c r="CZ63" i="12"/>
  <c r="CZ75" i="12"/>
  <c r="CZ79" i="12"/>
  <c r="CZ31" i="12"/>
  <c r="CZ37" i="12"/>
  <c r="CZ192" i="12"/>
  <c r="CZ80" i="12"/>
  <c r="CZ85" i="12"/>
  <c r="CZ82" i="12"/>
  <c r="CZ18" i="12"/>
  <c r="CZ90" i="12"/>
  <c r="P7" i="12"/>
  <c r="CZ128" i="12" l="1"/>
  <c r="CZ104" i="12"/>
  <c r="CZ152" i="12"/>
  <c r="CZ119" i="12"/>
  <c r="CZ163" i="12"/>
  <c r="CZ168" i="12"/>
  <c r="CZ137" i="12"/>
  <c r="CZ103" i="12"/>
  <c r="CZ126" i="12"/>
  <c r="CZ167" i="12"/>
  <c r="CZ99" i="12"/>
  <c r="CZ150" i="12"/>
  <c r="CZ114" i="12"/>
  <c r="CZ124" i="12"/>
  <c r="CZ162" i="12"/>
  <c r="CZ135" i="12"/>
  <c r="CZ94" i="12"/>
  <c r="CZ113" i="12"/>
  <c r="CZ144" i="12"/>
  <c r="CZ159" i="12"/>
  <c r="CZ121" i="12"/>
  <c r="CZ156" i="12"/>
  <c r="CZ148" i="12"/>
  <c r="CZ141" i="12"/>
  <c r="CZ98" i="12"/>
  <c r="CZ149" i="12"/>
  <c r="CZ110" i="12"/>
  <c r="CZ112" i="12"/>
  <c r="CZ146" i="12"/>
  <c r="CZ115" i="12"/>
  <c r="CZ154" i="12"/>
  <c r="CZ133" i="12"/>
  <c r="CZ170" i="12"/>
  <c r="CZ96" i="12"/>
  <c r="CZ139" i="12"/>
  <c r="CZ108" i="12"/>
  <c r="CZ147" i="12"/>
  <c r="CZ123" i="12"/>
  <c r="CZ97" i="12"/>
  <c r="CZ109" i="12"/>
  <c r="CZ158" i="12"/>
  <c r="CZ122" i="12"/>
  <c r="CZ145" i="12"/>
  <c r="CZ138" i="12"/>
  <c r="CZ131" i="12"/>
  <c r="CZ120" i="12"/>
  <c r="CZ134" i="12"/>
  <c r="CZ116" i="12"/>
  <c r="CZ136" i="12"/>
  <c r="CZ95" i="12"/>
  <c r="CZ117" i="12"/>
  <c r="CZ166" i="12"/>
  <c r="CZ111" i="12"/>
  <c r="CZ153" i="12"/>
  <c r="CZ132" i="12"/>
  <c r="CZ165" i="12"/>
  <c r="CZ101" i="12"/>
  <c r="CZ127" i="12"/>
  <c r="CZ93" i="12"/>
  <c r="CZ106" i="12"/>
  <c r="CZ125" i="12"/>
  <c r="CZ100" i="12"/>
  <c r="CZ151" i="12"/>
  <c r="CZ118" i="12"/>
  <c r="CZ143" i="12"/>
  <c r="CZ169" i="12"/>
  <c r="CZ140" i="12"/>
  <c r="CZ142" i="12"/>
  <c r="CZ157" i="12"/>
  <c r="CZ102" i="12"/>
  <c r="CZ92" i="12"/>
  <c r="CZ107" i="12"/>
  <c r="CZ105" i="12"/>
  <c r="CZ155" i="12"/>
  <c r="Y30" i="12"/>
  <c r="X30" i="12" s="1"/>
  <c r="Y42" i="12"/>
  <c r="X42" i="12" s="1"/>
  <c r="Y28" i="12"/>
  <c r="Y27" i="12"/>
  <c r="Y198" i="12"/>
  <c r="X198" i="12" s="1"/>
  <c r="Y75" i="12"/>
  <c r="X75" i="12" s="1"/>
  <c r="Y63" i="12"/>
  <c r="X63" i="12" s="1"/>
  <c r="Y47" i="12"/>
  <c r="X47" i="12" s="1"/>
  <c r="Y23" i="12"/>
  <c r="Y192" i="12"/>
  <c r="X192" i="12" s="1"/>
  <c r="Y16" i="12"/>
  <c r="X16" i="12" s="1"/>
  <c r="Y62" i="12"/>
  <c r="X62" i="12" s="1"/>
  <c r="Y54" i="12"/>
  <c r="X54" i="12" s="1"/>
  <c r="Y183" i="12"/>
  <c r="X183" i="12" s="1"/>
  <c r="Y39" i="12"/>
  <c r="X39" i="12" s="1"/>
  <c r="Y79" i="12"/>
  <c r="X79" i="12" s="1"/>
  <c r="Y195" i="12"/>
  <c r="X195" i="12" s="1"/>
  <c r="Y66" i="12"/>
  <c r="X66" i="12" s="1"/>
  <c r="Y68" i="12"/>
  <c r="X68" i="12" s="1"/>
  <c r="Y19" i="12"/>
  <c r="X19" i="12" s="1"/>
  <c r="Y83" i="12"/>
  <c r="X83" i="12" s="1"/>
  <c r="Y180" i="12"/>
  <c r="X180" i="12" s="1"/>
  <c r="Y20" i="12"/>
  <c r="X20" i="12" s="1"/>
  <c r="Y186" i="12"/>
  <c r="X186" i="12" s="1"/>
  <c r="Y70" i="12"/>
  <c r="X70" i="12" s="1"/>
  <c r="Y206" i="12"/>
  <c r="X206" i="12" s="1"/>
  <c r="Y82" i="12"/>
  <c r="X82" i="12" s="1"/>
  <c r="Y72" i="12"/>
  <c r="X72" i="12" s="1"/>
  <c r="Y185" i="12"/>
  <c r="X185" i="12" s="1"/>
  <c r="Y55" i="12"/>
  <c r="Y207" i="12"/>
  <c r="X207" i="12" s="1"/>
  <c r="Y189" i="12"/>
  <c r="X189" i="12" s="1"/>
  <c r="Y205" i="12"/>
  <c r="X205" i="12" s="1"/>
  <c r="Y85" i="12"/>
  <c r="X85" i="12" s="1"/>
  <c r="Y84" i="12"/>
  <c r="X84" i="12" s="1"/>
  <c r="Y188" i="12"/>
  <c r="X188" i="12" s="1"/>
  <c r="Y29" i="12"/>
  <c r="Y48" i="12"/>
  <c r="X48" i="12" s="1"/>
  <c r="Y37" i="12"/>
  <c r="X37" i="12" s="1"/>
  <c r="Y204" i="12"/>
  <c r="Y199" i="12"/>
  <c r="X199" i="12" s="1"/>
  <c r="Y208" i="12"/>
  <c r="X208" i="12" s="1"/>
  <c r="Y78" i="12"/>
  <c r="X78" i="12" s="1"/>
  <c r="Y194" i="12"/>
  <c r="Y31" i="12"/>
  <c r="X31" i="12" s="1"/>
  <c r="Y36" i="12"/>
  <c r="X36" i="12" s="1"/>
  <c r="Y25" i="12"/>
  <c r="X25" i="12" s="1"/>
  <c r="Y64" i="12"/>
  <c r="X64" i="12" s="1"/>
  <c r="Y18" i="12"/>
  <c r="X18" i="12" s="1"/>
  <c r="Y46" i="12"/>
  <c r="X46" i="12" s="1"/>
  <c r="Y214" i="12"/>
  <c r="X214" i="12" s="1"/>
  <c r="Y38" i="12"/>
  <c r="X38" i="12" s="1"/>
  <c r="Y86" i="12"/>
  <c r="X86" i="12" s="1"/>
  <c r="Y43" i="12"/>
  <c r="X43" i="12" s="1"/>
  <c r="Y190" i="12"/>
  <c r="X190" i="12" s="1"/>
  <c r="Y50" i="12"/>
  <c r="X50" i="12" s="1"/>
  <c r="Y187" i="12"/>
  <c r="X187" i="12" s="1"/>
  <c r="Y34" i="12"/>
  <c r="X34" i="12" s="1"/>
  <c r="Y210" i="12"/>
  <c r="X210" i="12" s="1"/>
  <c r="Y17" i="12"/>
  <c r="X17" i="12" s="1"/>
  <c r="Y73" i="12"/>
  <c r="X73" i="12" s="1"/>
  <c r="Y202" i="12"/>
  <c r="X202" i="12" s="1"/>
  <c r="Y201" i="12"/>
  <c r="X201" i="12" s="1"/>
  <c r="Y21" i="12"/>
  <c r="X21" i="12" s="1"/>
  <c r="Y71" i="12"/>
  <c r="X71" i="12" s="1"/>
  <c r="Y200" i="12"/>
  <c r="X200" i="12" s="1"/>
  <c r="Y65" i="12"/>
  <c r="X65" i="12" s="1"/>
  <c r="Y197" i="12"/>
  <c r="X197" i="12" s="1"/>
  <c r="Y35" i="12"/>
  <c r="X35" i="12" s="1"/>
  <c r="Y76" i="12"/>
  <c r="X76" i="12" s="1"/>
  <c r="Y40" i="12"/>
  <c r="X40" i="12" s="1"/>
  <c r="Y80" i="12"/>
  <c r="X80" i="12" s="1"/>
  <c r="Y53" i="12"/>
  <c r="X53" i="12" s="1"/>
  <c r="Y74" i="12"/>
  <c r="X74" i="12" s="1"/>
  <c r="Y52" i="12"/>
  <c r="X52" i="12" s="1"/>
  <c r="Y45" i="12"/>
  <c r="Y181" i="12"/>
  <c r="X181" i="12" s="1"/>
  <c r="Y81" i="12"/>
  <c r="X81" i="12" s="1"/>
  <c r="Y49" i="12"/>
  <c r="X49" i="12" s="1"/>
  <c r="Y69" i="12"/>
  <c r="X69" i="12" s="1"/>
  <c r="Y51" i="12"/>
  <c r="X51" i="12" s="1"/>
  <c r="Y212" i="12"/>
  <c r="X212" i="12" s="1"/>
  <c r="Y41" i="12"/>
  <c r="X41" i="12" s="1"/>
  <c r="Y209" i="12"/>
  <c r="X209" i="12" s="1"/>
  <c r="Y196" i="12"/>
  <c r="X196" i="12" s="1"/>
  <c r="Y24" i="12"/>
  <c r="X24" i="12" s="1"/>
  <c r="Y184" i="12"/>
  <c r="X184" i="12" s="1"/>
  <c r="Y33" i="12"/>
  <c r="Y182" i="12"/>
  <c r="X182" i="12" s="1"/>
  <c r="CZ217" i="12"/>
  <c r="CZ178" i="12"/>
  <c r="CZ176" i="12"/>
  <c r="CZ179" i="12"/>
  <c r="CZ177" i="12"/>
  <c r="CZ203" i="12"/>
  <c r="CZ57" i="12"/>
  <c r="CZ160" i="12"/>
  <c r="CZ129" i="12"/>
  <c r="CZ215" i="12"/>
  <c r="CZ211" i="12"/>
  <c r="CZ26" i="12"/>
  <c r="CZ32" i="12"/>
  <c r="CZ22" i="12"/>
  <c r="CZ191" i="12"/>
  <c r="CZ213" i="12"/>
  <c r="CZ193" i="12"/>
  <c r="CZ44" i="12"/>
  <c r="Y176" i="12" l="1"/>
  <c r="X55" i="12"/>
  <c r="X176" i="12" s="1"/>
  <c r="X191" i="12" s="1"/>
  <c r="X193" i="12" s="1"/>
  <c r="Y179" i="12"/>
  <c r="X29" i="12"/>
  <c r="X179" i="12" s="1"/>
  <c r="Y22" i="12"/>
  <c r="X23" i="12"/>
  <c r="X22" i="12" s="1"/>
  <c r="Y32" i="12"/>
  <c r="X33" i="12"/>
  <c r="X32" i="12" s="1"/>
  <c r="Y44" i="12"/>
  <c r="X45" i="12"/>
  <c r="X44" i="12" s="1"/>
  <c r="Y203" i="12"/>
  <c r="X194" i="12"/>
  <c r="X203" i="12" s="1"/>
  <c r="Y211" i="12"/>
  <c r="X204" i="12"/>
  <c r="X211" i="12" s="1"/>
  <c r="Y177" i="12"/>
  <c r="Y26" i="12"/>
  <c r="X27" i="12"/>
  <c r="Y178" i="12"/>
  <c r="X28" i="12"/>
  <c r="X178" i="12" s="1"/>
  <c r="X213" i="12" l="1"/>
  <c r="X215" i="12" s="1"/>
  <c r="X26" i="12"/>
  <c r="X177" i="12"/>
  <c r="Y191" i="12"/>
  <c r="Y193" i="12" s="1"/>
  <c r="Y213" i="12" s="1"/>
  <c r="Y2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Xo</author>
  </authors>
  <commentList>
    <comment ref="B286" authorId="0" shapeId="0" xr:uid="{00000000-0006-0000-0000-000001000000}">
      <text>
        <r>
          <rPr>
            <b/>
            <sz val="9"/>
            <color indexed="81"/>
            <rFont val="Tahoma"/>
            <family val="2"/>
          </rPr>
          <t>Kevin Xo:</t>
        </r>
        <r>
          <rPr>
            <sz val="9"/>
            <color indexed="81"/>
            <rFont val="Tahoma"/>
            <family val="2"/>
          </rPr>
          <t xml:space="preserve">
Supplemented by finstr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Kevin Xo</author>
  </authors>
  <commentList>
    <comment ref="B25" authorId="0" shapeId="0" xr:uid="{00000000-0006-0000-0E00-000001000000}">
      <text>
        <r>
          <rPr>
            <b/>
            <sz val="9"/>
            <color indexed="81"/>
            <rFont val="Tahoma"/>
            <family val="2"/>
          </rPr>
          <t>Kevin Xo:</t>
        </r>
        <r>
          <rPr>
            <sz val="9"/>
            <color indexed="81"/>
            <rFont val="Tahoma"/>
            <family val="2"/>
          </rPr>
          <t xml:space="preserve">
Supplemented by finstr
</t>
        </r>
      </text>
    </comment>
    <comment ref="B36" authorId="0" shapeId="0" xr:uid="{00000000-0006-0000-0E00-000002000000}">
      <text>
        <r>
          <rPr>
            <b/>
            <sz val="9"/>
            <color indexed="81"/>
            <rFont val="Tahoma"/>
            <family val="2"/>
          </rPr>
          <t xml:space="preserve">Kevin Xo:
</t>
        </r>
        <r>
          <rPr>
            <sz val="9"/>
            <color indexed="81"/>
            <rFont val="Tahoma"/>
            <family val="2"/>
          </rPr>
          <t>Supplemented by finstr
Algorithm mistakenly took "Cash and cash equivalents" from the cash flow statement and added it to the correct marketable securities value</t>
        </r>
      </text>
    </comment>
    <comment ref="B49" authorId="0" shapeId="0" xr:uid="{00000000-0006-0000-0E00-000003000000}">
      <text>
        <r>
          <rPr>
            <b/>
            <sz val="9"/>
            <color indexed="81"/>
            <rFont val="Tahoma"/>
            <family val="2"/>
          </rPr>
          <t>Kevin Xo:</t>
        </r>
        <r>
          <rPr>
            <sz val="9"/>
            <color indexed="81"/>
            <rFont val="Tahoma"/>
            <family val="2"/>
          </rPr>
          <t xml:space="preserve">
Supplemented by finstr</t>
        </r>
      </text>
    </comment>
    <comment ref="B50" authorId="0" shapeId="0" xr:uid="{00000000-0006-0000-0E00-000004000000}">
      <text>
        <r>
          <rPr>
            <b/>
            <sz val="9"/>
            <color indexed="81"/>
            <rFont val="Tahoma"/>
            <family val="2"/>
          </rPr>
          <t>Kevin Xo:</t>
        </r>
        <r>
          <rPr>
            <sz val="9"/>
            <color indexed="81"/>
            <rFont val="Tahoma"/>
            <family val="2"/>
          </rPr>
          <t xml:space="preserve">
Error in Q42015 fixed with finstr</t>
        </r>
      </text>
    </comment>
    <comment ref="B69" authorId="0" shapeId="0" xr:uid="{00000000-0006-0000-0E00-000005000000}">
      <text>
        <r>
          <rPr>
            <b/>
            <sz val="9"/>
            <color indexed="81"/>
            <rFont val="Tahoma"/>
            <family val="2"/>
          </rPr>
          <t>Kevin Xo:</t>
        </r>
        <r>
          <rPr>
            <sz val="9"/>
            <color indexed="81"/>
            <rFont val="Tahoma"/>
            <family val="2"/>
          </rPr>
          <t xml:space="preserve">
Listed as "Commercial Paper", supplemented by finstr</t>
        </r>
      </text>
    </comment>
    <comment ref="B79" authorId="0" shapeId="0" xr:uid="{00000000-0006-0000-0E00-000006000000}">
      <text>
        <r>
          <rPr>
            <b/>
            <sz val="9"/>
            <color indexed="81"/>
            <rFont val="Tahoma"/>
            <family val="2"/>
          </rPr>
          <t>Kevin Xo:</t>
        </r>
        <r>
          <rPr>
            <sz val="9"/>
            <color indexed="81"/>
            <rFont val="Tahoma"/>
            <family val="2"/>
          </rPr>
          <t xml:space="preserve">
ADV_FN mistakenly grabbed from cash flow statement, supplemented by finstr</t>
        </r>
      </text>
    </comment>
    <comment ref="B80" authorId="0" shapeId="0" xr:uid="{00000000-0006-0000-0E00-000007000000}">
      <text>
        <r>
          <rPr>
            <b/>
            <sz val="9"/>
            <color indexed="81"/>
            <rFont val="Tahoma"/>
            <family val="2"/>
          </rPr>
          <t>Kevin Xo:</t>
        </r>
        <r>
          <rPr>
            <sz val="9"/>
            <color indexed="81"/>
            <rFont val="Tahoma"/>
            <family val="2"/>
          </rPr>
          <t xml:space="preserve">
Taken from finstr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Rafael Nicolas Fermin Cota</author>
  </authors>
  <commentList>
    <comment ref="B7" authorId="0" shapeId="0" xr:uid="{00000000-0006-0000-0F00-000002000000}">
      <text>
        <r>
          <rPr>
            <sz val="9"/>
            <color rgb="FF000000"/>
            <rFont val="Tahoma"/>
            <family val="2"/>
          </rPr>
          <t>Enter all operating revenues and income, net of any returns, from the actual income statement.</t>
        </r>
      </text>
    </comment>
    <comment ref="B8" authorId="0" shapeId="0" xr:uid="{00000000-0006-0000-0F00-000003000000}">
      <text>
        <r>
          <rPr>
            <sz val="9"/>
            <color rgb="FF000000"/>
            <rFont val="Tahoma"/>
            <family val="2"/>
          </rPr>
          <t xml:space="preserve">Enter costs of goods and costs of services as shown on the actual income statement. Note that most income statements include deprecation and amortization in the cost of goods, instead of reporting depreciation and amortization as separate lines on the income statement. </t>
        </r>
      </text>
    </comment>
    <comment ref="B9" authorId="0" shapeId="0" xr:uid="{00000000-0006-0000-0F00-000004000000}">
      <text>
        <r>
          <rPr>
            <sz val="9"/>
            <color rgb="FF000000"/>
            <rFont val="Tahoma"/>
            <family val="2"/>
          </rPr>
          <t>Enter cost of services of operations expense if it is shown as a separate item instead of costs of goods sold or in addition to cost of goods sold.</t>
        </r>
      </text>
    </comment>
    <comment ref="B10" authorId="0" shapeId="0" xr:uid="{00000000-0006-0000-0F00-000005000000}">
      <text>
        <r>
          <rPr>
            <sz val="9"/>
            <color rgb="FF000000"/>
            <rFont val="Tahoma"/>
            <family val="2"/>
          </rPr>
          <t xml:space="preserve">Enter a value here only if depreciation is shown as a separate line on the actual income statement. If it is not shown as a separate line, enter a zero. Note: even if you enter a zero for depreciation here, then you will enter the actual depreciation figure further down in this worksheet. See the row for Depreciation in the Special Items section that follows the balance sheets for details. </t>
        </r>
      </text>
    </comment>
    <comment ref="B11" authorId="0" shapeId="0" xr:uid="{00000000-0006-0000-0F00-000006000000}">
      <text>
        <r>
          <rPr>
            <sz val="9"/>
            <color rgb="FF000000"/>
            <rFont val="Tahoma"/>
            <family val="2"/>
          </rPr>
          <t xml:space="preserve">Enter a value here only if amortization is shown as a separate line on the actual income statement. If it is not shown as a separate line, enter a zero. Note: even if you enter a zero for amortization here, then you will enter the actual amortization figure further down in this worksheet. See the row for Amortization in the section for Special Items that follows the balance sheets for details. </t>
        </r>
      </text>
    </comment>
    <comment ref="B12" authorId="0" shapeId="0" xr:uid="{00000000-0006-0000-0F00-000007000000}">
      <text>
        <r>
          <rPr>
            <sz val="9"/>
            <color rgb="FF000000"/>
            <rFont val="Tahoma"/>
            <family val="2"/>
          </rPr>
          <t xml:space="preserve">Enter a value here only if depreciation and amortization is shown as a combined line on the actual income statement. If it is not shown as a combined line, enter a zero. Be careful not to double count: enter a zero here if you have entered depreciation and amortizaion separately above.Note: even if you enter a zero for depreciation here, then you will enter the actual depreciation and amortization figure further down in this worksheet in the section for Special Items. See the row for Depreciation in the Special Items section that follows the balance sheets for details. </t>
        </r>
      </text>
    </comment>
    <comment ref="B13" authorId="0" shapeId="0" xr:uid="{00000000-0006-0000-0F00-000008000000}">
      <text>
        <r>
          <rPr>
            <sz val="9"/>
            <color indexed="81"/>
            <rFont val="Tahoma"/>
            <family val="2"/>
          </rPr>
          <t xml:space="preserve">Enter the R&amp;D expense if it is shown on the actual statements as a separate line item. </t>
        </r>
      </text>
    </comment>
    <comment ref="B14" authorId="0" shapeId="0" xr:uid="{00000000-0006-0000-0F00-000009000000}">
      <text>
        <r>
          <rPr>
            <sz val="9"/>
            <color rgb="FF000000"/>
            <rFont val="Tahoma"/>
            <family val="2"/>
          </rPr>
          <t>Show any Sales &amp; Marketing that are reported as a separate line item in the Actual sheet. Note that many companies combine Sales &amp; Marketing with General &amp; Administrative expenses. If this is the case, simply report the combined value as shown below.</t>
        </r>
      </text>
    </comment>
    <comment ref="B15" authorId="0" shapeId="0" xr:uid="{00000000-0006-0000-0F00-00000A000000}">
      <text>
        <r>
          <rPr>
            <sz val="9"/>
            <color indexed="81"/>
            <rFont val="Tahoma"/>
            <family val="2"/>
          </rPr>
          <t>Show any General &amp; Administrative expenses that are reported as a separate line item in the Actual sheet. Note that many companies combine Sales &amp; Marketing with General &amp; Administrative expenses. If this is the case, simply report the combined value as shown below.</t>
        </r>
      </text>
    </comment>
    <comment ref="D15" authorId="1" shapeId="0" xr:uid="{00000000-0006-0000-0F00-00000B000000}">
      <text>
        <r>
          <rPr>
            <b/>
            <sz val="9"/>
            <color indexed="81"/>
            <rFont val="Calibri"/>
            <family val="2"/>
          </rPr>
          <t>Rafael Nicolas Fermin Cota:</t>
        </r>
        <r>
          <rPr>
            <sz val="9"/>
            <color indexed="81"/>
            <rFont val="Calibri"/>
            <family val="2"/>
          </rPr>
          <t xml:space="preserve">
don't move this cell</t>
        </r>
      </text>
    </comment>
    <comment ref="B16" authorId="0" shapeId="0" xr:uid="{00000000-0006-0000-0F00-00000C000000}">
      <text>
        <r>
          <rPr>
            <sz val="9"/>
            <color rgb="FF000000"/>
            <rFont val="Tahoma"/>
            <family val="2"/>
          </rPr>
          <t xml:space="preserve">Enter the total reported SG&amp;A from the actual income statements if they are shown as a single item. Note: some sources include depreciation and amortization with SG&amp;A, and don't show depreciation and amortization as separate lines on the income statement. </t>
        </r>
      </text>
    </comment>
    <comment ref="B17" authorId="0" shapeId="0" xr:uid="{00000000-0006-0000-0F00-00000E000000}">
      <text>
        <r>
          <rPr>
            <sz val="9"/>
            <color indexed="81"/>
            <rFont val="Tahoma"/>
            <family val="2"/>
          </rPr>
          <t>Show any Minority Interest Expense that is shown as a pre-tax operating item on the Actual sheet. Note: Some company's report Minority Interest expense in several places (as a pre-tax operating expense, a pre-tax non-operating expense, or an after-tax expense). Be sure to report it as shown on the Actual sheet, and be sure not to report it more than once on the Comprehensive sheet if it is shown only once on the Actual sheet.</t>
        </r>
      </text>
    </comment>
    <comment ref="B18" authorId="0" shapeId="0" xr:uid="{00000000-0006-0000-0F00-00000F000000}">
      <text>
        <r>
          <rPr>
            <sz val="9"/>
            <color rgb="FF000000"/>
            <rFont val="Tahoma"/>
            <family val="2"/>
          </rPr>
          <t>Show any merger and restructuring costs here provided they are reported on a pre-tax basis.</t>
        </r>
      </text>
    </comment>
    <comment ref="B19" authorId="0" shapeId="0" xr:uid="{00000000-0006-0000-0F00-000010000000}">
      <text>
        <r>
          <rPr>
            <sz val="9"/>
            <color rgb="FF000000"/>
            <rFont val="Tahoma"/>
            <family val="2"/>
          </rPr>
          <t>This is a special charge for amortization and goodwill.</t>
        </r>
      </text>
    </comment>
    <comment ref="B20" authorId="0" shapeId="0" xr:uid="{00000000-0006-0000-0F00-000011000000}">
      <text>
        <r>
          <rPr>
            <sz val="9"/>
            <color indexed="81"/>
            <rFont val="Tahoma"/>
            <family val="2"/>
          </rPr>
          <t xml:space="preserve">Companies usually report extraordinary items like discontinued operations on an after-tax basis below, but if the company reportes extraordinary expenses a a pre-tax basis, enter it here. </t>
        </r>
      </text>
    </comment>
    <comment ref="B21" authorId="0" shapeId="0" xr:uid="{00000000-0006-0000-0F00-000012000000}">
      <text>
        <r>
          <rPr>
            <sz val="9"/>
            <color rgb="FF000000"/>
            <rFont val="Tahoma"/>
            <family val="2"/>
          </rPr>
          <t>If a company reports one-time or non-recurring sources of income on a pre-tax basis, enter it here.</t>
        </r>
      </text>
    </comment>
    <comment ref="B22" authorId="0" shapeId="0" xr:uid="{00000000-0006-0000-0F00-000013000000}">
      <text>
        <r>
          <rPr>
            <sz val="9"/>
            <color rgb="FF000000"/>
            <rFont val="Tahoma"/>
            <family val="2"/>
          </rPr>
          <t>Enter any operating costs that don't fit in any other categories. Since expenses are shown as a positive number, be sure to show any other operating income as a negative number.</t>
        </r>
      </text>
    </comment>
    <comment ref="B23" authorId="0" shapeId="0" xr:uid="{00000000-0006-0000-0F00-000014000000}">
      <text>
        <r>
          <rPr>
            <sz val="9"/>
            <color rgb="FF000000"/>
            <rFont val="Tahoma"/>
            <family val="2"/>
          </rPr>
          <t>If the actual income statements report Interest Expense and Interest Income separately, then report them here separately. But many income statements only report Net Interest Expense. If this is the case, then report Net Interest Expense in the row here for Interest Expense, and enter a zero in the row below for Interest Income. Note: some companies only report a single item for Net Interest Expense. If they report a negative number for Net Interest Expense, it really means that the company has more interest income than expense. If this is the case, make sure your entry is also negative. If you show capitalized interest in the row below, make sure the interest expense in this row is gross expense and has not already had the capitalized interest netted out.</t>
        </r>
      </text>
    </comment>
    <comment ref="B24" authorId="0" shapeId="0" xr:uid="{00000000-0006-0000-0F00-000015000000}">
      <text>
        <r>
          <rPr>
            <sz val="9"/>
            <color rgb="FF000000"/>
            <rFont val="Tahoma"/>
            <family val="2"/>
          </rPr>
          <t>This is the portion of interest expense that is capitalized rather than expensed. If shown as a positive number, it reduces the interest expense. Therefore, if you include the capitalized interest expense in this row, make sure you report the gross interest expense in Row 22, not the net interest expense that has already been reduced by the capitalized expense.</t>
        </r>
      </text>
    </comment>
    <comment ref="D24" authorId="1" shapeId="0" xr:uid="{00000000-0006-0000-0F00-000016000000}">
      <text>
        <r>
          <rPr>
            <b/>
            <sz val="9"/>
            <color rgb="FF000000"/>
            <rFont val="Calibri"/>
            <family val="2"/>
          </rPr>
          <t>Rafael Nicolas Fermin Cota:</t>
        </r>
        <r>
          <rPr>
            <sz val="9"/>
            <color rgb="FF000000"/>
            <rFont val="Calibri"/>
            <family val="2"/>
          </rPr>
          <t xml:space="preserve">
</t>
        </r>
        <r>
          <rPr>
            <sz val="9"/>
            <color rgb="FF000000"/>
            <rFont val="Calibri"/>
            <family val="2"/>
          </rPr>
          <t>don't move this cell</t>
        </r>
      </text>
    </comment>
    <comment ref="B25" authorId="0" shapeId="0" xr:uid="{00000000-0006-0000-0F00-000017000000}">
      <text>
        <r>
          <rPr>
            <sz val="9"/>
            <color indexed="81"/>
            <rFont val="Tahoma"/>
            <family val="2"/>
          </rPr>
          <t xml:space="preserve">If the actual income statements report Interest Expense and Interest Income separately, then report them here separately. But many income statements only report Net Interest Expense. If this is the case, then report Net Interest Expense in the row above for Interest Expense, and enter a zero in the this row for Interest Income. </t>
        </r>
      </text>
    </comment>
    <comment ref="B26" authorId="0" shapeId="0" xr:uid="{00000000-0006-0000-0F00-000019000000}">
      <text>
        <r>
          <rPr>
            <sz val="9"/>
            <color indexed="81"/>
            <rFont val="Tahoma"/>
            <family val="2"/>
          </rPr>
          <t>In a perfect world this is an operating expense, but many companies use it to manage earnngs, and so we classify it as an extraordianary expense.</t>
        </r>
      </text>
    </comment>
    <comment ref="B27" authorId="0" shapeId="0" xr:uid="{00000000-0006-0000-0F00-00001A000000}">
      <text>
        <r>
          <rPr>
            <sz val="9"/>
            <color indexed="81"/>
            <rFont val="Tahoma"/>
            <family val="2"/>
          </rPr>
          <t>Show any Investment Income that is shown as a separate line item in the Actual sheet. Be sure to report any Investment Expense as a negative number.</t>
        </r>
      </text>
    </comment>
    <comment ref="B28" authorId="0" shapeId="0" xr:uid="{00000000-0006-0000-0F00-00001B000000}">
      <text>
        <r>
          <rPr>
            <sz val="9"/>
            <color rgb="FF000000"/>
            <rFont val="Tahoma"/>
            <family val="2"/>
          </rPr>
          <t>Sometimes companies report this as pre-tax item. Be sure to report a loss as a negative number. Be sure not to report this twice; if it is reported on an after-tax basis, report it below, not here.</t>
        </r>
      </text>
    </comment>
    <comment ref="B29" authorId="0" shapeId="0" xr:uid="{00000000-0006-0000-0F00-00001C000000}">
      <text>
        <r>
          <rPr>
            <sz val="9"/>
            <color rgb="FF000000"/>
            <rFont val="Tahoma"/>
            <family val="2"/>
          </rPr>
          <t>Show any Remitted Income as a positive number and expense as a negative number.</t>
        </r>
      </text>
    </comment>
    <comment ref="B30" authorId="0" shapeId="0" xr:uid="{00000000-0006-0000-0F00-00001D000000}">
      <text>
        <r>
          <rPr>
            <sz val="9"/>
            <color indexed="81"/>
            <rFont val="Tahoma"/>
            <family val="2"/>
          </rPr>
          <t>Show any Unremitted Income as a positive number, and any expense as a negative number.</t>
        </r>
      </text>
    </comment>
    <comment ref="B31" authorId="0" shapeId="0" xr:uid="{00000000-0006-0000-0F00-00001E000000}">
      <text>
        <r>
          <rPr>
            <sz val="9"/>
            <color indexed="81"/>
            <rFont val="Tahoma"/>
            <family val="2"/>
          </rPr>
          <t>Show any Minority Interest Expense that is shown as a pre-tax nonoperating item on the Actual sheet. Note: Some company's report Minority Interest expense in several places (as a pre-tax operating expense, a pre-tax non-operating expense, or an after-tax expense). Be sure to report it as shown on the Actual sheet, and be sure not to report it more than once on the Comprehensive sheet if it is shown only once on the Actual sheet.</t>
        </r>
      </text>
    </comment>
    <comment ref="B32" authorId="0" shapeId="0" xr:uid="{00000000-0006-0000-0F00-00001F000000}">
      <text>
        <r>
          <rPr>
            <sz val="9"/>
            <color indexed="81"/>
            <rFont val="Tahoma"/>
            <family val="2"/>
          </rPr>
          <t>Report any losses on equity investees (as a positive number) if shown on the Actual sheet on a pre-tax basis.</t>
        </r>
      </text>
    </comment>
    <comment ref="B33" authorId="0" shapeId="0" xr:uid="{00000000-0006-0000-0F00-000020000000}">
      <text>
        <r>
          <rPr>
            <sz val="9"/>
            <color indexed="81"/>
            <rFont val="Tahoma"/>
            <family val="2"/>
          </rPr>
          <t xml:space="preserve">Sometimes statements show a pre-tax non-operating income or expense. If it is income, show it as a positive number. If expense, show it as an negative number. </t>
        </r>
      </text>
    </comment>
    <comment ref="B34" authorId="0" shapeId="0" xr:uid="{00000000-0006-0000-0F00-000021000000}">
      <text>
        <r>
          <rPr>
            <sz val="9"/>
            <color indexed="81"/>
            <rFont val="Tahoma"/>
            <family val="2"/>
          </rPr>
          <t>Sometimes statements will show a non-recurring pre-tax item. If it is a source of income, show it as a positive number. If it is a loss, show it as a negative number.</t>
        </r>
      </text>
    </comment>
    <comment ref="B35" authorId="0" shapeId="0" xr:uid="{00000000-0006-0000-0F00-000022000000}">
      <text>
        <r>
          <rPr>
            <sz val="9"/>
            <color indexed="81"/>
            <rFont val="Tahoma"/>
            <family val="2"/>
          </rPr>
          <t>This should come from the actual statements. Since this is a provision for income taxes expense, it should be positive if the company is paying the taxes, and negative if it is a rebate from previous years tax payments.</t>
        </r>
      </text>
    </comment>
    <comment ref="B36" authorId="0" shapeId="0" xr:uid="{00000000-0006-0000-0F00-000023000000}">
      <text>
        <r>
          <rPr>
            <sz val="9"/>
            <color indexed="81"/>
            <rFont val="Tahoma"/>
            <family val="2"/>
          </rPr>
          <t>Most companies show Minority Interest as an after-tax item. If that is the case, report minority interest here. However, some companies show Minority Interest as a pre-tax item. If so, then show a zero here, and report it in the pre-tax line above here.</t>
        </r>
      </text>
    </comment>
    <comment ref="B37" authorId="0" shapeId="0" xr:uid="{00000000-0006-0000-0F00-000024000000}">
      <text>
        <r>
          <rPr>
            <sz val="9"/>
            <color indexed="81"/>
            <rFont val="Tahoma"/>
            <family val="2"/>
          </rPr>
          <t>See the comment on minority expenses.</t>
        </r>
      </text>
    </comment>
    <comment ref="B38" authorId="0" shapeId="0" xr:uid="{00000000-0006-0000-0F00-000025000000}">
      <text>
        <r>
          <rPr>
            <sz val="9"/>
            <color indexed="81"/>
            <rFont val="Tahoma"/>
            <family val="2"/>
          </rPr>
          <t>Sometimes companies show discontinued operations on an after-tax basis. Enter those items here. If they are income, enter them as positive numbers; if they are losses, enter them as negative numbers. If they are combined with extraordinary items, then enter them in the combined row below. Be careful not to enter them twice.</t>
        </r>
      </text>
    </comment>
    <comment ref="B39" authorId="0" shapeId="0" xr:uid="{00000000-0006-0000-0F00-000026000000}">
      <text>
        <r>
          <rPr>
            <sz val="9"/>
            <color indexed="81"/>
            <rFont val="Tahoma"/>
            <family val="2"/>
          </rPr>
          <t>Sometimes companies show extraordinary items on an after-tax basis. Enter those items here. If they are income, enter them as positive numbers; if they are losses, enter them as negative numbers. If they are combined with discontinued operations, then enter them in the combined row below. Be careful not to enter them twice.</t>
        </r>
      </text>
    </comment>
    <comment ref="B40" authorId="0" shapeId="0" xr:uid="{00000000-0006-0000-0F00-000027000000}">
      <text>
        <r>
          <rPr>
            <sz val="9"/>
            <color indexed="81"/>
            <rFont val="Tahoma"/>
            <family val="2"/>
          </rPr>
          <t>Sometimes companies show extraordinary items and discontinued operations combined on an after-tax basis. Enter those items here. If they are income, enter them as positive numbers; if they are losses, enter them as negative numbers. If they are reported separetly (not combined), enter them separately in the rows above; be careful not to enter them twice.</t>
        </r>
      </text>
    </comment>
    <comment ref="B41" authorId="0" shapeId="0" xr:uid="{00000000-0006-0000-0F00-000028000000}">
      <text>
        <r>
          <rPr>
            <sz val="9"/>
            <color indexed="81"/>
            <rFont val="Tahoma"/>
            <family val="2"/>
          </rPr>
          <t>Sometimes companies show investment gains or losses on an after-tax basis. Report those figures here.</t>
        </r>
      </text>
    </comment>
    <comment ref="B42" authorId="0" shapeId="0" xr:uid="{00000000-0006-0000-0F00-000029000000}">
      <text>
        <r>
          <rPr>
            <sz val="9"/>
            <color indexed="81"/>
            <rFont val="Tahoma"/>
            <family val="2"/>
          </rPr>
          <t>Report all other income on an after-tax basis here. If it is a loss, be sure to show it as a negative number.</t>
        </r>
      </text>
    </comment>
    <comment ref="B43" authorId="0" shapeId="0" xr:uid="{00000000-0006-0000-0F00-00002A000000}">
      <text>
        <r>
          <rPr>
            <sz val="9"/>
            <color indexed="81"/>
            <rFont val="Tahoma"/>
            <family val="2"/>
          </rPr>
          <t>Sometimes firms have to make accounting changes, perhaps because of accounting irregularities. When this happens, accountants put in this oine item t make the current financial statements consistent with the corrected past statements.</t>
        </r>
      </text>
    </comment>
    <comment ref="B44" authorId="0" shapeId="0" xr:uid="{00000000-0006-0000-0F00-00002B000000}">
      <text>
        <r>
          <rPr>
            <sz val="9"/>
            <color indexed="81"/>
            <rFont val="Tahoma"/>
            <family val="2"/>
          </rPr>
          <t>This should come directly from the income statements on the Actual worksheet, not calculated from the rows above.</t>
        </r>
      </text>
    </comment>
    <comment ref="B45" authorId="0" shapeId="0" xr:uid="{00000000-0006-0000-0F00-00002C000000}">
      <text>
        <r>
          <rPr>
            <sz val="9"/>
            <color indexed="81"/>
            <rFont val="Tahoma"/>
            <family val="2"/>
          </rPr>
          <t>This is net income calculated from the line items above. We use it to check that our income statement is consistent with the Actual income statement.</t>
        </r>
      </text>
    </comment>
    <comment ref="B46" authorId="0" shapeId="0" xr:uid="{00000000-0006-0000-0F00-00002D000000}">
      <text>
        <r>
          <rPr>
            <sz val="9"/>
            <color indexed="81"/>
            <rFont val="Tahoma"/>
            <family val="2"/>
          </rPr>
          <t>Don't enter anything here. The calculation from this formula should be the same as the net income reported one row above. If it is not the same as the row above, then you probably have omitted an item, or given an item the wrong sign. See the comments above for help in tracking down your mistake.The book's web site also has tips on how to track down errors resulting from mapping the Actual sheet to the Compehensive sheet.</t>
        </r>
      </text>
    </comment>
    <comment ref="B51" authorId="0" shapeId="0" xr:uid="{00000000-0006-0000-0F00-00002E000000}">
      <text>
        <r>
          <rPr>
            <sz val="9"/>
            <color indexed="81"/>
            <rFont val="Tahoma"/>
            <family val="2"/>
          </rPr>
          <t>Report only the row in the Actual sheets shown as cash.</t>
        </r>
      </text>
    </comment>
    <comment ref="B52" authorId="0" shapeId="0" xr:uid="{00000000-0006-0000-0F00-00002F000000}">
      <text>
        <r>
          <rPr>
            <sz val="9"/>
            <color indexed="81"/>
            <rFont val="Tahoma"/>
            <family val="2"/>
          </rPr>
          <t>Report any Excess Marketable Securities.</t>
        </r>
      </text>
    </comment>
    <comment ref="B53" authorId="0" shapeId="0" xr:uid="{00000000-0006-0000-0F00-000030000000}">
      <text>
        <r>
          <rPr>
            <sz val="9"/>
            <color indexed="81"/>
            <rFont val="Tahoma"/>
            <family val="2"/>
          </rPr>
          <t>Report any Notes Receivable.</t>
        </r>
      </text>
    </comment>
    <comment ref="B54" authorId="0" shapeId="0" xr:uid="{00000000-0006-0000-0F00-000031000000}">
      <text>
        <r>
          <rPr>
            <sz val="9"/>
            <color indexed="81"/>
            <rFont val="Tahoma"/>
            <family val="2"/>
          </rPr>
          <t>Report any other items that are Short-Term Investments or Investment Securities.</t>
        </r>
      </text>
    </comment>
    <comment ref="B55" authorId="0" shapeId="0" xr:uid="{00000000-0006-0000-0F00-000032000000}">
      <text>
        <r>
          <rPr>
            <sz val="9"/>
            <color indexed="81"/>
            <rFont val="Tahoma"/>
            <family val="2"/>
          </rPr>
          <t xml:space="preserve">Report any Accounts Receivable. </t>
        </r>
      </text>
    </comment>
    <comment ref="B56" authorId="0" shapeId="0" xr:uid="{00000000-0006-0000-0F00-000033000000}">
      <text>
        <r>
          <rPr>
            <sz val="9"/>
            <color indexed="81"/>
            <rFont val="Tahoma"/>
            <family val="2"/>
          </rPr>
          <t>Report any Tax Refund Receivable.</t>
        </r>
      </text>
    </comment>
    <comment ref="B57" authorId="0" shapeId="0" xr:uid="{00000000-0006-0000-0F00-000034000000}">
      <text>
        <r>
          <rPr>
            <sz val="9"/>
            <color indexed="81"/>
            <rFont val="Tahoma"/>
            <family val="2"/>
          </rPr>
          <t>This is like a prepaid expense.</t>
        </r>
      </text>
    </comment>
    <comment ref="B58" authorId="0" shapeId="0" xr:uid="{00000000-0006-0000-0F00-000035000000}">
      <text>
        <r>
          <rPr>
            <sz val="9"/>
            <color indexed="81"/>
            <rFont val="Tahoma"/>
            <family val="2"/>
          </rPr>
          <t>Enter any Prepaid Expenses.</t>
        </r>
      </text>
    </comment>
    <comment ref="B59" authorId="0" shapeId="0" xr:uid="{00000000-0006-0000-0F00-000036000000}">
      <text>
        <r>
          <rPr>
            <sz val="9"/>
            <color indexed="81"/>
            <rFont val="Tahoma"/>
            <family val="2"/>
          </rPr>
          <t>Enter any Current Deferred Tax Asset.</t>
        </r>
      </text>
    </comment>
    <comment ref="B60" authorId="0" shapeId="0" xr:uid="{00000000-0006-0000-0F00-000037000000}">
      <text>
        <r>
          <rPr>
            <sz val="9"/>
            <color indexed="81"/>
            <rFont val="Tahoma"/>
            <family val="2"/>
          </rPr>
          <t>Some balance sheets show sub-categories for raw materials, work-in-process, or finished goods. Be sure to report only the total inventory.</t>
        </r>
      </text>
    </comment>
    <comment ref="B61" authorId="0" shapeId="0" xr:uid="{00000000-0006-0000-0F00-000038000000}">
      <text>
        <r>
          <rPr>
            <sz val="9"/>
            <color indexed="81"/>
            <rFont val="Tahoma"/>
            <family val="2"/>
          </rPr>
          <t>Report the total for any other current assets that are shown on the Actual statements but that are no already reported on the rows above.</t>
        </r>
      </text>
    </comment>
    <comment ref="B62" authorId="0" shapeId="0" xr:uid="{00000000-0006-0000-0F00-000039000000}">
      <text>
        <r>
          <rPr>
            <sz val="9"/>
            <color indexed="81"/>
            <rFont val="Tahoma"/>
            <family val="2"/>
          </rPr>
          <t>Report the total for any other current assets that are shown on the actual statements but that are not already reported in the rows above.</t>
        </r>
      </text>
    </comment>
    <comment ref="B63" authorId="0" shapeId="0" xr:uid="{00000000-0006-0000-0F00-00003A000000}">
      <text>
        <r>
          <rPr>
            <sz val="9"/>
            <color indexed="81"/>
            <rFont val="Tahoma"/>
            <family val="2"/>
          </rPr>
          <t>Don't enter anything here (we already have a formula), but check to make sure this sub-total is the same as the total current assets on the actual financial statements.If this is not the same, the there is an error. See the book's web site for tips on troubleshooting errors due to mapping the Actual statements into the Comprehensive sheet.</t>
        </r>
      </text>
    </comment>
    <comment ref="B65" authorId="0" shapeId="0" xr:uid="{00000000-0006-0000-0F00-00003B000000}">
      <text>
        <r>
          <rPr>
            <sz val="9"/>
            <color indexed="81"/>
            <rFont val="Tahoma"/>
            <family val="2"/>
          </rPr>
          <t>This is a long-term investment.</t>
        </r>
      </text>
    </comment>
    <comment ref="B66" authorId="0" shapeId="0" xr:uid="{00000000-0006-0000-0F00-00003C000000}">
      <text>
        <r>
          <rPr>
            <sz val="9"/>
            <color indexed="81"/>
            <rFont val="Tahoma"/>
            <family val="2"/>
          </rPr>
          <t>This is a long-term investment.</t>
        </r>
      </text>
    </comment>
    <comment ref="B67" authorId="0" shapeId="0" xr:uid="{00000000-0006-0000-0F00-00003D000000}">
      <text>
        <r>
          <rPr>
            <sz val="9"/>
            <color indexed="81"/>
            <rFont val="Tahoma"/>
            <family val="2"/>
          </rPr>
          <t>This is a long-term investment.</t>
        </r>
      </text>
    </comment>
    <comment ref="B68" authorId="0" shapeId="0" xr:uid="{00000000-0006-0000-0F00-00003E000000}">
      <text>
        <r>
          <rPr>
            <sz val="9"/>
            <color indexed="81"/>
            <rFont val="Tahoma"/>
            <family val="2"/>
          </rPr>
          <t>Report the Net Property, Plant, &amp; Equipment, which is sometimes called Net Fixed Assets. Some balance sheets show the gross PP&amp;E (or gross Fixed Assets) and the accumulated depreciation. Be sure you report only the net figure here.</t>
        </r>
      </text>
    </comment>
    <comment ref="B69" authorId="0" shapeId="0" xr:uid="{00000000-0006-0000-0F00-00003F000000}">
      <text>
        <r>
          <rPr>
            <sz val="9"/>
            <color indexed="81"/>
            <rFont val="Tahoma"/>
            <family val="2"/>
          </rPr>
          <t>Enter any Goodwill shown as a separate item on the Actual balance sheets. If it is combined into a single account, Goodwill and Intangibles, then show it below.</t>
        </r>
      </text>
    </comment>
    <comment ref="B70" authorId="0" shapeId="0" xr:uid="{00000000-0006-0000-0F00-000040000000}">
      <text>
        <r>
          <rPr>
            <sz val="9"/>
            <color indexed="81"/>
            <rFont val="Tahoma"/>
            <family val="2"/>
          </rPr>
          <t>Enter any Intangibles shown as a separate item on the Actual balance sheets. If it is combined into a single account, Goodwill and Intangibles, then show it below.</t>
        </r>
      </text>
    </comment>
    <comment ref="B71" authorId="0" shapeId="0" xr:uid="{00000000-0006-0000-0F00-000041000000}">
      <text>
        <r>
          <rPr>
            <sz val="9"/>
            <color indexed="81"/>
            <rFont val="Tahoma"/>
            <family val="2"/>
          </rPr>
          <t>This is just another way of categorizing Goodwill. Be sure not to enter Goodwill twice.</t>
        </r>
      </text>
    </comment>
    <comment ref="B72" authorId="0" shapeId="0" xr:uid="{00000000-0006-0000-0F00-000042000000}">
      <text>
        <r>
          <rPr>
            <sz val="9"/>
            <color indexed="81"/>
            <rFont val="Tahoma"/>
            <family val="2"/>
          </rPr>
          <t>Report any Goodwill and Intangible Assets if shown combined. If they are shown separately, then enter each above. Be careful not to double count.</t>
        </r>
      </text>
    </comment>
    <comment ref="B73" authorId="0" shapeId="0" xr:uid="{00000000-0006-0000-0F00-000043000000}">
      <text>
        <r>
          <rPr>
            <sz val="9"/>
            <color indexed="81"/>
            <rFont val="Tahoma"/>
            <family val="2"/>
          </rPr>
          <t>Report any Long-Term Deferred Tax Asset shown on the Actual sheet.</t>
        </r>
      </text>
    </comment>
    <comment ref="B74" authorId="0" shapeId="0" xr:uid="{00000000-0006-0000-0F00-000044000000}">
      <text>
        <r>
          <rPr>
            <sz val="9"/>
            <color indexed="81"/>
            <rFont val="Tahoma"/>
            <family val="2"/>
          </rPr>
          <t>Report any Notes Receivable.</t>
        </r>
      </text>
    </comment>
    <comment ref="B75" authorId="0" shapeId="0" xr:uid="{00000000-0006-0000-0F00-000045000000}">
      <text>
        <r>
          <rPr>
            <sz val="9"/>
            <color indexed="81"/>
            <rFont val="Tahoma"/>
            <family val="2"/>
          </rPr>
          <t>Include any Other Operating Assets that are not included in one of the items shown on the Comprehensive sheet. If it is a Non-Operating Asset, be sure to include it in the Other Non-Operating Assets shown below.</t>
        </r>
      </text>
    </comment>
    <comment ref="B76" authorId="0" shapeId="0" xr:uid="{00000000-0006-0000-0F00-000046000000}">
      <text>
        <r>
          <rPr>
            <sz val="9"/>
            <color indexed="81"/>
            <rFont val="Tahoma"/>
            <family val="2"/>
          </rPr>
          <t>Report any Deferred Charges.</t>
        </r>
      </text>
    </comment>
    <comment ref="B77" authorId="0" shapeId="0" xr:uid="{00000000-0006-0000-0F00-000047000000}">
      <text>
        <r>
          <rPr>
            <sz val="9"/>
            <color indexed="81"/>
            <rFont val="Tahoma"/>
            <family val="2"/>
          </rPr>
          <t>Report any Deposits.</t>
        </r>
      </text>
    </comment>
    <comment ref="B78" authorId="0" shapeId="0" xr:uid="{00000000-0006-0000-0F00-000048000000}">
      <text>
        <r>
          <rPr>
            <sz val="9"/>
            <color indexed="81"/>
            <rFont val="Tahoma"/>
            <family val="2"/>
          </rPr>
          <t>Report any Investments &amp; Advances. Sometimes these are shown in two different categories (one for Investments &amp; Advances-- Equity Method, and one for Investments &amp; Advances-- Other Method. Be sure to report only the total here.</t>
        </r>
      </text>
    </comment>
    <comment ref="B79" authorId="0" shapeId="0" xr:uid="{00000000-0006-0000-0F00-000049000000}">
      <text>
        <r>
          <rPr>
            <sz val="9"/>
            <color indexed="81"/>
            <rFont val="Tahoma"/>
            <family val="2"/>
          </rPr>
          <t>Report any Other Non-Operating Assets that are not included in the items above.</t>
        </r>
      </text>
    </comment>
    <comment ref="B80" authorId="0" shapeId="0" xr:uid="{00000000-0006-0000-0F00-00004A000000}">
      <text>
        <r>
          <rPr>
            <sz val="9"/>
            <color indexed="81"/>
            <rFont val="Tahoma"/>
            <family val="2"/>
          </rPr>
          <t>This should come directly from the income statements on the Actual worksheet, not calculated from the rows above.</t>
        </r>
      </text>
    </comment>
    <comment ref="B81" authorId="0" shapeId="0" xr:uid="{00000000-0006-0000-0F00-00004B000000}">
      <text>
        <r>
          <rPr>
            <sz val="9"/>
            <color indexed="81"/>
            <rFont val="Tahoma"/>
            <family val="2"/>
          </rPr>
          <t>This is calculated from the line items above. We use it to check that the Comprehensive statement is consistent with the Actual statement.</t>
        </r>
      </text>
    </comment>
    <comment ref="B82" authorId="0" shapeId="0" xr:uid="{00000000-0006-0000-0F00-00004C000000}">
      <text>
        <r>
          <rPr>
            <sz val="9"/>
            <color indexed="81"/>
            <rFont val="Tahoma"/>
            <family val="2"/>
          </rPr>
          <t>Don't enter anything here (we already have a formula). But this check figure should be the same as the Total Assets on the row above. If not, then you have probably left out an item or have double-counted an item.The book's web site has a Tip sheet to help you troubleshoot if there is an error here.</t>
        </r>
      </text>
    </comment>
    <comment ref="B85" authorId="0" shapeId="0" xr:uid="{00000000-0006-0000-0F00-00004D000000}">
      <text>
        <r>
          <rPr>
            <sz val="9"/>
            <color indexed="81"/>
            <rFont val="Tahoma"/>
            <family val="2"/>
          </rPr>
          <t>Report any Notes Payable (this may also be called Bank Debt).</t>
        </r>
      </text>
    </comment>
    <comment ref="B86" authorId="0" shapeId="0" xr:uid="{00000000-0006-0000-0F00-00004E000000}">
      <text>
        <r>
          <rPr>
            <sz val="9"/>
            <color indexed="81"/>
            <rFont val="Tahoma"/>
            <family val="2"/>
          </rPr>
          <t>Report any Current Portion of Long-Term Debt.</t>
        </r>
      </text>
    </comment>
    <comment ref="B87" authorId="0" shapeId="0" xr:uid="{00000000-0006-0000-0F00-00004F000000}">
      <text>
        <r>
          <rPr>
            <sz val="9"/>
            <color indexed="81"/>
            <rFont val="Tahoma"/>
            <family val="2"/>
          </rPr>
          <t>Report any Current Portion of Capitalized Leases.</t>
        </r>
      </text>
    </comment>
    <comment ref="B88" authorId="0" shapeId="0" xr:uid="{00000000-0006-0000-0F00-000050000000}">
      <text>
        <r>
          <rPr>
            <sz val="9"/>
            <color indexed="81"/>
            <rFont val="Tahoma"/>
            <family val="2"/>
          </rPr>
          <t xml:space="preserve">Report any other interest bearing debt shown in the current assets but not already reported in the three rows above. </t>
        </r>
      </text>
    </comment>
    <comment ref="B89" authorId="0" shapeId="0" xr:uid="{00000000-0006-0000-0F00-000051000000}">
      <text>
        <r>
          <rPr>
            <sz val="9"/>
            <color indexed="81"/>
            <rFont val="Tahoma"/>
            <family val="2"/>
          </rPr>
          <t>Report any Accounts Payable (sometimes it is called Trade Credit).</t>
        </r>
      </text>
    </comment>
    <comment ref="B90" authorId="0" shapeId="0" xr:uid="{00000000-0006-0000-0F00-000052000000}">
      <text>
        <r>
          <rPr>
            <sz val="9"/>
            <color indexed="81"/>
            <rFont val="Tahoma"/>
            <family val="2"/>
          </rPr>
          <t>Sometimes companies will have a long-term contract and will report revenue even if they have not yet earned it. Enter such an amount here.</t>
        </r>
      </text>
    </comment>
    <comment ref="B91" authorId="0" shapeId="0" xr:uid="{00000000-0006-0000-0F00-000053000000}">
      <text>
        <r>
          <rPr>
            <sz val="9"/>
            <color indexed="81"/>
            <rFont val="Tahoma"/>
            <family val="2"/>
          </rPr>
          <t>Companies don't pay interest daily, and so accue an amount that is due but has not yet been paid. Enter those amounts here.</t>
        </r>
      </text>
    </comment>
    <comment ref="B92" authorId="0" shapeId="0" xr:uid="{00000000-0006-0000-0F00-000054000000}">
      <text>
        <r>
          <rPr>
            <sz val="9"/>
            <color indexed="81"/>
            <rFont val="Tahoma"/>
            <family val="2"/>
          </rPr>
          <t>Companies don't pay dividends daily, and so accue an amount that is due but has not yet been paid. Enter those amounts here.</t>
        </r>
      </text>
    </comment>
    <comment ref="B93" authorId="0" shapeId="0" xr:uid="{00000000-0006-0000-0F00-000055000000}">
      <text>
        <r>
          <rPr>
            <sz val="9"/>
            <color indexed="81"/>
            <rFont val="Tahoma"/>
            <family val="2"/>
          </rPr>
          <t>Enter any deferred taxes shown as a current liability.</t>
        </r>
      </text>
    </comment>
    <comment ref="B94" authorId="0" shapeId="0" xr:uid="{00000000-0006-0000-0F00-000056000000}">
      <text>
        <r>
          <rPr>
            <sz val="9"/>
            <color indexed="81"/>
            <rFont val="Tahoma"/>
            <family val="2"/>
          </rPr>
          <t>Enter any taxes payable or deferred taxes shown as a current liability.</t>
        </r>
      </text>
    </comment>
    <comment ref="B95" authorId="0" shapeId="0" xr:uid="{00000000-0006-0000-0F00-000057000000}">
      <text>
        <r>
          <rPr>
            <sz val="9"/>
            <color indexed="81"/>
            <rFont val="Tahoma"/>
            <family val="2"/>
          </rPr>
          <t>Enter any accured wages or salary shown as a current liability.</t>
        </r>
      </text>
    </comment>
    <comment ref="B96" authorId="0" shapeId="0" xr:uid="{00000000-0006-0000-0F00-000058000000}">
      <text>
        <r>
          <rPr>
            <sz val="9"/>
            <color indexed="81"/>
            <rFont val="Tahoma"/>
            <family val="2"/>
          </rPr>
          <t>Report any Accruals not included in the lines above.</t>
        </r>
      </text>
    </comment>
    <comment ref="B97" authorId="0" shapeId="0" xr:uid="{00000000-0006-0000-0F00-000059000000}">
      <text>
        <r>
          <rPr>
            <sz val="9"/>
            <color indexed="81"/>
            <rFont val="Tahoma"/>
            <family val="2"/>
          </rPr>
          <t>Report any oher current liabilites that you think are not related to operations here.</t>
        </r>
      </text>
    </comment>
    <comment ref="B98" authorId="0" shapeId="0" xr:uid="{00000000-0006-0000-0F00-00005A000000}">
      <text>
        <r>
          <rPr>
            <sz val="9"/>
            <color indexed="81"/>
            <rFont val="Tahoma"/>
            <family val="2"/>
          </rPr>
          <t>Report the sum of all items not included in the rows above. If in doubt about an account on the current liability section of the Actual sheet, you should classify it as an Other Operating Current Liability.</t>
        </r>
      </text>
    </comment>
    <comment ref="B99" authorId="0" shapeId="0" xr:uid="{00000000-0006-0000-0F00-00005B000000}">
      <text>
        <r>
          <rPr>
            <sz val="9"/>
            <color indexed="81"/>
            <rFont val="Tahoma"/>
            <family val="2"/>
          </rPr>
          <t>Don't enter anything here (we have already entered the formula), but this figure should be the same as the Total Current Liabilities shown on the Actual statements. If not, then you probably have omitted an item or have double-counted an item.See the book's web site for Tips on troubleshooting errors when mapping the Actual sheet to the Comprehensive sheet.</t>
        </r>
      </text>
    </comment>
    <comment ref="B101" authorId="0" shapeId="0" xr:uid="{00000000-0006-0000-0F00-00005C000000}">
      <text>
        <r>
          <rPr>
            <sz val="9"/>
            <color rgb="FF000000"/>
            <rFont val="Tahoma"/>
            <family val="2"/>
          </rPr>
          <t>Enter any Non-Current Portion of Long-Term Debt.</t>
        </r>
      </text>
    </comment>
    <comment ref="B102" authorId="0" shapeId="0" xr:uid="{00000000-0006-0000-0F00-00005D000000}">
      <text>
        <r>
          <rPr>
            <sz val="9"/>
            <color rgb="FF000000"/>
            <rFont val="Tahoma"/>
            <family val="2"/>
          </rPr>
          <t>Enter any Mortgages. This might also be called Secured Debt.</t>
        </r>
      </text>
    </comment>
    <comment ref="B103" authorId="0" shapeId="0" xr:uid="{00000000-0006-0000-0F00-00005E000000}">
      <text>
        <r>
          <rPr>
            <sz val="9"/>
            <color rgb="FF000000"/>
            <rFont val="Tahoma"/>
            <family val="2"/>
          </rPr>
          <t>Enter any Non-Current Portion of Capitalized Leases.</t>
        </r>
      </text>
    </comment>
    <comment ref="B104" authorId="0" shapeId="0" xr:uid="{00000000-0006-0000-0F00-00005F000000}">
      <text>
        <r>
          <rPr>
            <sz val="9"/>
            <color indexed="81"/>
            <rFont val="Tahoma"/>
            <family val="2"/>
          </rPr>
          <t>Enter any Convertible Debt.</t>
        </r>
      </text>
    </comment>
    <comment ref="B105" authorId="0" shapeId="0" xr:uid="{00000000-0006-0000-0F00-000060000000}">
      <text>
        <r>
          <rPr>
            <sz val="9"/>
            <color indexed="81"/>
            <rFont val="Tahoma"/>
            <family val="2"/>
          </rPr>
          <t>Report any other debt that charges interest.</t>
        </r>
      </text>
    </comment>
    <comment ref="B106" authorId="0" shapeId="0" xr:uid="{00000000-0006-0000-0F00-000061000000}">
      <text>
        <r>
          <rPr>
            <sz val="9"/>
            <color indexed="81"/>
            <rFont val="Tahoma"/>
            <family val="2"/>
          </rPr>
          <t>Enter any provision for risks and charges.</t>
        </r>
      </text>
    </comment>
    <comment ref="B107" authorId="0" shapeId="0" xr:uid="{00000000-0006-0000-0F00-000062000000}">
      <text>
        <r>
          <rPr>
            <sz val="9"/>
            <color indexed="81"/>
            <rFont val="Tahoma"/>
            <family val="2"/>
          </rPr>
          <t>Enter any reserve accounts.</t>
        </r>
      </text>
    </comment>
    <comment ref="B108" authorId="0" shapeId="0" xr:uid="{00000000-0006-0000-0F00-000063000000}">
      <text>
        <r>
          <rPr>
            <sz val="9"/>
            <color indexed="81"/>
            <rFont val="Tahoma"/>
            <family val="2"/>
          </rPr>
          <t>Enter any deferred tax liability shown in untaxed reserves.</t>
        </r>
      </text>
    </comment>
    <comment ref="B109" authorId="0" shapeId="0" xr:uid="{00000000-0006-0000-0F00-000064000000}">
      <text>
        <r>
          <rPr>
            <sz val="9"/>
            <color indexed="81"/>
            <rFont val="Tahoma"/>
            <family val="2"/>
          </rPr>
          <t>Enter any Deferred Income Taxes.</t>
        </r>
      </text>
    </comment>
    <comment ref="B110" authorId="0" shapeId="0" xr:uid="{00000000-0006-0000-0F00-000065000000}">
      <text>
        <r>
          <rPr>
            <sz val="9"/>
            <color indexed="81"/>
            <rFont val="Tahoma"/>
            <family val="2"/>
          </rPr>
          <t>Enter any deferred income.</t>
        </r>
      </text>
    </comment>
    <comment ref="B111" authorId="0" shapeId="0" xr:uid="{00000000-0006-0000-0F00-000066000000}">
      <text>
        <r>
          <rPr>
            <sz val="9"/>
            <color indexed="81"/>
            <rFont val="Tahoma"/>
            <family val="2"/>
          </rPr>
          <t>Enter any long-term unearned revenue.</t>
        </r>
      </text>
    </comment>
    <comment ref="B112" authorId="0" shapeId="0" xr:uid="{00000000-0006-0000-0F00-000067000000}">
      <text>
        <r>
          <rPr>
            <sz val="9"/>
            <color indexed="81"/>
            <rFont val="Tahoma"/>
            <family val="2"/>
          </rPr>
          <t>Enter any restructuring obligtions.</t>
        </r>
      </text>
    </comment>
    <comment ref="B113" authorId="0" shapeId="0" xr:uid="{00000000-0006-0000-0F00-000068000000}">
      <text>
        <r>
          <rPr>
            <sz val="9"/>
            <color indexed="81"/>
            <rFont val="Tahoma"/>
            <family val="2"/>
          </rPr>
          <t>Enter any commitment and contingencies, which is another name for reserve accounts.</t>
        </r>
      </text>
    </comment>
    <comment ref="B114" authorId="0" shapeId="0" xr:uid="{00000000-0006-0000-0F00-000069000000}">
      <text>
        <r>
          <rPr>
            <sz val="9"/>
            <color indexed="81"/>
            <rFont val="Tahoma"/>
            <family val="2"/>
          </rPr>
          <t>Record any other long-term liabilities that do not charge interest.</t>
        </r>
      </text>
    </comment>
    <comment ref="B115" authorId="0" shapeId="0" xr:uid="{00000000-0006-0000-0F00-00006A000000}">
      <text>
        <r>
          <rPr>
            <sz val="9"/>
            <color indexed="81"/>
            <rFont val="Tahoma"/>
            <family val="2"/>
          </rPr>
          <t>Report any liabilities shown for Retirement, Pension, or Health Insurance.</t>
        </r>
      </text>
    </comment>
    <comment ref="B116" authorId="0" shapeId="0" xr:uid="{00000000-0006-0000-0F00-00006B000000}">
      <text>
        <r>
          <rPr>
            <sz val="9"/>
            <color indexed="81"/>
            <rFont val="Tahoma"/>
            <family val="2"/>
          </rPr>
          <t>Report any Minority Interest.</t>
        </r>
      </text>
    </comment>
    <comment ref="B117" authorId="0" shapeId="0" xr:uid="{00000000-0006-0000-0F00-00006C000000}">
      <text>
        <r>
          <rPr>
            <sz val="9"/>
            <color indexed="81"/>
            <rFont val="Tahoma"/>
            <family val="2"/>
          </rPr>
          <t>Enter any nonequity reserves.</t>
        </r>
      </text>
    </comment>
    <comment ref="B118" authorId="0" shapeId="0" xr:uid="{00000000-0006-0000-0F00-00006D000000}">
      <text>
        <r>
          <rPr>
            <sz val="9"/>
            <color indexed="81"/>
            <rFont val="Tahoma"/>
            <family val="2"/>
          </rPr>
          <t>Report any Preferred Stock.</t>
        </r>
      </text>
    </comment>
    <comment ref="B119" authorId="0" shapeId="0" xr:uid="{00000000-0006-0000-0F00-00006E000000}">
      <text>
        <r>
          <rPr>
            <sz val="9"/>
            <color indexed="81"/>
            <rFont val="Tahoma"/>
            <family val="2"/>
          </rPr>
          <t>This is the common stock at par. If there is more than one class of common stock, add them all together here. Note: some companies report common stock at par and paid-in-capital in a single entry. If so, be sure to include it either here or in the row below, but not in both rows.</t>
        </r>
      </text>
    </comment>
    <comment ref="B120" authorId="0" shapeId="0" xr:uid="{00000000-0006-0000-0F00-00006F000000}">
      <text>
        <r>
          <rPr>
            <sz val="9"/>
            <color indexed="81"/>
            <rFont val="Tahoma"/>
            <family val="2"/>
          </rPr>
          <t>This is the common stock capital surplus or paid-in-capital. IF there are multiple classes of stock, be sure to add all capital surplus accounts here.Note: some companies report common stock at par and capital surplus as a single line. If that it the case, report the combined amount either here or above, but not in both places.</t>
        </r>
      </text>
    </comment>
    <comment ref="B121" authorId="0" shapeId="0" xr:uid="{00000000-0006-0000-0F00-000070000000}">
      <text>
        <r>
          <rPr>
            <sz val="9"/>
            <color indexed="81"/>
            <rFont val="Tahoma"/>
            <family val="2"/>
          </rPr>
          <t>Enter any amount for revaluation of reserves.</t>
        </r>
      </text>
    </comment>
    <comment ref="B122" authorId="0" shapeId="0" xr:uid="{00000000-0006-0000-0F00-000071000000}">
      <text>
        <r>
          <rPr>
            <sz val="9"/>
            <color indexed="81"/>
            <rFont val="Tahoma"/>
            <family val="2"/>
          </rPr>
          <t>Enter any amount for other appropriated reserves.</t>
        </r>
      </text>
    </comment>
    <comment ref="B123" authorId="0" shapeId="0" xr:uid="{00000000-0006-0000-0F00-000072000000}">
      <text>
        <r>
          <rPr>
            <sz val="9"/>
            <color indexed="81"/>
            <rFont val="Tahoma"/>
            <family val="2"/>
          </rPr>
          <t>Enter any amounts for unappropriated or free reserves.</t>
        </r>
      </text>
    </comment>
    <comment ref="B124" authorId="0" shapeId="0" xr:uid="{00000000-0006-0000-0F00-000073000000}">
      <text>
        <r>
          <rPr>
            <sz val="9"/>
            <color indexed="81"/>
            <rFont val="Tahoma"/>
            <family val="2"/>
          </rPr>
          <t>Report any Retained Earnings here.</t>
        </r>
      </text>
    </comment>
    <comment ref="B125" authorId="0" shapeId="0" xr:uid="{00000000-0006-0000-0F00-000074000000}">
      <text>
        <r>
          <rPr>
            <sz val="9"/>
            <color indexed="81"/>
            <rFont val="Tahoma"/>
            <family val="2"/>
          </rPr>
          <t>Enter any amounts for equity in untaxed reserves.</t>
        </r>
      </text>
    </comment>
    <comment ref="B126" authorId="0" shapeId="0" xr:uid="{00000000-0006-0000-0F00-000075000000}">
      <text>
        <r>
          <rPr>
            <sz val="9"/>
            <color rgb="FF000000"/>
            <rFont val="Tahoma"/>
            <family val="2"/>
          </rPr>
          <t>This should be entered as a negative number, if it is not shown as a negative number on the Actual sheet.</t>
        </r>
      </text>
    </comment>
    <comment ref="B127" authorId="0" shapeId="0" xr:uid="{00000000-0006-0000-0F00-000076000000}">
      <text>
        <r>
          <rPr>
            <sz val="9"/>
            <color indexed="81"/>
            <rFont val="Tahoma"/>
            <family val="2"/>
          </rPr>
          <t>This should be entered as a negative number, since it represents the dollar value of all stock that the company has repurchased.</t>
        </r>
      </text>
    </comment>
    <comment ref="B128" authorId="0" shapeId="0" xr:uid="{00000000-0006-0000-0F00-000077000000}">
      <text>
        <r>
          <rPr>
            <sz val="9"/>
            <color indexed="81"/>
            <rFont val="Tahoma"/>
            <family val="2"/>
          </rPr>
          <t>If Common Stock Warrants and Stock Options are shown as a separate account on the Actual balance sheet, then show them here. If they are not shown as a separate account, just put a zero here. If you want to make a special accounting adjustment, see the section below.</t>
        </r>
      </text>
    </comment>
    <comment ref="B129" authorId="0" shapeId="0" xr:uid="{00000000-0006-0000-0F00-000078000000}">
      <text>
        <r>
          <rPr>
            <sz val="9"/>
            <color indexed="81"/>
            <rFont val="Tahoma"/>
            <family val="2"/>
          </rPr>
          <t>Report any Other Equity.</t>
        </r>
      </text>
    </comment>
    <comment ref="B130" authorId="0" shapeId="0" xr:uid="{00000000-0006-0000-0F00-000079000000}">
      <text>
        <r>
          <rPr>
            <sz val="9"/>
            <color indexed="81"/>
            <rFont val="Tahoma"/>
            <family val="2"/>
          </rPr>
          <t>Enter any unrealized gains on marketable securities. If it is a loss, enter it as a negative number.</t>
        </r>
      </text>
    </comment>
    <comment ref="B131" authorId="0" shapeId="0" xr:uid="{00000000-0006-0000-0F00-00007A000000}">
      <text>
        <r>
          <rPr>
            <sz val="9"/>
            <color rgb="FF000000"/>
            <rFont val="Tahoma"/>
            <family val="2"/>
          </rPr>
          <t>Report any Accumlated other comprehensive income or Cumulative Other Adjustments.</t>
        </r>
      </text>
    </comment>
    <comment ref="B132" authorId="0" shapeId="0" xr:uid="{00000000-0006-0000-0F00-00007B000000}">
      <text>
        <r>
          <rPr>
            <sz val="9"/>
            <color rgb="FF000000"/>
            <rFont val="Tahoma"/>
            <family val="2"/>
          </rPr>
          <t>Enter any unrealized gains on foreign exchange. If it is a loss, enter is as a negative number.</t>
        </r>
      </text>
    </comment>
    <comment ref="B133" authorId="0" shapeId="0" xr:uid="{00000000-0006-0000-0F00-00007C000000}">
      <text>
        <r>
          <rPr>
            <sz val="9"/>
            <color indexed="81"/>
            <rFont val="Tahoma"/>
            <family val="2"/>
          </rPr>
          <t>Report Cumulative Foreign Currency Translations.</t>
        </r>
      </text>
    </comment>
    <comment ref="B134" authorId="0" shapeId="0" xr:uid="{00000000-0006-0000-0F00-00007D000000}">
      <text>
        <r>
          <rPr>
            <sz val="9"/>
            <color indexed="81"/>
            <rFont val="Tahoma"/>
            <family val="2"/>
          </rPr>
          <t>This should come directly from the income statements on the Actual worksheet, not calculated from the rows above. Note: It should include preferred stock and common equity.</t>
        </r>
      </text>
    </comment>
    <comment ref="B135" authorId="0" shapeId="0" xr:uid="{00000000-0006-0000-0F00-00007E000000}">
      <text>
        <r>
          <rPr>
            <sz val="9"/>
            <color indexed="81"/>
            <rFont val="Tahoma"/>
            <family val="2"/>
          </rPr>
          <t>This is calculated from the balance sheet here in the Comprehensive sheet.</t>
        </r>
      </text>
    </comment>
    <comment ref="B136" authorId="0" shapeId="0" xr:uid="{00000000-0006-0000-0F00-00007F000000}">
      <text>
        <r>
          <rPr>
            <sz val="9"/>
            <color indexed="81"/>
            <rFont val="Tahoma"/>
            <family val="2"/>
          </rPr>
          <t>Don't enter anything here (we already entered the right formula), but make sure this figure is the same as the Total Common Equity shown in the row above.Note: most actual statements include preferred stock as a part of total shareholder equity, and so we also include it. But you should verify that your source of data for the actual statement does in fact include preferred stock as a part of total shareholder equity. See the book's web site for Tips to troubleshoot if you have an error in mapping the Actual sheet to the Comprehensive sheet.</t>
        </r>
      </text>
    </comment>
    <comment ref="B138" authorId="0" shapeId="0" xr:uid="{00000000-0006-0000-0F00-000080000000}">
      <text>
        <r>
          <rPr>
            <sz val="9"/>
            <color indexed="81"/>
            <rFont val="Tahoma"/>
            <family val="2"/>
          </rPr>
          <t>This should come directly from the income statements on the Actual worksheet, not calculated from the rows above.</t>
        </r>
      </text>
    </comment>
    <comment ref="B139" authorId="0" shapeId="0" xr:uid="{00000000-0006-0000-0F00-000081000000}">
      <text>
        <r>
          <rPr>
            <sz val="9"/>
            <color indexed="81"/>
            <rFont val="Tahoma"/>
            <family val="2"/>
          </rPr>
          <t>Enter the figure for Total Liabilities and Equity from the actual statements.</t>
        </r>
      </text>
    </comment>
    <comment ref="B140" authorId="0" shapeId="0" xr:uid="{00000000-0006-0000-0F00-000082000000}">
      <text>
        <r>
          <rPr>
            <sz val="9"/>
            <color indexed="81"/>
            <rFont val="Tahoma"/>
            <family val="2"/>
          </rPr>
          <t>Don't enter anything (we have already entered the right formula), but check to make sure the figure shown here is the same as the figure in the row above. If not, then you probably have omitted an item, double counted an item, or have the wrong sign on an item. See the book's web site for Tips on troubleshooting errors in mapping the Actual sheet into the Comprehensive sheet.</t>
        </r>
      </text>
    </comment>
    <comment ref="B141" authorId="0" shapeId="0" xr:uid="{00000000-0006-0000-0F00-000083000000}">
      <text>
        <r>
          <rPr>
            <sz val="9"/>
            <color indexed="81"/>
            <rFont val="Tahoma"/>
            <family val="2"/>
          </rPr>
          <t>This checks to see if the calculated total assets is actually equal to the total liabilities and equity. If it shows "Error", then the sheets do not balance and there is a mistake in the way the items were entered.See the book's web site for Tips on troubleshooting errors in mapping the Actual sheet into the Comprehensive sheet.</t>
        </r>
      </text>
    </comment>
    <comment ref="B146" authorId="0" shapeId="0" xr:uid="{00000000-0006-0000-0F00-000084000000}">
      <text>
        <r>
          <rPr>
            <sz val="9"/>
            <color indexed="81"/>
            <rFont val="Tahoma"/>
            <family val="2"/>
          </rPr>
          <t>This usually can be found in the statement of cash flows. This usually is shown as a negative number since it is a payment, so show it as a negative number here. If instead it is shown as a positive number on the Actual Statement of Cash Flows, show it as a negative number here.</t>
        </r>
      </text>
    </comment>
    <comment ref="B147" authorId="0" shapeId="0" xr:uid="{00000000-0006-0000-0F00-000085000000}">
      <text>
        <r>
          <rPr>
            <sz val="9"/>
            <color indexed="81"/>
            <rFont val="Tahoma"/>
            <family val="2"/>
          </rPr>
          <t>This usually can be found in the statement of cash flows. This usually is shown as a negative number since it is a payment, so show it as a negative number here. If instead it is shown as a positive number on the Actual Statement of Cash Flows, show it as a negative number here.</t>
        </r>
      </text>
    </comment>
    <comment ref="B148" authorId="0" shapeId="0" xr:uid="{00000000-0006-0000-0F00-000086000000}">
      <text>
        <r>
          <rPr>
            <sz val="9"/>
            <color indexed="81"/>
            <rFont val="Tahoma"/>
            <family val="2"/>
          </rPr>
          <t>This usually can be found in the actual Statement of Cash Flow, or in footnotes. Report the number here even if you reported a value for depreciation in the income statement. Don't worry if the two values are not equal. Sometimes the income statement will report only the portion of depreciation not due to costs of goods sold, while the Statement of Cash Flows will always report the true total depreciation. If Depreciation and Amortization are combined on the Actual statement of cash flows, then report the combined value as depreciation, unless you know how to identify the portion due to depreciation and the portion due to amortization.</t>
        </r>
      </text>
    </comment>
    <comment ref="B149" authorId="0" shapeId="0" xr:uid="{00000000-0006-0000-0F00-000087000000}">
      <text>
        <r>
          <rPr>
            <sz val="9"/>
            <color indexed="81"/>
            <rFont val="Tahoma"/>
            <family val="2"/>
          </rPr>
          <t>This usually can be found in the actual Statement of Cash Flow, or in footnotes. Report the number here even if you reported a value for amortization in the income statement. Don't worry if the two values are not equal. Sometimes the income statement will report only the portion of amortization due to costs of goods sold, while the Statement of Cash Flows will always report the true total amortization.If Depreciation and Amortization are combined on the Actual statement of cash flows, then report the combined value as depreciation, unless you know how to identify the portion due to depreciation and the portion due to amortization.</t>
        </r>
      </text>
    </comment>
    <comment ref="B152" authorId="0" shapeId="0" xr:uid="{00000000-0006-0000-0F00-000088000000}">
      <text>
        <r>
          <rPr>
            <sz val="9"/>
            <color indexed="81"/>
            <rFont val="Tahoma"/>
            <family val="2"/>
          </rPr>
          <t>This can usually be found in the row heading for common equity shown in the balance sheet. If not there, it usually can be found in the annual report. Make sure it is in the same units (e.g., millions, thousands, etc.) as the items on the financial statements.</t>
        </r>
      </text>
    </comment>
    <comment ref="B155" authorId="0" shapeId="0" xr:uid="{00000000-0006-0000-0F00-000089000000}">
      <text>
        <r>
          <rPr>
            <sz val="9"/>
            <color rgb="FF000000"/>
            <rFont val="Tahoma"/>
            <family val="2"/>
          </rPr>
          <t>This is the tax rate that the company will pay on any additional income. For most companies, the Federal rate is about 34%. With state and local taxes included, the rate usually is about 38%. Therefore, you should enter a rate of about 38%, unless you have additional information.The default value is the average tax rate, based on the taxes reported in the income statement.</t>
        </r>
      </text>
    </comment>
    <comment ref="B158" authorId="0" shapeId="0" xr:uid="{00000000-0006-0000-0F00-00008A000000}">
      <text>
        <r>
          <rPr>
            <sz val="9"/>
            <color indexed="81"/>
            <rFont val="Tahoma"/>
            <family val="2"/>
          </rPr>
          <t>Apple reports on a FIFO basis</t>
        </r>
      </text>
    </comment>
    <comment ref="B159" authorId="0" shapeId="0" xr:uid="{00000000-0006-0000-0F00-00008B000000}">
      <text>
        <r>
          <rPr>
            <sz val="9"/>
            <color indexed="81"/>
            <rFont val="Tahoma"/>
            <family val="2"/>
          </rPr>
          <t>You will only need this item if your company has non-zero values for Retirement, Pension, and Health Related Liabilities. If these are zero, then just enter a zero here. Otherwise, enter your estimate for the company's pre-tax cost of debt. See the WACC sheet for more details.</t>
        </r>
      </text>
    </comment>
    <comment ref="B160" authorId="0" shapeId="0" xr:uid="{00000000-0006-0000-0F00-00008C000000}">
      <text>
        <r>
          <rPr>
            <sz val="9"/>
            <color indexed="81"/>
            <rFont val="Tahoma"/>
            <family val="2"/>
          </rPr>
          <t>4.375% is interest rate of most recent debt issuance (3Q 2015)</t>
        </r>
      </text>
    </comment>
    <comment ref="B161" authorId="0" shapeId="0" xr:uid="{00000000-0006-0000-0F00-00008D000000}">
      <text>
        <r>
          <rPr>
            <sz val="9"/>
            <color indexed="81"/>
            <rFont val="Tahoma"/>
            <family val="2"/>
          </rPr>
          <t>Sometimes companies have substantial operating lease obligations, as shown in the footnotes. If your company does not have large lease obligations, then enter a zero here. Otherwise, calculate the Capitalized Value of Operating Leases as shown in Ch. 10 Appendix.</t>
        </r>
      </text>
    </comment>
    <comment ref="B162" authorId="0" shapeId="0" xr:uid="{00000000-0006-0000-0F00-00008E000000}">
      <text>
        <r>
          <rPr>
            <sz val="9"/>
            <color rgb="FF000000"/>
            <rFont val="Tahoma"/>
            <family val="2"/>
          </rPr>
          <t>If Warrants and Stock Options are not shown in the Actual balance sheets but you know the value from the footnotes (or some other source), you can enter that value here. If they are shown in the Actual balance sheets but you believe the reported value is not accurate, then enter the reported value in the balance sheet account above and enter your corrected value here. The default value is the value shown on the balance sheet, which might be zero.</t>
        </r>
      </text>
    </comment>
    <comment ref="B164" authorId="0" shapeId="0" xr:uid="{00000000-0006-0000-0F00-00008F000000}">
      <text>
        <r>
          <rPr>
            <sz val="9"/>
            <color indexed="81"/>
            <rFont val="Tahoma"/>
            <family val="2"/>
          </rPr>
          <t>Sometimes companies will capitalize an operating cost. This usually shows up in the Investing section of the Statement of Cash Flows. For example, a company might show an investment called "Cost of additions to internal use software". This is actually money the company spent on developing internal software, and so should be reported as a expense, not as additional assets. If your company has such a situation, report the amount here. Show the sign as it is shown on the Statement of Cash Flows, which is negative.</t>
        </r>
      </text>
    </comment>
    <comment ref="B167" authorId="0" shapeId="0" xr:uid="{00000000-0006-0000-0F00-000090000000}">
      <text>
        <r>
          <rPr>
            <sz val="9"/>
            <color rgb="FF000000"/>
            <rFont val="Tahoma"/>
            <family val="2"/>
          </rPr>
          <t>Companies can no longer amortize goodwill on an annual basis, but can only write down goodwill if the market value of the acquisition has fallen. These special writedowns, called impairments, do not affect free cash flow, but they do affect the NOPAT/Sales and Capital/Sales ratios. If you want to incorporate these special writedowns into the historical values of capital, then enter the amount of the writedown here.</t>
        </r>
      </text>
    </comment>
    <comment ref="B169" authorId="0" shapeId="0" xr:uid="{00000000-0006-0000-0F00-000091000000}">
      <text>
        <r>
          <rPr>
            <sz val="9"/>
            <color rgb="FF000000"/>
            <rFont val="Tahoma"/>
            <family val="2"/>
          </rPr>
          <t>Enter the Weighted Average Cost of Capital that your company had in the historical years. This isn't necessary, unless you want to calculate the Economic Profit for the historical years. For a ballpark estimate of the historical Economic Profits, we just use 10% for WACC. But if you want something more accurate, then use the same approach in the WACC section to estimate the past WACCs.</t>
        </r>
      </text>
    </comment>
    <comment ref="B171" authorId="0" shapeId="0" xr:uid="{00000000-0006-0000-0F00-000092000000}">
      <text>
        <r>
          <rPr>
            <sz val="9"/>
            <color indexed="81"/>
            <rFont val="Tahoma"/>
            <family val="2"/>
          </rPr>
          <t>Calculated from the Income Sheet and Balance Sheets shown above</t>
        </r>
      </text>
    </comment>
    <comment ref="B175" authorId="0" shapeId="0" xr:uid="{00000000-0006-0000-0F00-000093000000}">
      <text>
        <r>
          <rPr>
            <sz val="9"/>
            <color indexed="81"/>
            <rFont val="Tahoma"/>
            <family val="2"/>
          </rPr>
          <t>If you have made it to this point, we assume that all of your checks in the income statements and balance sheets are correct. If this row has any non-zero entries, it means one of two things. First, it is possible that you made a mistake when you input the preferred and common dividends shown in the section above. Second, it is possible that the actual statements are in error. We frequently find financial statements such that the addition to RE is not actually equal to NI minus dividends, even after taking into account translation adjustments. Sometimes these translation adjustments are shown as a separate line item, but sometimes they are shown as a direct change in RE. So if you are positive that you did not make a mistake in entering dividends and this row does show a non-zero item, don't worry about it. We will make the proper adjustment to RE in the Condensed statements.</t>
        </r>
      </text>
    </comment>
    <comment ref="B178" authorId="0" shapeId="0" xr:uid="{00000000-0006-0000-0F00-000094000000}">
      <text>
        <r>
          <rPr>
            <b/>
            <sz val="9"/>
            <color indexed="81"/>
            <rFont val="Tahoma"/>
            <family val="2"/>
          </rPr>
          <t>Windows User:</t>
        </r>
        <r>
          <rPr>
            <sz val="9"/>
            <color indexed="81"/>
            <rFont val="Tahoma"/>
            <family val="2"/>
          </rPr>
          <t xml:space="preserve">
Includes "Other Non-Operating Current Assets" when it should exclude this</t>
        </r>
      </text>
    </comment>
    <comment ref="B179" authorId="0" shapeId="0" xr:uid="{00000000-0006-0000-0F00-000095000000}">
      <text>
        <r>
          <rPr>
            <b/>
            <sz val="9"/>
            <color indexed="81"/>
            <rFont val="Tahoma"/>
            <family val="2"/>
          </rPr>
          <t>Windows User:</t>
        </r>
        <r>
          <rPr>
            <sz val="9"/>
            <color indexed="81"/>
            <rFont val="Tahoma"/>
            <family val="2"/>
          </rPr>
          <t xml:space="preserve">
Includes "Other Non-Operating Current Liabilities" when it should exclude this</t>
        </r>
      </text>
    </comment>
    <comment ref="B204" authorId="0" shapeId="0" xr:uid="{00000000-0006-0000-0F00-000096000000}">
      <text>
        <r>
          <rPr>
            <sz val="9"/>
            <color indexed="81"/>
            <rFont val="Tahoma"/>
            <family val="2"/>
          </rPr>
          <t>It is nice if this is OK, but it is not essential. Unfortunately, sometimes your data source will have two years of financial statements that don't articulate with one another. This can occur if the data source used restated statements for one year but not for an adjacent year. It is a pain in the neck, but it isn't critical, since we are more concerned with projecting future statements than "auditing" past statements.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Rafael Nicolas Fermin Cota</author>
    <author>Kevin Xo</author>
  </authors>
  <commentList>
    <comment ref="Q2" authorId="0" shapeId="0" xr:uid="{4DFF9994-94AE-914B-9231-3A9CD2355499}">
      <text>
        <r>
          <rPr>
            <b/>
            <sz val="9"/>
            <color rgb="FF000000"/>
            <rFont val="Tahoma"/>
            <family val="2"/>
          </rPr>
          <t>Windows User:</t>
        </r>
        <r>
          <rPr>
            <sz val="9"/>
            <color rgb="FF000000"/>
            <rFont val="Tahoma"/>
            <family val="2"/>
          </rPr>
          <t xml:space="preserve">
</t>
        </r>
        <r>
          <rPr>
            <u/>
            <sz val="9"/>
            <color rgb="FF000000"/>
            <rFont val="Tahoma"/>
            <family val="2"/>
          </rPr>
          <t xml:space="preserve">First Column </t>
        </r>
        <r>
          <rPr>
            <sz val="9"/>
            <color rgb="FF000000"/>
            <rFont val="Tahoma"/>
            <family val="2"/>
          </rPr>
          <t xml:space="preserve">= 0
</t>
        </r>
        <r>
          <rPr>
            <sz val="9"/>
            <color rgb="FF000000"/>
            <rFont val="Tahoma"/>
            <family val="2"/>
          </rPr>
          <t xml:space="preserve">       - Represents the first period in the model
</t>
        </r>
        <r>
          <rPr>
            <sz val="9"/>
            <color rgb="FF000000"/>
            <rFont val="Tahoma"/>
            <family val="2"/>
          </rPr>
          <t xml:space="preserve">
</t>
        </r>
        <r>
          <rPr>
            <u/>
            <sz val="9"/>
            <color rgb="FF000000"/>
            <rFont val="Tahoma"/>
            <family val="2"/>
          </rPr>
          <t>Proceeding columns</t>
        </r>
        <r>
          <rPr>
            <sz val="9"/>
            <color rgb="FF000000"/>
            <rFont val="Tahoma"/>
            <family val="2"/>
          </rPr>
          <t xml:space="preserve"> 
</t>
        </r>
        <r>
          <rPr>
            <sz val="9"/>
            <color rgb="FF000000"/>
            <rFont val="Tahoma"/>
            <family val="2"/>
          </rPr>
          <t xml:space="preserve">IF [(Cell to the Left) &lt; [Total number of Periods in the Model] – 1
</t>
        </r>
        <r>
          <rPr>
            <sz val="9"/>
            <color rgb="FF000000"/>
            <rFont val="Tahoma"/>
            <family val="2"/>
          </rPr>
          <t xml:space="preserve">     Then: [Cell to the Left] + 1
</t>
        </r>
        <r>
          <rPr>
            <sz val="9"/>
            <color rgb="FF000000"/>
            <rFont val="Tahoma"/>
            <family val="2"/>
          </rPr>
          <t xml:space="preserve">     Else: Blank
</t>
        </r>
      </text>
    </comment>
    <comment ref="Q3" authorId="0" shapeId="0" xr:uid="{95EFB1AC-0E34-4942-AE31-9C1854011893}">
      <text>
        <r>
          <rPr>
            <b/>
            <sz val="9"/>
            <color rgb="FF000000"/>
            <rFont val="Tahoma"/>
            <family val="2"/>
          </rPr>
          <t>Windows User:</t>
        </r>
        <r>
          <rPr>
            <sz val="9"/>
            <color rgb="FF000000"/>
            <rFont val="Tahoma"/>
            <family val="2"/>
          </rPr>
          <t xml:space="preserve">
</t>
        </r>
        <r>
          <rPr>
            <sz val="9"/>
            <color rgb="FF000000"/>
            <rFont val="Tahoma"/>
            <family val="2"/>
          </rPr>
          <t xml:space="preserve">- Negative numbers indicate historical periods
</t>
        </r>
        <r>
          <rPr>
            <sz val="9"/>
            <color rgb="FF000000"/>
            <rFont val="Tahoma"/>
            <family val="2"/>
          </rPr>
          <t xml:space="preserve">- A value of “0” indicates the Most Recent Period
</t>
        </r>
        <r>
          <rPr>
            <sz val="9"/>
            <color rgb="FF000000"/>
            <rFont val="Tahoma"/>
            <family val="2"/>
          </rPr>
          <t xml:space="preserve">- Positive numbers indicate projected periods 
</t>
        </r>
        <r>
          <rPr>
            <sz val="9"/>
            <color rgb="FF000000"/>
            <rFont val="Tahoma"/>
            <family val="2"/>
          </rPr>
          <t xml:space="preserve">
</t>
        </r>
        <r>
          <rPr>
            <u/>
            <sz val="9"/>
            <color rgb="FF000000"/>
            <rFont val="Tahoma"/>
            <family val="2"/>
          </rPr>
          <t>Formula:</t>
        </r>
        <r>
          <rPr>
            <sz val="9"/>
            <color rgb="FF000000"/>
            <rFont val="Tahoma"/>
            <family val="2"/>
          </rPr>
          <t xml:space="preserve">
</t>
        </r>
        <r>
          <rPr>
            <sz val="9"/>
            <color rgb="FF000000"/>
            <rFont val="Tahoma"/>
            <family val="2"/>
          </rPr>
          <t xml:space="preserve">IF [Pull From Comprehensive] = “”
</t>
        </r>
        <r>
          <rPr>
            <sz val="9"/>
            <color rgb="FF000000"/>
            <rFont val="Tahoma"/>
            <family val="2"/>
          </rPr>
          <t xml:space="preserve">      Then: [Cell to the Left] + 1
</t>
        </r>
        <r>
          <rPr>
            <sz val="9"/>
            <color rgb="FF000000"/>
            <rFont val="Tahoma"/>
            <family val="2"/>
          </rPr>
          <t xml:space="preserve">       Else: Negative [Pull from Comprehensive]
</t>
        </r>
        <r>
          <rPr>
            <sz val="9"/>
            <color rgb="FF000000"/>
            <rFont val="Tahoma"/>
            <family val="2"/>
          </rPr>
          <t xml:space="preserve">
</t>
        </r>
        <r>
          <rPr>
            <sz val="9"/>
            <color rgb="FF000000"/>
            <rFont val="Tahoma"/>
            <family val="2"/>
          </rPr>
          <t xml:space="preserve"># The negative is used to convert the positive numbers from the comprehensive to negative numbers in the model thus indicating they are historical periods
</t>
        </r>
      </text>
    </comment>
    <comment ref="Q4" authorId="0" shapeId="0" xr:uid="{54BD9AA3-9601-F445-89D6-40EA58F06974}">
      <text>
        <r>
          <rPr>
            <b/>
            <sz val="9"/>
            <color rgb="FF000000"/>
            <rFont val="Tahoma"/>
            <family val="2"/>
          </rPr>
          <t>Windows User:</t>
        </r>
        <r>
          <rPr>
            <sz val="9"/>
            <color rgb="FF000000"/>
            <rFont val="Tahoma"/>
            <family val="2"/>
          </rPr>
          <t xml:space="preserve">
</t>
        </r>
        <r>
          <rPr>
            <sz val="9"/>
            <color rgb="FF000000"/>
            <rFont val="Tahoma"/>
            <family val="2"/>
          </rPr>
          <t xml:space="preserve">
</t>
        </r>
        <r>
          <rPr>
            <b/>
            <u/>
            <sz val="9"/>
            <color rgb="FF000000"/>
            <rFont val="Tahoma"/>
            <family val="2"/>
          </rPr>
          <t>Adjusted:</t>
        </r>
        <r>
          <rPr>
            <sz val="9"/>
            <color rgb="FF000000"/>
            <rFont val="Tahoma"/>
            <family val="2"/>
          </rPr>
          <t xml:space="preserve">
</t>
        </r>
        <r>
          <rPr>
            <sz val="9"/>
            <color rgb="FF000000"/>
            <rFont val="Tahoma"/>
            <family val="2"/>
          </rPr>
          <t xml:space="preserve">IF: [200] T-value &lt;= 0  
</t>
        </r>
        <r>
          <rPr>
            <sz val="9"/>
            <color rgb="FF000000"/>
            <rFont val="Tahoma"/>
            <family val="2"/>
          </rPr>
          <t xml:space="preserve">THEN:  IF (OR([183] Number of Months per Period = 12 (i.e. Annual data), [183] Number of Months per Period = 6 (i.e. Semi-annual data), [183] Number of Months per Period = 1 (i.e. Monthly data)
</t>
        </r>
        <r>
          <rPr>
            <sz val="9"/>
            <color rgb="FF000000"/>
            <rFont val="Tahoma"/>
            <family val="2"/>
          </rPr>
          <t xml:space="preserve">             THEN: 1
</t>
        </r>
        <r>
          <rPr>
            <sz val="9"/>
            <color rgb="FF000000"/>
            <rFont val="Tahoma"/>
            <family val="2"/>
          </rPr>
          <t xml:space="preserve">             ELSE: [Pull from Comprehensive sheet]
</t>
        </r>
        <r>
          <rPr>
            <sz val="9"/>
            <color rgb="FF000000"/>
            <rFont val="Tahoma"/>
            <family val="2"/>
          </rPr>
          <t xml:space="preserve">ELSE:  IF [Cell to the Left] &lt; [184] Number of Periods per Year
</t>
        </r>
        <r>
          <rPr>
            <sz val="9"/>
            <color rgb="FF000000"/>
            <rFont val="Tahoma"/>
            <family val="2"/>
          </rPr>
          <t xml:space="preserve">                 THEN: SUM [Cell to the Left] + 1
</t>
        </r>
        <r>
          <rPr>
            <sz val="9"/>
            <color rgb="FF000000"/>
            <rFont val="Tahoma"/>
            <family val="2"/>
          </rPr>
          <t xml:space="preserve">                 ELSE:  1
</t>
        </r>
        <r>
          <rPr>
            <sz val="9"/>
            <color rgb="FF000000"/>
            <rFont val="Tahoma"/>
            <family val="2"/>
          </rPr>
          <t xml:space="preserve">
</t>
        </r>
      </text>
    </comment>
    <comment ref="Q5" authorId="0" shapeId="0" xr:uid="{97AD9B9D-E1EB-E04D-95FC-756B0B8F8370}">
      <text>
        <r>
          <rPr>
            <b/>
            <sz val="9"/>
            <color rgb="FF000000"/>
            <rFont val="Tahoma"/>
            <family val="2"/>
          </rPr>
          <t>Windows User:</t>
        </r>
        <r>
          <rPr>
            <sz val="9"/>
            <color rgb="FF000000"/>
            <rFont val="Tahoma"/>
            <family val="2"/>
          </rPr>
          <t xml:space="preserve">
</t>
        </r>
        <r>
          <rPr>
            <sz val="9"/>
            <color rgb="FF000000"/>
            <rFont val="Tahoma"/>
            <family val="2"/>
          </rPr>
          <t></t>
        </r>
        <r>
          <rPr>
            <sz val="9"/>
            <color rgb="FF000000"/>
            <rFont val="Tahoma"/>
            <family val="2"/>
          </rPr>
          <t xml:space="preserve"> [Quarterly Indicator] / [Number of Years per Period]</t>
        </r>
      </text>
    </comment>
    <comment ref="M6" authorId="0" shapeId="0" xr:uid="{24436F32-FE6A-C045-8391-4F46CA5BE320}">
      <text>
        <r>
          <rPr>
            <b/>
            <sz val="9"/>
            <color rgb="FF000000"/>
            <rFont val="Tahoma"/>
            <family val="2"/>
          </rPr>
          <t>Windows User:</t>
        </r>
        <r>
          <rPr>
            <sz val="9"/>
            <color rgb="FF000000"/>
            <rFont val="Tahoma"/>
            <family val="2"/>
          </rPr>
          <t xml:space="preserve">
</t>
        </r>
        <r>
          <rPr>
            <sz val="9"/>
            <color rgb="FF000000"/>
            <rFont val="Tahoma"/>
            <family val="2"/>
          </rPr>
          <t xml:space="preserve">IF [MAX of [Column Position # of Year-ends] &lt; 0
</t>
        </r>
        <r>
          <rPr>
            <sz val="9"/>
            <color rgb="FF000000"/>
            <rFont val="Tahoma"/>
            <family val="2"/>
          </rPr>
          <t xml:space="preserve">      Then: blank 
</t>
        </r>
        <r>
          <rPr>
            <sz val="9"/>
            <color rgb="FF000000"/>
            <rFont val="Tahoma"/>
            <family val="2"/>
          </rPr>
          <t xml:space="preserve">       Else: MAX of [Column Position # of Year-ends]
</t>
        </r>
        <r>
          <rPr>
            <sz val="9"/>
            <color rgb="FF000000"/>
            <rFont val="Tahoma"/>
            <family val="2"/>
          </rPr>
          <t xml:space="preserve">
</t>
        </r>
        <r>
          <rPr>
            <b/>
            <i/>
            <sz val="9"/>
            <color rgb="FF000000"/>
            <rFont val="Tahoma"/>
            <family val="2"/>
          </rPr>
          <t>Pulls in Column Position of the Most Recent Year-End Period</t>
        </r>
        <r>
          <rPr>
            <sz val="9"/>
            <color rgb="FF000000"/>
            <rFont val="Tahoma"/>
            <family val="2"/>
          </rPr>
          <t xml:space="preserve">
</t>
        </r>
      </text>
    </comment>
    <comment ref="O9" authorId="0" shapeId="0" xr:uid="{1599DDDD-2265-064D-893B-0A6372B993C0}">
      <text>
        <r>
          <rPr>
            <b/>
            <sz val="9"/>
            <color rgb="FF000000"/>
            <rFont val="Tahoma"/>
            <family val="2"/>
          </rPr>
          <t>Windows User:</t>
        </r>
        <r>
          <rPr>
            <sz val="9"/>
            <color rgb="FF000000"/>
            <rFont val="Tahoma"/>
            <family val="2"/>
          </rPr>
          <t xml:space="preserve">
</t>
        </r>
        <r>
          <rPr>
            <sz val="9"/>
            <color rgb="FF000000"/>
            <rFont val="Tahoma"/>
            <family val="2"/>
          </rPr>
          <t>Last Fiscal Year + Current Stub - Prior Stub</t>
        </r>
      </text>
    </comment>
    <comment ref="O11" authorId="0" shapeId="0" xr:uid="{92C13F9A-F726-BD4E-8749-BA217D3A7313}">
      <text>
        <r>
          <rPr>
            <b/>
            <sz val="9"/>
            <color rgb="FF000000"/>
            <rFont val="Tahoma"/>
            <family val="2"/>
          </rPr>
          <t>Windows User:</t>
        </r>
        <r>
          <rPr>
            <sz val="9"/>
            <color rgb="FF000000"/>
            <rFont val="Tahoma"/>
            <family val="2"/>
          </rPr>
          <t xml:space="preserve">
</t>
        </r>
        <r>
          <rPr>
            <sz val="9"/>
            <color rgb="FF000000"/>
            <rFont val="Tahoma"/>
            <family val="2"/>
          </rPr>
          <t xml:space="preserve">Why does the Data Aggregator report that the period ending date to be as of the 1st of the month?
</t>
        </r>
        <r>
          <rPr>
            <sz val="9"/>
            <color rgb="FF000000"/>
            <rFont val="Tahoma"/>
            <family val="2"/>
          </rPr>
          <t xml:space="preserve">
</t>
        </r>
        <r>
          <rPr>
            <sz val="9"/>
            <color rgb="FF000000"/>
            <rFont val="Tahoma"/>
            <family val="2"/>
          </rPr>
          <t xml:space="preserve">Adjusted this date using the EOMONTH function to switch it to the last day of the month, however, this does not correspond to the actual period end date for the company, therefore calculations that rely on precise use of the date will be incorrect. Beware of this caveat. 
</t>
        </r>
        <r>
          <rPr>
            <sz val="9"/>
            <color rgb="FF000000"/>
            <rFont val="Tahoma"/>
            <family val="2"/>
          </rPr>
          <t xml:space="preserve">
</t>
        </r>
        <r>
          <rPr>
            <sz val="9"/>
            <color rgb="FF000000"/>
            <rFont val="Tahoma"/>
            <family val="2"/>
          </rPr>
          <t xml:space="preserve">Replaced "EOMONTH" function in Projections with EDATE, which will keep the date consistent with the date pulled from the historical financials </t>
        </r>
      </text>
    </comment>
    <comment ref="B13" authorId="0" shapeId="0" xr:uid="{568042A9-E12E-3041-AC3E-2CA2B32D1AF2}">
      <text>
        <r>
          <rPr>
            <sz val="9"/>
            <color rgb="FF000000"/>
            <rFont val="Tahoma"/>
            <family val="2"/>
          </rPr>
          <t>Condensed formula = Total net revenues Rationale: No special adjustments are needed here.</t>
        </r>
      </text>
    </comment>
    <comment ref="O13" authorId="0" shapeId="0" xr:uid="{C9182DD5-26C5-D147-8AEE-D428FDAE9309}">
      <text>
        <r>
          <rPr>
            <b/>
            <sz val="9"/>
            <color rgb="FF000000"/>
            <rFont val="Tahoma"/>
            <family val="2"/>
          </rPr>
          <t>Windows User:</t>
        </r>
        <r>
          <rPr>
            <sz val="9"/>
            <color rgb="FF000000"/>
            <rFont val="Tahoma"/>
            <family val="2"/>
          </rPr>
          <t xml:space="preserve">
</t>
        </r>
        <r>
          <rPr>
            <sz val="9"/>
            <color rgb="FF000000"/>
            <rFont val="Tahoma"/>
            <family val="2"/>
          </rPr>
          <t>Total Net Revenue</t>
        </r>
      </text>
    </comment>
    <comment ref="B14" authorId="0" shapeId="0" xr:uid="{28A7EF91-8157-9E4B-AE86-92193CFA247D}">
      <text>
        <r>
          <rPr>
            <sz val="9"/>
            <color rgb="FF000000"/>
            <rFont val="Tahoma"/>
            <family val="2"/>
          </rPr>
          <t>Condensed formula = [Cost of goods sold expense + Cost of services or operations expense] + [Minority interest expense if shown as pre-tax operating expense] + [IF(Depreciation and amortization if reported combined = 0, - (Stmt of CF depreciation - Depreciation expense if reported separately), - (Stmt of CF depreciation - (Depreciation and amortization if reported combined - Amortization expense if reported separately)))] – [Stmt of CF amortization - Amortization expense if reported separately] – [LIFO reserve this year – LIFO reserve last year] Rationale: The Condensed statement has only three categories for pre-tax operating expenses: COGS, SGA, and depreciation. We make several adjustments for COGS. (1) We combined the Comprehensive cost of goods and cost of services. (2) Minority interest expense is normally reported as a pre-tax nonoperating item, but it is sometimes reported as an operating item. If so, we include it as a part of costs of goods sold. (3) We want to report any depreciation as a separate line item, rather than have it shown as a part of COGS (this makes it easier to forecast COGS as a function of sales and depreciation as a function of net PPE). We assume that all depreciation was included with COGS. To the extent that some deprecation was actually in SGA, we are understating COGS and overstating SGA. This causes no net effect in operating profit, because the understatement of COGS is exactly offset by the overstatement of SGA. The IF statement is to ensure that we don’t “double count” depreciation, since it is sometimes reported both in the income statement and in the statement of cash flows. (4) We want to exclude any amortization from COGS. In fact, we exclude amortization from the income statement, since we don’t consider it to be a true economic cost. (5) If the user has included the LIFO reserves on the Comprehensive sheet, we adjust the Condensed COGS to reflect the COGS that would have been shown under FIFO inventory accounting.</t>
        </r>
      </text>
    </comment>
    <comment ref="O14" authorId="0" shapeId="0" xr:uid="{04467072-E828-2045-8BCF-C8DE70EE8208}">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
</t>
        </r>
        <r>
          <rPr>
            <sz val="9"/>
            <color rgb="FF000000"/>
            <rFont val="Tahoma"/>
            <family val="2"/>
          </rPr>
          <t xml:space="preserve">   [Cost of Goods Sold + Cost of Services or Operations]
</t>
        </r>
        <r>
          <rPr>
            <sz val="9"/>
            <color rgb="FF000000"/>
            <rFont val="Tahoma"/>
            <family val="2"/>
          </rPr>
          <t xml:space="preserve">+ [Minority Interest Expense (Pre-tax Operating Exp.)]
</t>
        </r>
        <r>
          <rPr>
            <sz val="9"/>
            <color rgb="FF000000"/>
            <rFont val="Tahoma"/>
            <family val="2"/>
          </rPr>
          <t xml:space="preserve">+ IF[D&amp;A = 0
</t>
        </r>
        <r>
          <rPr>
            <sz val="9"/>
            <color rgb="FF000000"/>
            <rFont val="Tahoma"/>
            <family val="2"/>
          </rPr>
          <t xml:space="preserve">       Then: Negative[SCF Depreciation – Depreciation Exp.]
</t>
        </r>
        <r>
          <rPr>
            <sz val="9"/>
            <color rgb="FF000000"/>
            <rFont val="Tahoma"/>
            <family val="2"/>
          </rPr>
          <t xml:space="preserve">                 *this is to deduct any depreciation included in COGS. By taking SCF  
</t>
        </r>
        <r>
          <rPr>
            <sz val="9"/>
            <color rgb="FF000000"/>
            <rFont val="Tahoma"/>
            <family val="2"/>
          </rPr>
          <t xml:space="preserve">                   depreciation which includes all  depreciation expense and deducting  
</t>
        </r>
        <r>
          <rPr>
            <sz val="9"/>
            <color rgb="FF000000"/>
            <rFont val="Tahoma"/>
            <family val="2"/>
          </rPr>
          <t xml:space="preserve">                   depreciation expense from IS we can determine how much 
</t>
        </r>
        <r>
          <rPr>
            <sz val="9"/>
            <color rgb="FF000000"/>
            <rFont val="Tahoma"/>
            <family val="2"/>
          </rPr>
          <t xml:space="preserve">                   depreciation has been included in COGS 
</t>
        </r>
        <r>
          <rPr>
            <sz val="9"/>
            <color rgb="FF000000"/>
            <rFont val="Tahoma"/>
            <family val="2"/>
          </rPr>
          <t xml:space="preserve">        Else: Negative [SCF Depreciation – (D&amp;A -A)]
</t>
        </r>
        <r>
          <rPr>
            <sz val="9"/>
            <color rgb="FF000000"/>
            <rFont val="Tahoma"/>
            <family val="2"/>
          </rPr>
          <t xml:space="preserve">- [SCF Amortization – Amortization Expense]
</t>
        </r>
        <r>
          <rPr>
            <sz val="9"/>
            <color rgb="FF000000"/>
            <rFont val="Tahoma"/>
            <family val="2"/>
          </rPr>
          <t xml:space="preserve">             *this deducts the amount of amortization expense that is included in COGS
</t>
        </r>
        <r>
          <rPr>
            <sz val="9"/>
            <color rgb="FF000000"/>
            <rFont val="Tahoma"/>
            <family val="2"/>
          </rPr>
          <t xml:space="preserve">- [CY LIFO Reserve – LY LIFO Reserve] #Change in LIFO 
</t>
        </r>
        <r>
          <rPr>
            <sz val="9"/>
            <color rgb="FF000000"/>
            <rFont val="Tahoma"/>
            <family val="2"/>
          </rPr>
          <t xml:space="preserve">             * reflect the COGS that would have been shown under FIFO inventory accounting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t>
        </r>
        <r>
          <rPr>
            <sz val="9"/>
            <color rgb="FF000000"/>
            <rFont val="Tahoma"/>
            <family val="2"/>
          </rPr>
          <t xml:space="preserve"> Sales * COGS as a % of Sales
</t>
        </r>
      </text>
    </comment>
    <comment ref="O15" authorId="0" shapeId="0" xr:uid="{D5776C60-B149-3842-AC62-D3C1EEEB75B7}">
      <text>
        <r>
          <rPr>
            <b/>
            <sz val="9"/>
            <color rgb="FF000000"/>
            <rFont val="Tahoma"/>
            <family val="2"/>
          </rPr>
          <t>Windows User:</t>
        </r>
        <r>
          <rPr>
            <sz val="9"/>
            <color rgb="FF000000"/>
            <rFont val="Tahoma"/>
            <family val="2"/>
          </rPr>
          <t xml:space="preserve">
</t>
        </r>
        <r>
          <rPr>
            <sz val="9"/>
            <color rgb="FF000000"/>
            <rFont val="Tahoma"/>
            <family val="2"/>
          </rPr>
          <t>Sales – Cost of Goods Sold</t>
        </r>
      </text>
    </comment>
    <comment ref="B16" authorId="0" shapeId="0" xr:uid="{48F297CF-9967-9947-BBEF-B4399E477141}">
      <text>
        <r>
          <rPr>
            <sz val="9"/>
            <color rgb="FF000000"/>
            <rFont val="Tahoma"/>
            <family val="2"/>
          </rPr>
          <t>Condensed formula = [Research and development costs if reported separately + IF(Selling, general, and administrative expenses if reported combined = 0, Sales and marketing expenses if reported separately + General and administrative expenses if reported separately, Selling, general, and administrative expenses if reported combined)] + Other operating expenses (income) – [(Interest rate on operating leases * Capitalized value of operating leases)] – [(Interest rate on pension liabilities * Retirement, pension, and health insurance related liabilities)] – [ The current years’ Investment in capitalized operating costs – the investment in capitalized operating costs from three years ago]Rationale: We make several adjustments to SGA. (1) We want to include all research &amp; development expenses, sales &amp; marketing expenses, and general &amp; administrative expenses. We use the IF statement to ensure that we do not “double count,” since sometimes these items are reported separately and sometimes combined. (2) We include all other operating expenses. (4) We allow the user to specify the amount of any operating leases that should have been capitalized to conform to economic reality. Therefore, we exclude an amount equal to the “interest” that would have been paid on the “debt” that is due to the capitalized value of the operating lease. (5) We treat pension related liabilities as though they are long-term debt. Therefore, we exclude an amount equal to the “interest” that would have been paid on the pension related “debt” rather than include it as an operating cost. (6) If the user has specified any operating costs that the company has capitalized, we want to take these capitalized operating costs out of assets (since they are costs and not assets) and include them in operating costs (keep in mind that an investment in capitalized operating costs as shown on the statement of cash flows is a negative number; hence, subtracting the negative amount from SGA actually increases SGA). But we also reduce costs by the amount of costs that were capitalized three years ago. This is an approximation that assumes that costs are capitalized over a three-year period. These capitalized costs don’t affect the actual taxes paid by the company.</t>
        </r>
      </text>
    </comment>
    <comment ref="O16" authorId="0" shapeId="0" xr:uid="{1EB82488-2861-E746-AF4E-12018181DCB3}">
      <text>
        <r>
          <rPr>
            <b/>
            <sz val="9"/>
            <color rgb="FF000000"/>
            <rFont val="Tahoma"/>
            <family val="2"/>
          </rPr>
          <t xml:space="preserve">Windows User:
</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    [R&amp;D Exp. + IF(SGA=0, S&amp;M + G&amp;A, SGA)]
</t>
        </r>
        <r>
          <rPr>
            <sz val="9"/>
            <color rgb="FF000000"/>
            <rFont val="Tahoma"/>
            <family val="2"/>
          </rPr>
          <t xml:space="preserve">+ [Other Operating Expenses]
</t>
        </r>
        <r>
          <rPr>
            <sz val="9"/>
            <color rgb="FF000000"/>
            <rFont val="Tahoma"/>
            <family val="2"/>
          </rPr>
          <t xml:space="preserve">- [Interest Rate on Operating Leases * Capitalized value of Operating Leases]
</t>
        </r>
        <r>
          <rPr>
            <sz val="9"/>
            <color rgb="FF000000"/>
            <rFont val="Tahoma"/>
            <family val="2"/>
          </rPr>
          <t xml:space="preserve">                         *exclude an amount equal to the “interest” that would have been paid on 
</t>
        </r>
        <r>
          <rPr>
            <sz val="9"/>
            <color rgb="FF000000"/>
            <rFont val="Tahoma"/>
            <family val="2"/>
          </rPr>
          <t xml:space="preserve">                         the “debt” that is due to the capitalized value of the operating lease  
</t>
        </r>
        <r>
          <rPr>
            <sz val="9"/>
            <color rgb="FF000000"/>
            <rFont val="Tahoma"/>
            <family val="2"/>
          </rPr>
          <t xml:space="preserve">- [Interest Rate on Pension Liabilities * R,P &amp; HI Related Liabilities]
</t>
        </r>
        <r>
          <rPr>
            <sz val="9"/>
            <color rgb="FF000000"/>
            <rFont val="Tahoma"/>
            <family val="2"/>
          </rPr>
          <t xml:space="preserve">                         * treat this as long-term debt, therefore we exclude it rather than include it 
</t>
        </r>
        <r>
          <rPr>
            <sz val="9"/>
            <color rgb="FF000000"/>
            <rFont val="Tahoma"/>
            <family val="2"/>
          </rPr>
          <t xml:space="preserve">                            as an operating cost
</t>
        </r>
        <r>
          <rPr>
            <sz val="9"/>
            <color rgb="FF000000"/>
            <rFont val="Tahoma"/>
            <family val="2"/>
          </rPr>
          <t xml:space="preserve">- [CY Investment in Capitalized Operating Costs – Inv. in Capitalized Op. Costs from 3 yrs ago]
</t>
        </r>
        <r>
          <rPr>
            <sz val="9"/>
            <color rgb="FF000000"/>
            <rFont val="Tahoma"/>
            <family val="2"/>
          </rPr>
          <t xml:space="preserve">                         *this is a negative number, therefore subtracting is actually adding to SGA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SG&amp;A as a % of Sales
</t>
        </r>
      </text>
    </comment>
    <comment ref="O17" authorId="0" shapeId="0" xr:uid="{945E3A84-6C48-0C4B-806D-24D66C06239C}">
      <text>
        <r>
          <rPr>
            <b/>
            <sz val="9"/>
            <color rgb="FF000000"/>
            <rFont val="Tahoma"/>
            <family val="2"/>
          </rPr>
          <t>Windows User:</t>
        </r>
        <r>
          <rPr>
            <sz val="9"/>
            <color rgb="FF000000"/>
            <rFont val="Tahoma"/>
            <family val="2"/>
          </rPr>
          <t xml:space="preserve">
</t>
        </r>
        <r>
          <rPr>
            <sz val="9"/>
            <color rgb="FF000000"/>
            <rFont val="Tahoma"/>
            <family val="2"/>
          </rPr>
          <t>Gross Profit – Selling, General &amp; Administrative Expense</t>
        </r>
      </text>
    </comment>
    <comment ref="B18" authorId="0" shapeId="0" xr:uid="{92F3CFEF-C76E-2347-8277-0D1B0EA71D21}">
      <text>
        <r>
          <rPr>
            <sz val="9"/>
            <color rgb="FF000000"/>
            <rFont val="Tahoma"/>
            <family val="2"/>
          </rPr>
          <t>Condensed formula = Depreciation as shown on the statement of cash flows – Adjustment due to “uncapitalizing” interest. Rationale: We want to separately identify the depreciation so that we can more easily forecast it as a function of net PPE, instead of forecasting it as a function of sales (which is how we forecast COGS and SGA). We do consider depreciation to be a true economic cost even if it is not a cash flow. Our calculations of free cash flow and return on invested capital reflect this; i.e., deprecation does not affect FCF, but it does affect ROIC. In contrast, not that we do not have a category for amortization, since we do not consider it to be a true economic operating expense. Finally, we reduce depreciation by an estimate of the amount that depreciation would have been had interest not been capitalized.Proj. Based on ending period Net PPE.</t>
        </r>
      </text>
    </comment>
    <comment ref="O18" authorId="0" shapeId="0" xr:uid="{6DD2EF31-0AB5-4D42-A26F-1AAC303AC6E9}">
      <text>
        <r>
          <rPr>
            <b/>
            <sz val="9"/>
            <color rgb="FF000000"/>
            <rFont val="Tahoma"/>
            <family val="2"/>
          </rPr>
          <t xml:space="preserve">Windows User:
</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SCF Depreciation – Adjustment due to “Uncapitalizing” Interest (Rate * Cumulative Interest Capitalized)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Net PPE * Depreciation as a % of Net PPE
</t>
        </r>
      </text>
    </comment>
    <comment ref="B19" authorId="0" shapeId="0" xr:uid="{D1F027F1-6D04-824F-AE1F-2AE7A9BEE918}">
      <text>
        <r>
          <rPr>
            <sz val="9"/>
            <color rgb="FF000000"/>
            <rFont val="Tahoma"/>
            <family val="2"/>
          </rPr>
          <t>Condensed formula = Condensed Sales – Condensed COGS – Condensed SGA – Condensed Depreciation. Rationale: Based on the adjustments above, the Condensed Operating profit reflects the economic operating profit of the firm.</t>
        </r>
      </text>
    </comment>
    <comment ref="O19" authorId="0" shapeId="0" xr:uid="{BAA4DFAB-3320-1140-85DD-DC178B3BB936}">
      <text>
        <r>
          <rPr>
            <b/>
            <sz val="9"/>
            <color rgb="FF000000"/>
            <rFont val="Tahoma"/>
            <family val="2"/>
          </rPr>
          <t>Windows User:</t>
        </r>
        <r>
          <rPr>
            <sz val="9"/>
            <color rgb="FF000000"/>
            <rFont val="Tahoma"/>
            <family val="2"/>
          </rPr>
          <t xml:space="preserve">
</t>
        </r>
        <r>
          <rPr>
            <sz val="9"/>
            <color rgb="FF000000"/>
            <rFont val="Tahoma"/>
            <family val="2"/>
          </rPr>
          <t>EBITDA - Depreciation</t>
        </r>
      </text>
    </comment>
    <comment ref="B20" authorId="0" shapeId="0" xr:uid="{EBF2FA4D-BC33-6442-BB8E-3BDFA285A511}">
      <text>
        <r>
          <rPr>
            <sz val="9"/>
            <color rgb="FF000000"/>
            <rFont val="Tahoma"/>
            <family val="2"/>
          </rPr>
          <t xml:space="preserve">Condensed formula = Interest income Rationale: No special adjustments are needed here.Proj. This is the interest earned on short-term investments and cash based at the beginning of the period. Note that the income from a Long-Term investment is usually not interest income. </t>
        </r>
      </text>
    </comment>
    <comment ref="B21" authorId="0" shapeId="0" xr:uid="{17D708E2-E3DC-254E-870F-BD65FDC52872}">
      <text>
        <r>
          <rPr>
            <sz val="9"/>
            <color rgb="FF000000"/>
            <rFont val="Tahoma"/>
            <family val="2"/>
          </rPr>
          <t>Condensed formula = Interest expense (income) + [(Interest rate on operating leases) * (Capitalized value of operating leases)] + [(Interest rate on pension liabilities) * (Retirement, pension, and health insurance related liabilities)] Rationale: (1) This includes gross interest expense reported on the income statement. (2) Note that we do not subtract capitalized interest to get net interest expense. Instead, we “uncapitalize” any capitalized interest. (3) We add an amount equal to the interest that would have been incurred if the user had chosen to capitalize operating leases. (4) We add an amount equal to the interest that would have been incurred if the user had chosen to treat pension liabilities as debt. Proj. This is the interest expense paid on Current Debt and Long-Term debt. It is based on beginning of period levels of debt.</t>
        </r>
      </text>
    </comment>
    <comment ref="B22" authorId="0" shapeId="0" xr:uid="{705C3463-F27F-F84D-A0CE-243F97CEB19B}">
      <text>
        <r>
          <rPr>
            <sz val="9"/>
            <color rgb="FF000000"/>
            <rFont val="Tahoma"/>
            <family val="2"/>
          </rPr>
          <t>Condensed formula = Investment income (expense) if shown on pre-tax basis + [Remitted income (expense) or equity earnings (losses) in affiliates if shown on pre-tax basis + Unremitted income (expense) or equity earnings (losses) in affiliates if shown on pre-tax basis] – [Minority interest expense if shown as pre-tax nonoperating expense + Losses on equity investees and other if shown on a pre-tax basis] + Other nonoperating income (expense) if shown on pre-tax basis + [ -Minority interest expense if shown on after-tax basis / (1 - Marginal tax rate)) + ( - Equity in earnings expense if shown on after-tax basis / (1 - Marginal tax rate)) + ((Investment gains (losses) if shown on after-tax basis + All other income (losses) if shown on after-tax basis) / (1 - Marginal tax rate)) Rationale: In general, this includes all nonoperating income other than interest. (1) This includes any reported investment income. (2) This includes any investment income from affiliates. (3) This includes any minority income (i.e., minority income is found by subtracting minority expense) and gains on equity investees (i.e., this is found by subtracting losses on equity investees). (4) Any other nonoperating income. (5) If any minority expense, equity in earnings expense, investment gains, or other income that was reported on an after-tax basis, we convert it to a pre-tax basis (note that we convert the minority interest expense and equity in earnings expense to income). In other words, we moved all nonoperating income to a pre-tax basis.Proj. This is where the income from a long-term investment is shown.</t>
        </r>
      </text>
    </comment>
    <comment ref="O22" authorId="0" shapeId="0" xr:uid="{09610287-32B1-7245-9996-B2AC625985D8}">
      <text>
        <r>
          <rPr>
            <b/>
            <sz val="9"/>
            <color rgb="FF000000"/>
            <rFont val="Tahoma"/>
            <family val="2"/>
          </rPr>
          <t xml:space="preserve">Windows User:
</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         [Investment income (Expense)]
</t>
        </r>
        <r>
          <rPr>
            <sz val="9"/>
            <color rgb="FF000000"/>
            <rFont val="Tahoma"/>
            <family val="2"/>
          </rPr>
          <t xml:space="preserve">[ + ] [Remitted income or equity earnings + unremitted income or equity earnings]
</t>
        </r>
        <r>
          <rPr>
            <sz val="9"/>
            <color rgb="FF000000"/>
            <rFont val="Tahoma"/>
            <family val="2"/>
          </rPr>
          <t xml:space="preserve">[ -  ] [Minority interest + losses on equity investees]
</t>
        </r>
        <r>
          <rPr>
            <sz val="9"/>
            <color rgb="FF000000"/>
            <rFont val="Tahoma"/>
            <family val="2"/>
          </rPr>
          <t xml:space="preserve">[ + ] [Other non-operating income (expense)]
</t>
        </r>
        <r>
          <rPr>
            <sz val="9"/>
            <color rgb="FF000000"/>
            <rFont val="Tahoma"/>
            <family val="2"/>
          </rPr>
          <t xml:space="preserve">[ + ] [Negative (After-Tax Minority interest / (1- marginal tax rate)]
</t>
        </r>
        <r>
          <rPr>
            <sz val="9"/>
            <color rgb="FF000000"/>
            <rFont val="Tahoma"/>
            <family val="2"/>
          </rPr>
          <t xml:space="preserve">[ + ] [Negative (After-tax Equity in Earnings / (1-marginal tax rate)]
</t>
        </r>
        <r>
          <rPr>
            <sz val="9"/>
            <color rgb="FF000000"/>
            <rFont val="Tahoma"/>
            <family val="2"/>
          </rPr>
          <t xml:space="preserve">[ + ] [Investment Gains + All other income / (1- marginal tax rate)]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Non-Operating Income as a % of Sales
</t>
        </r>
      </text>
    </comment>
    <comment ref="B23" authorId="0" shapeId="0" xr:uid="{BB227EDC-9D63-4B4A-BC11-9B92F661FC02}">
      <text>
        <r>
          <rPr>
            <sz val="9"/>
            <color rgb="FF000000"/>
            <rFont val="Tahoma"/>
            <family val="2"/>
          </rPr>
          <t>Condensed formula = Condensed Operating – Interest expense + Interest income + Nonoperating income Rationale: This is the EBT that would have been reported given the adjustments above.</t>
        </r>
      </text>
    </comment>
    <comment ref="O23" authorId="0" shapeId="0" xr:uid="{B926EC15-9CFC-094B-A21A-EA79C616CDEA}">
      <text>
        <r>
          <rPr>
            <b/>
            <sz val="9"/>
            <color rgb="FF000000"/>
            <rFont val="Tahoma"/>
            <family val="2"/>
          </rPr>
          <t>Windows User:</t>
        </r>
        <r>
          <rPr>
            <sz val="9"/>
            <color rgb="FF000000"/>
            <rFont val="Tahoma"/>
            <family val="2"/>
          </rPr>
          <t xml:space="preserve">
</t>
        </r>
        <r>
          <rPr>
            <sz val="9"/>
            <color rgb="FF000000"/>
            <rFont val="Tahoma"/>
            <family val="2"/>
          </rPr>
          <t>EBIT + Interest Income – Interest Expense + Non-Operating Income</t>
        </r>
      </text>
    </comment>
    <comment ref="B24" authorId="0" shapeId="0" xr:uid="{C5AED4C8-4C93-0F45-8501-ABB3F87A7056}">
      <text>
        <r>
          <rPr>
            <sz val="9"/>
            <color rgb="FF000000"/>
            <rFont val="Tahoma"/>
            <family val="2"/>
          </rPr>
          <t>Condensed formula = [(Merger and restructuring costs if shown on pre-tax basis) * (Marginal tax rate)]+ [Extraordinary charges or expenses if shown on a pre-tax basis) * (Marginal tax rate)] – [(Extraordinary credit or income if shown on a pre-tax basis) * (Marginal tax rate)] + [(Reserve expense (income)) * (Marginal tax rate)] – [(Gain (loss) on sale of assets or discontinued operations if shown on pre-tax basis) * (Marginal tax rate)] – [(Special nonrecurring items income (expense) if shown on pre-tax basis) * (Marginal tax rate)] + Provision for income tax expense – [((Minority interest expense if shown on after-tax basis / (1 - Marginal tax rate)) * Marginal tax rate)] – [((Equity in earnings if shown on after-tax basis / (1 - Marginal tax rate)) * Marginal tax rate)] + [(((Investment gains (losses) if shown on after-tax basis + All other income (losses) if shown on after-tax basis) / (1 - Marginal tax rate)) * Marginal tax rate)] + Adjustment to reflect impact of “uncapitalizing” capitalized interest Rationale: In general, we want to show all “special” pre-tax items as after-tax items. Therefore, we want to show what the tax would have been if these pre-tax items had been reported as after-tax items. (1) Add back tax that was deducted due to merger and restructuring costs shown on pre-tax basis. (2) Add back tax that was deducted due to extraordinary charges shown on pre-tax basis. (3) Subtract any tax that would have been paid on extraordinary income shown on pre-tax basis. (4) Add back tax that was deducted due to reserve expenses shown on pre-tax basis. (5) Subtract any tax that would have been paid on gain on sale of assets or discontinued operations shown on pre-tax basis. (6) Subtract any tax that would have been paid on special nonrecurring income shown on pre-tax basis. (7) Any minority interest expense that was shown on an after-tax basis was previously moved to pre-tax nonoperating income, so we must subtract the tax deduction that would have been shown if this had been reported on a pre-tax basis. (8) Any equity in earnings expense that was shown on an after-tax basis was previously moved to pre-tax nonoperating income, so we must subtract the tax deduction that would have been shown if this had been reported on a pre-tax basis. (9) Any investment gain that was shown on an after-tax basis was previously moved to pre-tax nonoperating income, so we must add in the tax expense that would have been shown if this had been reported on a pre-tax basis. (10 Had interest been expensed instead of capitalized, the tax expense would have been lower.</t>
        </r>
      </text>
    </comment>
    <comment ref="B25" authorId="0" shapeId="0" xr:uid="{1F41ED07-60B8-AB4C-9FA3-41504EE1AEEF}">
      <text>
        <r>
          <rPr>
            <sz val="9"/>
            <color rgb="FF000000"/>
            <rFont val="Tahoma"/>
            <family val="2"/>
          </rPr>
          <t>Condensed formula = Condensed EBT – Tax expense Rationale: This is the net income before extraordinary items that would have been reported given the adjustments above.</t>
        </r>
      </text>
    </comment>
    <comment ref="O25" authorId="0" shapeId="0" xr:uid="{02A9C19D-0484-EA4B-821A-A09E12012442}">
      <text>
        <r>
          <rPr>
            <b/>
            <sz val="9"/>
            <color rgb="FF000000"/>
            <rFont val="Tahoma"/>
            <family val="2"/>
          </rPr>
          <t>Windows User:</t>
        </r>
        <r>
          <rPr>
            <sz val="9"/>
            <color rgb="FF000000"/>
            <rFont val="Tahoma"/>
            <family val="2"/>
          </rPr>
          <t xml:space="preserve">
</t>
        </r>
        <r>
          <rPr>
            <sz val="9"/>
            <color rgb="FF000000"/>
            <rFont val="Tahoma"/>
            <family val="2"/>
          </rPr>
          <t>EBT – Tax Expense</t>
        </r>
      </text>
    </comment>
    <comment ref="B26" authorId="0" shapeId="0" xr:uid="{6C09461D-8625-AC4B-9BF9-793AD4AFCE8A}">
      <text>
        <r>
          <rPr>
            <sz val="9"/>
            <color rgb="FF000000"/>
            <rFont val="Tahoma"/>
            <family val="2"/>
          </rPr>
          <t>Condensed formula = [-(Merger and restructuring costs if shown on pre-tax basis * (1 - Marginal tax rate))] – [(Extraordinary charges or expenses if shown on a pre-tax basis * (1 - Marginal tax rate))] + [(Extraordinary credit or income if shown on a pre-tax basis * (1 - Marginal tax rate))] – [(Reserve expense (income) * (1 - Marginal tax rate))] + [(Gain (loss) on sale of assets or discontinued operations if shown on pre-tax basis * (1 - Marginal tax rate))] + [(Special nonrecurring items income (expense) if shown on pre-tax basis * (1 - Marginal tax rate))] + [IF(Extraordinary items and discontinued operations if shown combined on after-tax basis = 0, Extraordinary items if shown separately on after-tax basis + Discontinued operations if shown separately on after-tax basis, Extraordinary items and discontinued operations if shown combined on after-tax basis)] – Special asset impairment losses, write-downs, or accounting changesRationale: In general, we want to show any nonrecurring as after-tax extraordinary income. (1) Convert any pre-tax merger and restructuring costs into after-tax extraordinary income. (2) Convert any pre-tax extraordinary expenses into after-tax extraordinary income. (3) Convert any pre-tax reserve expense into after-tax extraordinary income. (4) Convert any pre-tax gain on sale of assets or discontinued operations into after-tax extraordinary income. (5) Convert any pre-tax special non-recurring income into after-tax extraordinary income. (6) Report any after-tax extraordinary items or discontinued operations, being careful not to “double count.” (7) We reduce extraordinary income by any special asset impairment charges (or write-downs, or accounting changes) that the user specifies, because the user must believe that these write-downs are economically significant.</t>
        </r>
      </text>
    </comment>
    <comment ref="O26" authorId="0" shapeId="0" xr:uid="{E0D06B01-CF3F-5A43-BF28-DE4FF86B6FC8}">
      <text>
        <r>
          <rPr>
            <b/>
            <sz val="9"/>
            <color rgb="FF000000"/>
            <rFont val="Tahoma"/>
            <family val="2"/>
          </rPr>
          <t xml:space="preserve">Windows User:
</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 [ - (M&amp;R costs * (1 - MTR)]
</t>
        </r>
        <r>
          <rPr>
            <sz val="9"/>
            <color rgb="FF000000"/>
            <rFont val="Tahoma"/>
            <family val="2"/>
          </rPr>
          <t xml:space="preserve">[ -  ] [Extraordinary charges * (1 – MTR)]
</t>
        </r>
        <r>
          <rPr>
            <sz val="9"/>
            <color rgb="FF000000"/>
            <rFont val="Tahoma"/>
            <family val="2"/>
          </rPr>
          <t xml:space="preserve">[ + ] [Extraordinary Credit * (1 – MTR)]
</t>
        </r>
        <r>
          <rPr>
            <sz val="9"/>
            <color rgb="FF000000"/>
            <rFont val="Tahoma"/>
            <family val="2"/>
          </rPr>
          <t xml:space="preserve">[ -  ] [Reserve Expense * (1 – MTR)]
</t>
        </r>
        <r>
          <rPr>
            <sz val="9"/>
            <color rgb="FF000000"/>
            <rFont val="Tahoma"/>
            <family val="2"/>
          </rPr>
          <t xml:space="preserve">[ + ] [Gain (loss) on sale of Assets * (1 – MTR)]
</t>
        </r>
        <r>
          <rPr>
            <sz val="9"/>
            <color rgb="FF000000"/>
            <rFont val="Tahoma"/>
            <family val="2"/>
          </rPr>
          <t xml:space="preserve">[ + ] [special non-recurring items income * (1 – MTR)]
</t>
        </r>
        <r>
          <rPr>
            <sz val="9"/>
            <color rgb="FF000000"/>
            <rFont val="Tahoma"/>
            <family val="2"/>
          </rPr>
          <t xml:space="preserve">[ + ] IF[E&amp;D = 0, E + D, Extraordinary Items and Discontinued Operations]
</t>
        </r>
        <r>
          <rPr>
            <sz val="9"/>
            <color rgb="FF000000"/>
            <rFont val="Tahoma"/>
            <family val="2"/>
          </rPr>
          <t xml:space="preserve">[ -  ] [Special Goodwill Impairment or Accounting Change]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Extraordinary Income as a % of Sales
</t>
        </r>
      </text>
    </comment>
    <comment ref="B27" authorId="0" shapeId="0" xr:uid="{98EAB29A-5B5B-CC42-AF23-17CAFB16B3E0}">
      <text>
        <r>
          <rPr>
            <sz val="9"/>
            <color rgb="FF000000"/>
            <rFont val="Tahoma"/>
            <family val="2"/>
          </rPr>
          <t>Condensed formula = Condensed net income before extraordinary items + extraordinary income Rationale: This is the net income that reflects the adjustments above.</t>
        </r>
      </text>
    </comment>
    <comment ref="O27" authorId="0" shapeId="0" xr:uid="{7BDCF557-5105-CC4E-813E-C38BC9F0F6F6}">
      <text>
        <r>
          <rPr>
            <b/>
            <sz val="9"/>
            <color rgb="FF000000"/>
            <rFont val="Tahoma"/>
            <family val="2"/>
          </rPr>
          <t>Windows User:</t>
        </r>
        <r>
          <rPr>
            <sz val="9"/>
            <color rgb="FF000000"/>
            <rFont val="Tahoma"/>
            <family val="2"/>
          </rPr>
          <t xml:space="preserve">
</t>
        </r>
        <r>
          <rPr>
            <sz val="9"/>
            <color rgb="FF000000"/>
            <rFont val="Tahoma"/>
            <family val="2"/>
          </rPr>
          <t>Net Income Before Extraordinary Items + Extraordinary Income</t>
        </r>
      </text>
    </comment>
    <comment ref="O32" authorId="0" shapeId="0" xr:uid="{FE358C42-7CC8-0D4A-840F-0645C7AB07A1}">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IF[First Year]
</t>
        </r>
        <r>
          <rPr>
            <sz val="9"/>
            <color rgb="FF000000"/>
            <rFont val="Tahoma"/>
            <family val="2"/>
          </rPr>
          <t xml:space="preserve">     Then: N/A 
</t>
        </r>
        <r>
          <rPr>
            <sz val="9"/>
            <color rgb="FF000000"/>
            <rFont val="Tahoma"/>
            <family val="2"/>
          </rPr>
          <t xml:space="preserve">      Else: [Sales of Current Period / Sales of Same Period of Prior Year] – 1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O33" authorId="0" shapeId="0" xr:uid="{8E9BA231-AB0C-2141-9CCD-241852B30D61}">
      <text>
        <r>
          <rPr>
            <b/>
            <sz val="9"/>
            <color rgb="FF000000"/>
            <rFont val="Tahoma"/>
            <family val="2"/>
          </rPr>
          <t xml:space="preserve">Windows User:
</t>
        </r>
        <r>
          <rPr>
            <sz val="9"/>
            <color rgb="FF000000"/>
            <rFont val="Tahoma"/>
            <family val="2"/>
          </rPr>
          <t xml:space="preserve">IF[First Year]
</t>
        </r>
        <r>
          <rPr>
            <sz val="9"/>
            <color rgb="FF000000"/>
            <rFont val="Tahoma"/>
            <family val="2"/>
          </rPr>
          <t xml:space="preserve">      Then: N/A 
</t>
        </r>
        <r>
          <rPr>
            <sz val="9"/>
            <color rgb="FF000000"/>
            <rFont val="Tahoma"/>
            <family val="2"/>
          </rPr>
          <t xml:space="preserve">      Else: [Net Income of Current Period / Net Income of Same Period of Prior Year] - 1
</t>
        </r>
      </text>
    </comment>
    <comment ref="O35" authorId="0" shapeId="0" xr:uid="{84B5D9C5-739D-8E4B-A707-76223D157243}">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COGS / Sales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O36" authorId="0" shapeId="0" xr:uid="{C9790270-5BE7-794A-BA83-383C1AE03F8A}">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Selling, General &amp; Administrative Expense / Sales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O37" authorId="0" shapeId="0" xr:uid="{A4B83ABE-A463-2F4C-9ECD-E1B44BE71E8D}">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IF[Net PPE = 0]
</t>
        </r>
        <r>
          <rPr>
            <sz val="9"/>
            <color rgb="FF000000"/>
            <rFont val="Tahoma"/>
            <family val="2"/>
          </rPr>
          <t xml:space="preserve">      Then: 0
</t>
        </r>
        <r>
          <rPr>
            <sz val="9"/>
            <color rgb="FF000000"/>
            <rFont val="Tahoma"/>
            <family val="2"/>
          </rPr>
          <t xml:space="preserve">       Else: Depreciation / Net PPE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O38" authorId="0" shapeId="0" xr:uid="{B177C216-5623-E84C-B863-D31D0C7AE33F}">
      <text>
        <r>
          <rPr>
            <b/>
            <sz val="9"/>
            <color indexed="81"/>
            <rFont val="Tahoma"/>
            <family val="2"/>
          </rPr>
          <t>Windows User:</t>
        </r>
        <r>
          <rPr>
            <sz val="9"/>
            <color indexed="81"/>
            <rFont val="Tahoma"/>
            <family val="2"/>
          </rPr>
          <t xml:space="preserve">
</t>
        </r>
        <r>
          <rPr>
            <u/>
            <sz val="9"/>
            <color indexed="81"/>
            <rFont val="Tahoma"/>
            <family val="2"/>
          </rPr>
          <t>Historical</t>
        </r>
        <r>
          <rPr>
            <sz val="9"/>
            <color indexed="81"/>
            <rFont val="Tahoma"/>
            <family val="2"/>
          </rPr>
          <t xml:space="preserve">
Non-Operating Income (Expense) / Sales
</t>
        </r>
        <r>
          <rPr>
            <u/>
            <sz val="9"/>
            <color indexed="81"/>
            <rFont val="Tahoma"/>
            <family val="2"/>
          </rPr>
          <t>Projected</t>
        </r>
        <r>
          <rPr>
            <sz val="9"/>
            <color indexed="81"/>
            <rFont val="Tahoma"/>
            <family val="2"/>
          </rPr>
          <t xml:space="preserve">
IF [ t &lt;= [Time until Long-term (Years)]
     Then: IF [Fade Rate = 0:
                    Then: Starting Rate – [(Starting Rate – Long-term Rate) / Time Until Long-term] * [t – 1]
                     Else: (Starting Rate – [(Long-term Rate – Starting Rate)/(EXP(-Fade Rate * Time until Long-term) -1)) 
                                  + ((Long-term Rate – Starting Rate)/EXP(-Fade Rate*Time until Long-term) -1) * EXP(-Fade 
                                  Rate * (t – 1))
       Else: Long-term Rate
</t>
        </r>
      </text>
    </comment>
    <comment ref="O39" authorId="0" shapeId="0" xr:uid="{1D4B7A61-E401-6E40-A909-80C32D4B6A70}">
      <text>
        <r>
          <rPr>
            <b/>
            <sz val="9"/>
            <color indexed="81"/>
            <rFont val="Tahoma"/>
            <family val="2"/>
          </rPr>
          <t>Windows User:</t>
        </r>
        <r>
          <rPr>
            <sz val="9"/>
            <color indexed="81"/>
            <rFont val="Tahoma"/>
            <family val="2"/>
          </rPr>
          <t xml:space="preserve">
</t>
        </r>
        <r>
          <rPr>
            <u/>
            <sz val="9"/>
            <color indexed="81"/>
            <rFont val="Tahoma"/>
            <family val="2"/>
          </rPr>
          <t>Historical</t>
        </r>
        <r>
          <rPr>
            <sz val="9"/>
            <color indexed="81"/>
            <rFont val="Tahoma"/>
            <family val="2"/>
          </rPr>
          <t xml:space="preserve">
After-tax Extraordinary Income (Expense) / Sales
</t>
        </r>
        <r>
          <rPr>
            <u/>
            <sz val="9"/>
            <color indexed="81"/>
            <rFont val="Tahoma"/>
            <family val="2"/>
          </rPr>
          <t>Projected</t>
        </r>
        <r>
          <rPr>
            <sz val="9"/>
            <color indexed="81"/>
            <rFont val="Tahoma"/>
            <family val="2"/>
          </rPr>
          <t xml:space="preserve">
IF [ t &lt;= [Time until Long-term (Years)]
     Then: IF [Fade Rate = 0:
                    Then: Starting Rate – [(Starting Rate – Long-term Rate) / Time Until Long-term] * [t – 1]
                     Else: (Starting Rate – [(Long-term Rate – Starting Rate)/(EXP(-Fade Rate * Time until Long-term) -1)) 
                                  + ((Long-term Rate – Starting Rate)/EXP(-Fade Rate*Time until Long-term) -1) * EXP(-Fade 
                                  Rate * (t – 1))
       Else: Long-term Rate
</t>
        </r>
      </text>
    </comment>
    <comment ref="O40" authorId="0" shapeId="0" xr:uid="{F703C7C4-9935-4C45-91CF-0C89722BA12B}">
      <text>
        <r>
          <rPr>
            <b/>
            <sz val="9"/>
            <color rgb="FF000000"/>
            <rFont val="Tahoma"/>
            <family val="2"/>
          </rPr>
          <t>Windows User:</t>
        </r>
        <r>
          <rPr>
            <sz val="9"/>
            <color rgb="FF000000"/>
            <rFont val="Tahoma"/>
            <family val="2"/>
          </rPr>
          <t xml:space="preserve">
</t>
        </r>
        <r>
          <rPr>
            <sz val="9"/>
            <color rgb="FF000000"/>
            <rFont val="Tahoma"/>
            <family val="2"/>
          </rPr>
          <t xml:space="preserve">IF[Capex &lt; 0]
</t>
        </r>
        <r>
          <rPr>
            <sz val="9"/>
            <color rgb="FF000000"/>
            <rFont val="Tahoma"/>
            <family val="2"/>
          </rPr>
          <t xml:space="preserve">    Then: “NM”
</t>
        </r>
        <r>
          <rPr>
            <sz val="9"/>
            <color rgb="FF000000"/>
            <rFont val="Tahoma"/>
            <family val="2"/>
          </rPr>
          <t xml:space="preserve">     Else: Capex / Sales
</t>
        </r>
      </text>
    </comment>
    <comment ref="O42" authorId="0" shapeId="0" xr:uid="{A72B9FC6-356A-5445-BB46-30F106FE14AE}">
      <text>
        <r>
          <rPr>
            <b/>
            <sz val="9"/>
            <color rgb="FF000000"/>
            <rFont val="Tahoma"/>
            <family val="2"/>
          </rPr>
          <t>Windows User:</t>
        </r>
        <r>
          <rPr>
            <sz val="9"/>
            <color rgb="FF000000"/>
            <rFont val="Tahoma"/>
            <family val="2"/>
          </rPr>
          <t xml:space="preserve">
</t>
        </r>
        <r>
          <rPr>
            <sz val="9"/>
            <color rgb="FF000000"/>
            <rFont val="Tahoma"/>
            <family val="2"/>
          </rPr>
          <t>Gross Profit / Sales</t>
        </r>
      </text>
    </comment>
    <comment ref="O43" authorId="0" shapeId="0" xr:uid="{675547C2-FB23-3642-A5D2-EC063F6C2827}">
      <text>
        <r>
          <rPr>
            <b/>
            <sz val="9"/>
            <color rgb="FF000000"/>
            <rFont val="Tahoma"/>
            <family val="2"/>
          </rPr>
          <t>Windows User:</t>
        </r>
        <r>
          <rPr>
            <sz val="9"/>
            <color rgb="FF000000"/>
            <rFont val="Tahoma"/>
            <family val="2"/>
          </rPr>
          <t xml:space="preserve">
</t>
        </r>
        <r>
          <rPr>
            <sz val="9"/>
            <color rgb="FF000000"/>
            <rFont val="Tahoma"/>
            <family val="2"/>
          </rPr>
          <t>EBITDA / Sales</t>
        </r>
      </text>
    </comment>
    <comment ref="O44" authorId="0" shapeId="0" xr:uid="{E2CD1D9D-6DDB-D74E-8A74-AC34D8B6B5EE}">
      <text>
        <r>
          <rPr>
            <b/>
            <sz val="9"/>
            <color rgb="FF000000"/>
            <rFont val="Tahoma"/>
            <family val="2"/>
          </rPr>
          <t>Windows User:</t>
        </r>
        <r>
          <rPr>
            <sz val="9"/>
            <color rgb="FF000000"/>
            <rFont val="Tahoma"/>
            <family val="2"/>
          </rPr>
          <t xml:space="preserve">
</t>
        </r>
        <r>
          <rPr>
            <sz val="9"/>
            <color rgb="FF000000"/>
            <rFont val="Tahoma"/>
            <family val="2"/>
          </rPr>
          <t>EBIT / Sales</t>
        </r>
      </text>
    </comment>
    <comment ref="O45" authorId="0" shapeId="0" xr:uid="{224DE8D4-612D-9943-83F0-5D52E779EFB4}">
      <text>
        <r>
          <rPr>
            <b/>
            <sz val="9"/>
            <color rgb="FF000000"/>
            <rFont val="Tahoma"/>
            <family val="2"/>
          </rPr>
          <t>Windows User:</t>
        </r>
        <r>
          <rPr>
            <sz val="9"/>
            <color rgb="FF000000"/>
            <rFont val="Tahoma"/>
            <family val="2"/>
          </rPr>
          <t xml:space="preserve">
</t>
        </r>
        <r>
          <rPr>
            <sz val="9"/>
            <color rgb="FF000000"/>
            <rFont val="Tahoma"/>
            <family val="2"/>
          </rPr>
          <t>Net Income / Sales</t>
        </r>
      </text>
    </comment>
    <comment ref="B47" authorId="0" shapeId="0" xr:uid="{9948D35B-5469-FC47-B58D-5E2D7E5DE717}">
      <text>
        <r>
          <rPr>
            <sz val="9"/>
            <color rgb="FF000000"/>
            <rFont val="Tahoma"/>
            <family val="2"/>
          </rPr>
          <t>This is based on NOPAT from ongoing operations, not NOPAT after extraordinary items. This calculation of ROIC is most useful for estimating the value of the company. Defining ROIC based on NOPAT after extraordinary items would be most useful for measuring past performance for compensation plans.</t>
        </r>
      </text>
    </comment>
    <comment ref="E47" authorId="0" shapeId="0" xr:uid="{C804DA5F-4629-B546-AEAE-784F0E6BFA48}">
      <text>
        <r>
          <rPr>
            <b/>
            <sz val="9"/>
            <color rgb="FF000000"/>
            <rFont val="Tahoma"/>
            <family val="2"/>
          </rPr>
          <t>Windows User:</t>
        </r>
        <r>
          <rPr>
            <sz val="9"/>
            <color rgb="FF000000"/>
            <rFont val="Tahoma"/>
            <family val="2"/>
          </rPr>
          <t xml:space="preserve">
</t>
        </r>
        <r>
          <rPr>
            <sz val="9"/>
            <color rgb="FF000000"/>
            <rFont val="Tahoma"/>
            <family val="2"/>
          </rPr>
          <t xml:space="preserve">1 = Average Balances
</t>
        </r>
        <r>
          <rPr>
            <sz val="9"/>
            <color rgb="FF000000"/>
            <rFont val="Tahoma"/>
            <family val="2"/>
          </rPr>
          <t>2 = Beginning Balance</t>
        </r>
      </text>
    </comment>
    <comment ref="O51" authorId="0" shapeId="0" xr:uid="{8E000395-1A63-B04D-9512-C10A8B1BECEE}">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IF [Net PPE = 0
</t>
        </r>
        <r>
          <rPr>
            <sz val="9"/>
            <color rgb="FF000000"/>
            <rFont val="Tahoma"/>
            <family val="2"/>
          </rPr>
          <t xml:space="preserve">      Then: 0
</t>
        </r>
        <r>
          <rPr>
            <sz val="9"/>
            <color rgb="FF000000"/>
            <rFont val="Tahoma"/>
            <family val="2"/>
          </rPr>
          <t xml:space="preserve">       Else: Deferred Taxes / Net PPE
</t>
        </r>
        <r>
          <rPr>
            <sz val="9"/>
            <color rgb="FF000000"/>
            <rFont val="Tahoma"/>
            <family val="2"/>
          </rPr>
          <t xml:space="preserv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O52" authorId="0" shapeId="0" xr:uid="{2B16CB84-A333-0C41-BFD2-28E5AE722B80}">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Tax Expense / Earnings Before Taxes (EBT)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B53" authorId="0" shapeId="0" xr:uid="{D8D4C2C4-C010-E74D-87EA-41C433488A49}">
      <text>
        <r>
          <rPr>
            <sz val="9"/>
            <color rgb="FF000000"/>
            <rFont val="Tahoma"/>
            <family val="2"/>
          </rPr>
          <t>We have assumed that the past average tax rate was the same as the past marginal tax rate, since we have no way of directly identifying the marginal tax rate.</t>
        </r>
      </text>
    </comment>
    <comment ref="O53" authorId="0" shapeId="0" xr:uid="{97B84B82-21D9-BF4F-9DA1-3ECE5F51A6F3}">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Average Tax Rate (above)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t>
        </r>
        <r>
          <rPr>
            <sz val="9"/>
            <color rgb="FF000000"/>
            <rFont val="Tahoma"/>
            <family val="2"/>
          </rPr>
          <t xml:space="preserve">                                  + ((Long-term Rate – Starting Rate)/EXP(-Fade Rate*Time until Long-term) -1) * EXP(-Fade 
</t>
        </r>
        <r>
          <rPr>
            <sz val="9"/>
            <color rgb="FF000000"/>
            <rFont val="Tahoma"/>
            <family val="2"/>
          </rPr>
          <t xml:space="preserve">                                  Rate * (t – 1))
</t>
        </r>
        <r>
          <rPr>
            <sz val="9"/>
            <color rgb="FF000000"/>
            <rFont val="Tahoma"/>
            <family val="2"/>
          </rPr>
          <t xml:space="preserve">       Else: Long-term Rate
</t>
        </r>
      </text>
    </comment>
    <comment ref="B62" authorId="0" shapeId="0" xr:uid="{0FC0BE10-46AB-6B4B-B497-4A1402776A38}">
      <text>
        <r>
          <rPr>
            <sz val="9"/>
            <color indexed="81"/>
            <rFont val="Tahoma"/>
            <family val="2"/>
          </rPr>
          <t>Condensed formula = Cash and equivalents Rationale: No adjustments needed.</t>
        </r>
      </text>
    </comment>
    <comment ref="O62" authorId="0" shapeId="0" xr:uid="{18EAE234-735D-1640-B354-DAF5B017711E}">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Cash &amp; Equivalents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Cash as a % of Sales 
</t>
        </r>
      </text>
    </comment>
    <comment ref="B63" authorId="0" shapeId="0" xr:uid="{ED785C46-A47D-EC47-AEDA-01FB737889FC}">
      <text>
        <r>
          <rPr>
            <sz val="9"/>
            <color indexed="81"/>
            <rFont val="Tahoma"/>
            <family val="2"/>
          </rPr>
          <t>Condensed formula = Inventories + LIFO reserve Rationale: The only adjustment is if the user chooses to convert the inventory level to the level it would have been if the firm had used FIFO accounting.</t>
        </r>
      </text>
    </comment>
    <comment ref="O63" authorId="0" shapeId="0" xr:uid="{7DDD7AAD-9739-114C-A841-9C2687C6093E}">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[Inventories] + [LIFO Reserve]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     Link to Inventory from Net Working Capital Schedule below
</t>
        </r>
      </text>
    </comment>
    <comment ref="B64" authorId="0" shapeId="0" xr:uid="{72DAF03B-D5F0-634B-97DE-E3656CDE0F91}">
      <text>
        <r>
          <rPr>
            <sz val="9"/>
            <color indexed="81"/>
            <rFont val="Tahoma"/>
            <family val="2"/>
          </rPr>
          <t>Condensed formula = Accounts receivable Rationale: No adjustments needed.</t>
        </r>
      </text>
    </comment>
    <comment ref="O64" authorId="0" shapeId="0" xr:uid="{F5FE93DF-A097-0B45-B62F-E5A449A1A444}">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Accounts Receivable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     Link to Accounts Receivable from Net Working Capital Schedule below
</t>
        </r>
      </text>
    </comment>
    <comment ref="B65" authorId="0" shapeId="0" xr:uid="{83521973-95A6-DC4D-AFB4-9B1262BF86A3}">
      <text>
        <r>
          <rPr>
            <sz val="9"/>
            <color indexed="81"/>
            <rFont val="Tahoma"/>
            <family val="2"/>
          </rPr>
          <t>Condensed formula = Tax refund receivable + Progress payments + Prepaid expenses + Other operating current assets Rationale: In general, this includes all operating assets other than cash, inventory, or receivables.</t>
        </r>
      </text>
    </comment>
    <comment ref="O65" authorId="0" shapeId="0" xr:uid="{90A4E764-7469-A145-9A84-3A214A296F75}">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 [Tax Refund Receivable]
</t>
        </r>
        <r>
          <rPr>
            <sz val="9"/>
            <color rgb="FF000000"/>
            <rFont val="Tahoma"/>
            <family val="2"/>
          </rPr>
          <t xml:space="preserve">[ + ] [Progress Payments]
</t>
        </r>
        <r>
          <rPr>
            <sz val="9"/>
            <color rgb="FF000000"/>
            <rFont val="Tahoma"/>
            <family val="2"/>
          </rPr>
          <t xml:space="preserve">[ + ] [Prepaid Expenses]
</t>
        </r>
        <r>
          <rPr>
            <sz val="9"/>
            <color rgb="FF000000"/>
            <rFont val="Tahoma"/>
            <family val="2"/>
          </rPr>
          <t xml:space="preserve">[ + ] [Other Operating Current Assets]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Link to Other Short-term Operating Assets from Net Working Capital Schedule below
</t>
        </r>
      </text>
    </comment>
    <comment ref="B66" authorId="0" shapeId="0" xr:uid="{2A653724-608F-2642-B0B0-F1D43934B176}">
      <text>
        <r>
          <rPr>
            <sz val="9"/>
            <color rgb="FF000000"/>
            <rFont val="Tahoma"/>
            <family val="2"/>
          </rPr>
          <t>Condensed formula = Marketable securities + Notes receivable + Short-term investments or investment securities + Other nonoperating current assets Rationale: This category contains all nonoperating current assets.</t>
        </r>
      </text>
    </comment>
    <comment ref="O66" authorId="0" shapeId="0" xr:uid="{A77978C3-EA74-0146-920B-59A7929BE021}">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[Marketable Securities]
</t>
        </r>
        <r>
          <rPr>
            <sz val="9"/>
            <color rgb="FF000000"/>
            <rFont val="Tahoma"/>
            <family val="2"/>
          </rPr>
          <t xml:space="preserve">[ + ] [Notes Receivable]
</t>
        </r>
        <r>
          <rPr>
            <sz val="9"/>
            <color rgb="FF000000"/>
            <rFont val="Tahoma"/>
            <family val="2"/>
          </rPr>
          <t xml:space="preserve">[ + ] [Short-term Investments or Investment Securities]
</t>
        </r>
        <r>
          <rPr>
            <sz val="9"/>
            <color rgb="FF000000"/>
            <rFont val="Tahoma"/>
            <family val="2"/>
          </rPr>
          <t xml:space="preserve">[ + ] [Other Non-operating Current Assets]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Link to Short-term Investments below (Info for making sheets balance section)
</t>
        </r>
      </text>
    </comment>
    <comment ref="B67" authorId="0" shapeId="0" xr:uid="{5A6A10D7-FDCE-034E-AC44-98E164381425}">
      <text>
        <r>
          <rPr>
            <sz val="9"/>
            <color indexed="81"/>
            <rFont val="Tahoma"/>
            <family val="2"/>
          </rPr>
          <t>Condensed formula = Condensed Cash + Inventory + Accounts receivable + Other short-term operating assets + Short-term investments Rationale: No adjustments needed.</t>
        </r>
      </text>
    </comment>
    <comment ref="O67" authorId="0" shapeId="0" xr:uid="{159EFB3F-41D4-9049-90BA-7046300A18D5}">
      <text>
        <r>
          <rPr>
            <b/>
            <sz val="9"/>
            <color indexed="81"/>
            <rFont val="Tahoma"/>
            <family val="2"/>
          </rPr>
          <t>Windows User:</t>
        </r>
        <r>
          <rPr>
            <sz val="9"/>
            <color indexed="81"/>
            <rFont val="Tahoma"/>
            <family val="2"/>
          </rPr>
          <t xml:space="preserve">
Cash + Inventory + Accounts Receivable + Other Short-term Operating Assets + Short-term Investments</t>
        </r>
      </text>
    </comment>
    <comment ref="B68" authorId="0" shapeId="0" xr:uid="{DBEB7741-088B-5447-9DC9-D2F5D16851F1}">
      <text>
        <r>
          <rPr>
            <sz val="9"/>
            <color indexed="81"/>
            <rFont val="Tahoma"/>
            <family val="2"/>
          </rPr>
          <t>Condensed formula = Net property, plant, and equipment - cumulative impact of “uncapitalizing” interest Rationale: (1) We start with reported net PPE and then subtract the cumulative net amount of capitalized interest.We also include an adjustment in this account to accommodate any special asset impairment charges that are so large that they would have caused other long-term operating assets to become negative.</t>
        </r>
      </text>
    </comment>
    <comment ref="O68" authorId="0" shapeId="0" xr:uid="{8EB8C380-5E4F-DB40-99B7-7933D4DF9D61}">
      <text>
        <r>
          <rPr>
            <b/>
            <sz val="9"/>
            <color rgb="FF000000"/>
            <rFont val="Tahoma"/>
            <family val="2"/>
          </rPr>
          <t>Windows User:</t>
        </r>
        <r>
          <rPr>
            <sz val="9"/>
            <color rgb="FF000000"/>
            <rFont val="Tahoma"/>
            <family val="2"/>
          </rPr>
          <t xml:space="preserve">
</t>
        </r>
        <r>
          <rPr>
            <sz val="9"/>
            <color rgb="FF000000"/>
            <rFont val="Tahoma"/>
            <family val="2"/>
          </rPr>
          <t>See Report Pg. 12</t>
        </r>
      </text>
    </comment>
    <comment ref="B69" authorId="0" shapeId="0" xr:uid="{0B5FEBBB-2C19-7846-A4A5-FA3082638300}">
      <text>
        <r>
          <rPr>
            <sz val="9"/>
            <color rgb="FF000000"/>
            <rFont val="Tahoma"/>
            <family val="2"/>
          </rPr>
          <t>Condensed formula = Other operating long-term assets + [Cumulative of current and past asset impairment losses and write-downs]+ [MAX(Goodwill if shown separately+ Intangibles if shown separately + Cost in excess of fair value of net assets acquired, Goodwill and intangibles if shown combined)] + Deferred charges + Deposits + [Cumulative of current and past amortization] + Capitalized value of operating leases + [Cumulative total of current and past two years of Capitalized operating costs] – Cumulative current and past special asset impairment losses, write-downs, or accounting changesRationale: This category contains all long-term operating assets other than net PPE. (1) It includes Other operating long-term assets. (2) This includes the cumulative of current and past asset impairment losses and write-downs, based on the assumption that the assets should not be written down. If you disagree, you may enter the amount you desire to write-down. (3) We subtract the cumulative current and past accounting changes, based on the assumption that these have not changed the economic reality of the company. If the user believes that it makes economic sense to include these adjustments, then the user may enter the desired write-down (Special goodwill impairment and accounting changes). (4) This includes the reported balance sheet assets of goodwill and amortization, being careful not to “double count.” (5) It includes long-term deferred charges, since these are typically related to operations. (6) It includes Deposits, since these are usually related to operations. (7) It includes the cumulative of current and past amortization. This is based on the assumption that amortization was created through the purchase of operating assets, but that there is no good way (other than an impairment test, which we account for later) to measure the change in value of the purchased asset. Therefore, we do not amortize the asset. (8) If the user chooses to capitalize operating leases, then they are included here. (9) If the user chooses to “uncapitalize” operating costs that the company chose to capitalize, then long-term operating assets should be reduced by the cumulative amount of current and past capitalized costs (note that these cost are reported as a negative number in the Special section of the Comprehensive sheet, so we add a negative amount to reduce assets). We assume that the capitalized costs are being amortized over a three-year period, so we only use the current and past two years. Because the decision to capitalize costs does not affect taxes, we don’t need to make any adjustment for taxes. (10) We subtract the cumulative current and past special asset impairment charges (or write-downs, or accounting changes), because the user must believe that these write-downs are economically significant. We also include an adjustment in this account to accommodate any special asset impairment charges that are so large that they would have caused other long-term operating assets to become negative.</t>
        </r>
      </text>
    </comment>
    <comment ref="O69" authorId="0" shapeId="0" xr:uid="{84E8FB4E-B4C4-6A4B-9365-DA525F065EBE}">
      <text>
        <r>
          <rPr>
            <b/>
            <sz val="9"/>
            <color rgb="FF000000"/>
            <rFont val="Tahoma"/>
            <family val="2"/>
          </rPr>
          <t>Windows User:</t>
        </r>
        <r>
          <rPr>
            <sz val="9"/>
            <color rgb="FF000000"/>
            <rFont val="Tahoma"/>
            <family val="2"/>
          </rPr>
          <t xml:space="preserve">
</t>
        </r>
        <r>
          <rPr>
            <sz val="9"/>
            <color rgb="FF000000"/>
            <rFont val="Tahoma"/>
            <family val="2"/>
          </rPr>
          <t>See Report Pg. 12</t>
        </r>
      </text>
    </comment>
    <comment ref="B70" authorId="0" shapeId="0" xr:uid="{97048417-7827-0E4F-B051-036B8175C98D}">
      <text>
        <r>
          <rPr>
            <sz val="9"/>
            <color indexed="81"/>
            <rFont val="Tahoma"/>
            <family val="2"/>
          </rPr>
          <t>Condensed formula = Long-term receivables + Investments in unconsolidated subsidiaries + Other investments + Long-term notes receivable + Investments &amp; advances to subsidiaries + Other nonoperating long-term assets Rationale: This contains all long-term assets not related to operations.</t>
        </r>
      </text>
    </comment>
    <comment ref="O70" authorId="0" shapeId="0" xr:uid="{9914528F-F347-E844-B9B2-7E457E0DAA30}">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Long-Term Receivables
</t>
        </r>
        <r>
          <rPr>
            <sz val="9"/>
            <color rgb="FF000000"/>
            <rFont val="Tahoma"/>
            <family val="2"/>
          </rPr>
          <t xml:space="preserve">[ + ] Investments in unconsolidated subsidiaries
</t>
        </r>
        <r>
          <rPr>
            <sz val="9"/>
            <color rgb="FF000000"/>
            <rFont val="Tahoma"/>
            <family val="2"/>
          </rPr>
          <t xml:space="preserve">[ + ] Other investments
</t>
        </r>
        <r>
          <rPr>
            <sz val="9"/>
            <color rgb="FF000000"/>
            <rFont val="Tahoma"/>
            <family val="2"/>
          </rPr>
          <t xml:space="preserve">[ + ]  Long-term Notes Receivables
</t>
        </r>
        <r>
          <rPr>
            <sz val="9"/>
            <color rgb="FF000000"/>
            <rFont val="Tahoma"/>
            <family val="2"/>
          </rPr>
          <t xml:space="preserve">[ + ] Investments &amp; Advances to subsidiaries 
</t>
        </r>
        <r>
          <rPr>
            <sz val="9"/>
            <color rgb="FF000000"/>
            <rFont val="Tahoma"/>
            <family val="2"/>
          </rPr>
          <t xml:space="preserve">[ + ] Other Non-Operating Long-term Assets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Long-term Investments as a % of Sales 
</t>
        </r>
      </text>
    </comment>
    <comment ref="B71" authorId="0" shapeId="0" xr:uid="{88388B24-B107-DF48-B901-9000B4C428BB}">
      <text>
        <r>
          <rPr>
            <sz val="9"/>
            <color indexed="81"/>
            <rFont val="Tahoma"/>
            <family val="2"/>
          </rPr>
          <t>Condensed formula = Condensed Total current assets + Net PPE + Other long-term operating assets + Long-term investments Rationale: This is the total assets that would have been reported based on the adjustments above.</t>
        </r>
      </text>
    </comment>
    <comment ref="O71" authorId="0" shapeId="0" xr:uid="{372F9C41-2C2C-A542-857B-ED193951003C}">
      <text>
        <r>
          <rPr>
            <b/>
            <sz val="9"/>
            <color rgb="FF000000"/>
            <rFont val="Tahoma"/>
            <family val="2"/>
          </rPr>
          <t>Windows User:</t>
        </r>
        <r>
          <rPr>
            <sz val="9"/>
            <color rgb="FF000000"/>
            <rFont val="Tahoma"/>
            <family val="2"/>
          </rPr>
          <t xml:space="preserve">
</t>
        </r>
        <r>
          <rPr>
            <sz val="9"/>
            <color rgb="FF000000"/>
            <rFont val="Tahoma"/>
            <family val="2"/>
          </rPr>
          <t>Total Current Assets + Net PPE + Other Long-term Operating Assets + Long-term Investments</t>
        </r>
      </text>
    </comment>
    <comment ref="B75" authorId="0" shapeId="0" xr:uid="{04A02F18-5045-934F-AC46-C33AEA2C2F6A}">
      <text>
        <r>
          <rPr>
            <sz val="9"/>
            <color indexed="81"/>
            <rFont val="Tahoma"/>
            <family val="2"/>
          </rPr>
          <t>Condensed formula = Accounts payable Rationale: No adjustments needed.</t>
        </r>
      </text>
    </comment>
    <comment ref="O75" authorId="0" shapeId="0" xr:uid="{A48EEB9B-5F78-B848-AE53-70230E7CB087}">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Accounts Payable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Link to Account Payable from Net Working Capital Schedule below
</t>
        </r>
      </text>
    </comment>
    <comment ref="B76" authorId="0" shapeId="0" xr:uid="{EF8FA3CE-ADF0-5F49-A303-6EC9E6E19F7A}">
      <text>
        <r>
          <rPr>
            <sz val="9"/>
            <color indexed="81"/>
            <rFont val="Tahoma"/>
            <family val="2"/>
          </rPr>
          <t>Condensed formula = Short-term unearned revenue + Interest payable or accrued interest + Dividends payable + Taxes payable or accrued taxes + Accrued wages or salary + Other accrued expenses or accruals + Deferred income + Long-term unearned revenue Rationale: We aggregate all accruals here, including accounts that are classified as long-term accruals because it doesn’t make a difference in valuation whether an accrual is long-term or short-term.</t>
        </r>
      </text>
    </comment>
    <comment ref="O76" authorId="0" shapeId="0" xr:uid="{5A0E6D17-EF6E-AD4D-8F40-B3E46075A5A1}">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Short-term Unearned Revenue 
</t>
        </r>
        <r>
          <rPr>
            <sz val="9"/>
            <color rgb="FF000000"/>
            <rFont val="Tahoma"/>
            <family val="2"/>
          </rPr>
          <t xml:space="preserve">[ + ] Interest Payable (Accrued Interest)
</t>
        </r>
        <r>
          <rPr>
            <sz val="9"/>
            <color rgb="FF000000"/>
            <rFont val="Tahoma"/>
            <family val="2"/>
          </rPr>
          <t xml:space="preserve">[ + ] Dividends Payable
</t>
        </r>
        <r>
          <rPr>
            <sz val="9"/>
            <color rgb="FF000000"/>
            <rFont val="Tahoma"/>
            <family val="2"/>
          </rPr>
          <t xml:space="preserve">[ + ] Taxes Payable (Accrued Taxes)
</t>
        </r>
        <r>
          <rPr>
            <sz val="9"/>
            <color rgb="FF000000"/>
            <rFont val="Tahoma"/>
            <family val="2"/>
          </rPr>
          <t xml:space="preserve">[ + ] Accrued Wages or Salary
</t>
        </r>
        <r>
          <rPr>
            <sz val="9"/>
            <color rgb="FF000000"/>
            <rFont val="Tahoma"/>
            <family val="2"/>
          </rPr>
          <t xml:space="preserve">[ + ] Other Accrued Expenses or Accruals
</t>
        </r>
        <r>
          <rPr>
            <sz val="9"/>
            <color rgb="FF000000"/>
            <rFont val="Tahoma"/>
            <family val="2"/>
          </rPr>
          <t xml:space="preserve">[ + ]  Deferred Income
</t>
        </r>
        <r>
          <rPr>
            <sz val="9"/>
            <color rgb="FF000000"/>
            <rFont val="Tahoma"/>
            <family val="2"/>
          </rPr>
          <t xml:space="preserve">[ + ] Long-term Unearned Revenue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Link to Accruals from Net Working Capital Schedule below
</t>
        </r>
      </text>
    </comment>
    <comment ref="B77" authorId="0" shapeId="0" xr:uid="{598A6CBB-95FC-4A4E-A5C7-13025C1A5762}">
      <text>
        <r>
          <rPr>
            <sz val="9"/>
            <color indexed="81"/>
            <rFont val="Tahoma"/>
            <family val="2"/>
          </rPr>
          <t>Condensed formula = Other operating current liabilities Rationale: No adjustment needed.</t>
        </r>
      </text>
    </comment>
    <comment ref="O77" authorId="0" shapeId="0" xr:uid="{AA2A786F-A6EC-6143-8BDB-C556F44CAF75}">
      <text>
        <r>
          <rPr>
            <b/>
            <sz val="9"/>
            <color indexed="81"/>
            <rFont val="Tahoma"/>
            <family val="2"/>
          </rPr>
          <t>Windows User:</t>
        </r>
        <r>
          <rPr>
            <sz val="9"/>
            <color indexed="81"/>
            <rFont val="Tahoma"/>
            <family val="2"/>
          </rPr>
          <t xml:space="preserve">
</t>
        </r>
        <r>
          <rPr>
            <u/>
            <sz val="9"/>
            <color indexed="81"/>
            <rFont val="Tahoma"/>
            <family val="2"/>
          </rPr>
          <t xml:space="preserve">Historical </t>
        </r>
        <r>
          <rPr>
            <sz val="9"/>
            <color indexed="81"/>
            <rFont val="Tahoma"/>
            <family val="2"/>
          </rPr>
          <t xml:space="preserve">
Other Operating Current Liabilities
</t>
        </r>
        <r>
          <rPr>
            <u/>
            <sz val="9"/>
            <color indexed="81"/>
            <rFont val="Tahoma"/>
            <family val="2"/>
          </rPr>
          <t>Projected</t>
        </r>
        <r>
          <rPr>
            <sz val="9"/>
            <color indexed="81"/>
            <rFont val="Tahoma"/>
            <family val="2"/>
          </rPr>
          <t xml:space="preserve">
Link to Other Operating Current Liabilities from Net Working Capital Schedule below
</t>
        </r>
      </text>
    </comment>
    <comment ref="B78" authorId="0" shapeId="0" xr:uid="{34845F04-C4E3-D249-AA67-D5141C6D51AC}">
      <text>
        <r>
          <rPr>
            <sz val="9"/>
            <color indexed="81"/>
            <rFont val="Tahoma"/>
            <family val="2"/>
          </rPr>
          <t>Condensed formula = Notes payable + Current portion of long-term debt + Current portion of capitalized leases + All other short-term debt Rationale: We aggregate all short-term debt here.</t>
        </r>
      </text>
    </comment>
    <comment ref="O78" authorId="0" shapeId="0" xr:uid="{D0EED771-F044-C64B-9933-4CE6865D86BA}">
      <text>
        <r>
          <rPr>
            <b/>
            <sz val="9"/>
            <color indexed="81"/>
            <rFont val="Tahoma"/>
            <family val="2"/>
          </rPr>
          <t>Windows User:</t>
        </r>
        <r>
          <rPr>
            <sz val="9"/>
            <color indexed="81"/>
            <rFont val="Tahoma"/>
            <family val="2"/>
          </rPr>
          <t xml:space="preserve">
</t>
        </r>
        <r>
          <rPr>
            <u/>
            <sz val="9"/>
            <color indexed="81"/>
            <rFont val="Tahoma"/>
            <family val="2"/>
          </rPr>
          <t xml:space="preserve">Historical </t>
        </r>
        <r>
          <rPr>
            <sz val="9"/>
            <color indexed="81"/>
            <rFont val="Tahoma"/>
            <family val="2"/>
          </rPr>
          <t xml:space="preserve">
 Notes Payable
[ + ] Current Portion of Long-term Debt
[ + ] Current Portion of Capitalized Leases
[ + ] All Other Short-term Debt 
</t>
        </r>
        <r>
          <rPr>
            <u/>
            <sz val="9"/>
            <color indexed="81"/>
            <rFont val="Tahoma"/>
            <family val="2"/>
          </rPr>
          <t>Projected</t>
        </r>
        <r>
          <rPr>
            <sz val="9"/>
            <color indexed="81"/>
            <rFont val="Tahoma"/>
            <family val="2"/>
          </rPr>
          <t xml:space="preserve">
[Short-term Debt as a % of Value of Firm * Value of Operations (as of user-specified date)] + Current Debt
</t>
        </r>
      </text>
    </comment>
    <comment ref="O79" authorId="0" shapeId="0" xr:uid="{46985B35-E0DE-F541-92EC-C98BAE6CC7CB}">
      <text>
        <r>
          <rPr>
            <b/>
            <sz val="9"/>
            <color rgb="FF000000"/>
            <rFont val="Tahoma"/>
            <family val="2"/>
          </rPr>
          <t>Windows User:</t>
        </r>
        <r>
          <rPr>
            <sz val="9"/>
            <color rgb="FF000000"/>
            <rFont val="Tahoma"/>
            <family val="2"/>
          </rPr>
          <t xml:space="preserve">
</t>
        </r>
        <r>
          <rPr>
            <sz val="9"/>
            <color rgb="FF000000"/>
            <rFont val="Tahoma"/>
            <family val="2"/>
          </rPr>
          <t>Accounts Payable + Accruals + Other Operating Current Liabilities + All Short-term Debt</t>
        </r>
      </text>
    </comment>
    <comment ref="B80" authorId="0" shapeId="0" xr:uid="{4691823D-A4BC-3E47-AB4D-0469C28DB3EB}">
      <text>
        <r>
          <rPr>
            <sz val="9"/>
            <color rgb="FF000000"/>
            <rFont val="Tahoma"/>
            <family val="2"/>
          </rPr>
          <t>Condensed formula = Noncurrent portion of long-term debt + Mortgages + Noncurrent portion of capitalized leases + Convertible debt + Any other long-term debt + Capitalized value of operating leases + Retirement, pension, and health insurance related liabilities. Rationale: This includes all types of long-term debt, including the Noncurrent portion of long-term debt, mortgages, the noncurrent portion of capitalized leases, convertible debt and any other long-term debt. If the user chooses to capitalize operating leases, then that amount is shown here as debt (and also in Other long-term operating assets). Rather than show retirement, pension, and health insurance related liabilities as a liability, they are shown as debt and their implied interest is shown as an interest expense.Proj. This is a percent of market value, where market value is defined as the value of operations. Notice that the value of operations depends on FCF and does not directly depend on the forecasted debt. However, the value of operations does depend on WACC, and so the amount of forecasted debt in the long-term should be consistent with the amount of debt specified in the WACC section.</t>
        </r>
      </text>
    </comment>
    <comment ref="O80" authorId="0" shapeId="0" xr:uid="{79758978-5BD2-2743-9916-BB4736CC8E31}">
      <text>
        <r>
          <rPr>
            <b/>
            <sz val="9"/>
            <color indexed="81"/>
            <rFont val="Tahoma"/>
            <family val="2"/>
          </rPr>
          <t>Windows User:</t>
        </r>
        <r>
          <rPr>
            <sz val="9"/>
            <color indexed="81"/>
            <rFont val="Tahoma"/>
            <family val="2"/>
          </rPr>
          <t xml:space="preserve">
</t>
        </r>
        <r>
          <rPr>
            <u/>
            <sz val="9"/>
            <color indexed="81"/>
            <rFont val="Tahoma"/>
            <family val="2"/>
          </rPr>
          <t xml:space="preserve">Historical </t>
        </r>
        <r>
          <rPr>
            <sz val="9"/>
            <color indexed="81"/>
            <rFont val="Tahoma"/>
            <family val="2"/>
          </rPr>
          <t xml:space="preserve">
Non-Current Portion of Long-term Debt
[ + ] Mortgages
[ + ] Non-current Portion of Capitalized Leases
[ + ] Convertible Debt
[ + ] Any Other Long-term Debt
[ + ] Retirement, Pension and Health Insurance Related Liabilities
[ + ] Capitalized Value of Operating Leases
</t>
        </r>
        <r>
          <rPr>
            <u/>
            <sz val="9"/>
            <color indexed="81"/>
            <rFont val="Tahoma"/>
            <family val="2"/>
          </rPr>
          <t>Projected</t>
        </r>
        <r>
          <rPr>
            <sz val="9"/>
            <color indexed="81"/>
            <rFont val="Tahoma"/>
            <family val="2"/>
          </rPr>
          <t xml:space="preserve">
Long-term debt as a % of Market Value of Firm * Value of Operations (as of user-specified date)
</t>
        </r>
      </text>
    </comment>
    <comment ref="B81" authorId="0" shapeId="0" xr:uid="{7BD45110-6900-0449-AD3E-23DF437EB263}">
      <text>
        <r>
          <rPr>
            <sz val="9"/>
            <color indexed="81"/>
            <rFont val="Tahoma"/>
            <family val="2"/>
          </rPr>
          <t>Condensed formula = -Current deferred tax asset - Long-term deferred tax asset + Short-term deferred taxes + Deferred tax liability in untaxed reserves + Deferred long-term income taxes Rationale: We only need one account for deferred tax, and so we aggregate all deferred tax accounts.Proj. Through clever accounting (mostly due to the difference between accelerated depreciation and straight-line depreciation), most firms don't actually pay all the taxes they report on the income statement. Any tax that they report on the statement but don't actually pay is added each year to an account on the balance sheets, called the deferred tax account. Let's assume our deferred tax account will be proportional to Net PPE In other words, as Net PPE increases, clever accountants find ways to defer taxes.</t>
        </r>
      </text>
    </comment>
    <comment ref="O81" authorId="0" shapeId="0" xr:uid="{3D6760E3-4BDF-D04A-8087-3293103F772D}">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Negative [Current Deferred Tax Asset]
</t>
        </r>
        <r>
          <rPr>
            <sz val="9"/>
            <color rgb="FF000000"/>
            <rFont val="Tahoma"/>
            <family val="2"/>
          </rPr>
          <t xml:space="preserve">[ -  ] Deferred Tax Asset (Long-term)
</t>
        </r>
        <r>
          <rPr>
            <sz val="9"/>
            <color rgb="FF000000"/>
            <rFont val="Tahoma"/>
            <family val="2"/>
          </rPr>
          <t xml:space="preserve">[ + ] Short-term Deferred Taxes
</t>
        </r>
        <r>
          <rPr>
            <sz val="9"/>
            <color rgb="FF000000"/>
            <rFont val="Tahoma"/>
            <family val="2"/>
          </rPr>
          <t xml:space="preserve">[ + ] Deferred Tax Liability in Untaxed Reserves
</t>
        </r>
        <r>
          <rPr>
            <sz val="9"/>
            <color rgb="FF000000"/>
            <rFont val="Tahoma"/>
            <family val="2"/>
          </rPr>
          <t xml:space="preserve">[ + ] Deferred Income Taxes (Long-term)
</t>
        </r>
        <r>
          <rPr>
            <u/>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Net PPE * Deferred Taxes as a % of Net PPE
</t>
        </r>
      </text>
    </comment>
    <comment ref="B82" authorId="0" shapeId="0" xr:uid="{6427009A-7AA1-8140-8D61-5054F36D7F6C}">
      <text>
        <r>
          <rPr>
            <sz val="9"/>
            <color indexed="81"/>
            <rFont val="Tahoma"/>
            <family val="2"/>
          </rPr>
          <t>Condensed formula = Preferred stock Rationale: No adjustment needed.</t>
        </r>
      </text>
    </comment>
    <comment ref="O82" authorId="0" shapeId="0" xr:uid="{42D327DB-6F66-5240-8E7C-35AFF6415DA8}">
      <text>
        <r>
          <rPr>
            <b/>
            <sz val="9"/>
            <color indexed="81"/>
            <rFont val="Tahoma"/>
            <family val="2"/>
          </rPr>
          <t>Windows User:</t>
        </r>
        <r>
          <rPr>
            <sz val="9"/>
            <color indexed="81"/>
            <rFont val="Tahoma"/>
            <family val="2"/>
          </rPr>
          <t xml:space="preserve">
</t>
        </r>
        <r>
          <rPr>
            <u/>
            <sz val="9"/>
            <color indexed="81"/>
            <rFont val="Tahoma"/>
            <family val="2"/>
          </rPr>
          <t xml:space="preserve">Historical </t>
        </r>
        <r>
          <rPr>
            <sz val="9"/>
            <color indexed="81"/>
            <rFont val="Tahoma"/>
            <family val="2"/>
          </rPr>
          <t xml:space="preserve">
Preferred Stock
</t>
        </r>
        <r>
          <rPr>
            <u/>
            <sz val="9"/>
            <color indexed="81"/>
            <rFont val="Tahoma"/>
            <family val="2"/>
          </rPr>
          <t>Projected</t>
        </r>
        <r>
          <rPr>
            <sz val="9"/>
            <color indexed="81"/>
            <rFont val="Tahoma"/>
            <family val="2"/>
          </rPr>
          <t xml:space="preserve">
Preferred Stock as a % of Value of Firm * Value of Operations (as of user-specified date)
</t>
        </r>
      </text>
    </comment>
    <comment ref="B83" authorId="0" shapeId="0" xr:uid="{975160E3-1355-4F4A-9DDC-BE5FDD42BAE4}">
      <text>
        <r>
          <rPr>
            <sz val="9"/>
            <color indexed="81"/>
            <rFont val="Tahoma"/>
            <family val="2"/>
          </rPr>
          <t>Condensed formula = Other nonoperating current liabilities + Provision for risks and charges + Reserve accounts + Restructuring obligations + Commitments and contingencies + Other long-term liabilities + Minority interest + Nonequity reserves + [IF(Stock options from special section = 0, Common stock warrants and stock options from balance sheet, Stock options from special section)]Rationale: This account includes all nonoperating liabilities, including reserve accounts and minority interest. This account also includes any stock options reported on the balance sheet. Stock options are included with long-term liabilities rather than equity because they represent claims by a group other than the current common equity shareholders. In addition, if the user chooses to specify the market value of the option in the Special Section of the Comprehensive sheet, then the market values are used rather than the book values shown in the balance sheet (after being careful not to “double count”).</t>
        </r>
      </text>
    </comment>
    <comment ref="O83" authorId="0" shapeId="0" xr:uid="{218187E9-08A1-9D45-9F67-5D74457B95CD}">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Other Non-Operating Current Liabilities
</t>
        </r>
        <r>
          <rPr>
            <sz val="9"/>
            <color rgb="FF000000"/>
            <rFont val="Tahoma"/>
            <family val="2"/>
          </rPr>
          <t xml:space="preserve">[ + ] Provision for Risks and Charges
</t>
        </r>
        <r>
          <rPr>
            <sz val="9"/>
            <color rgb="FF000000"/>
            <rFont val="Tahoma"/>
            <family val="2"/>
          </rPr>
          <t xml:space="preserve">[ + ] Reserve Accounts
</t>
        </r>
        <r>
          <rPr>
            <sz val="9"/>
            <color rgb="FF000000"/>
            <rFont val="Tahoma"/>
            <family val="2"/>
          </rPr>
          <t xml:space="preserve">[ + ] Restructuring Obligations
</t>
        </r>
        <r>
          <rPr>
            <sz val="9"/>
            <color rgb="FF000000"/>
            <rFont val="Tahoma"/>
            <family val="2"/>
          </rPr>
          <t xml:space="preserve">[ + ] Commitments and Contingencies 
</t>
        </r>
        <r>
          <rPr>
            <sz val="9"/>
            <color rgb="FF000000"/>
            <rFont val="Tahoma"/>
            <family val="2"/>
          </rPr>
          <t xml:space="preserve">[ + ] Other Long-term Liabilities
</t>
        </r>
        <r>
          <rPr>
            <sz val="9"/>
            <color rgb="FF000000"/>
            <rFont val="Tahoma"/>
            <family val="2"/>
          </rPr>
          <t xml:space="preserve">[ + ] Minority Interest
</t>
        </r>
        <r>
          <rPr>
            <sz val="9"/>
            <color rgb="FF000000"/>
            <rFont val="Tahoma"/>
            <family val="2"/>
          </rPr>
          <t xml:space="preserve">[ + ] Non-equity Reserves 
</t>
        </r>
        <r>
          <rPr>
            <sz val="9"/>
            <color rgb="FF000000"/>
            <rFont val="Tahoma"/>
            <family val="2"/>
          </rPr>
          <t xml:space="preserve">[ + ] IF[Stock Options (Warrants)=0,
</t>
        </r>
        <r>
          <rPr>
            <sz val="9"/>
            <color rgb="FF000000"/>
            <rFont val="Tahoma"/>
            <family val="2"/>
          </rPr>
          <t xml:space="preserve">             Then: Common Stock Warrants and Stock Options
</t>
        </r>
        <r>
          <rPr>
            <sz val="9"/>
            <color rgb="FF000000"/>
            <rFont val="Tahoma"/>
            <family val="2"/>
          </rPr>
          <t xml:space="preserve">              Else: Stock Options (Warrants)]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Sales * Other Long-term liabilities as a % of Sales  
</t>
        </r>
      </text>
    </comment>
    <comment ref="B84" authorId="0" shapeId="0" xr:uid="{3C7A0487-09D5-9E4A-B8ED-1B8B5D6B6021}">
      <text>
        <r>
          <rPr>
            <sz val="9"/>
            <color indexed="81"/>
            <rFont val="Tahoma"/>
            <family val="2"/>
          </rPr>
          <t>Condensed formula = Condensed Total current liabilities + Long-term debt + Deferred taxes + Preferred stock + Other long-term liabilities Rationale: We include preferred stock here because it is a claim by a group other than the current common equity shareholders.</t>
        </r>
      </text>
    </comment>
    <comment ref="O84" authorId="0" shapeId="0" xr:uid="{D9EB0612-17B5-6643-B36F-86816C55B15A}">
      <text>
        <r>
          <rPr>
            <b/>
            <sz val="9"/>
            <color rgb="FF000000"/>
            <rFont val="Tahoma"/>
            <family val="2"/>
          </rPr>
          <t>Windows User:</t>
        </r>
        <r>
          <rPr>
            <sz val="9"/>
            <color rgb="FF000000"/>
            <rFont val="Tahoma"/>
            <family val="2"/>
          </rPr>
          <t xml:space="preserve">
</t>
        </r>
        <r>
          <rPr>
            <sz val="9"/>
            <color rgb="FF000000"/>
            <rFont val="Tahoma"/>
            <family val="2"/>
          </rPr>
          <t>Total Current Liabilities + Long-term Debt + Deferred Taxes + Preferred Stock + Other Long-term Liabilities</t>
        </r>
      </text>
    </comment>
    <comment ref="B85" authorId="0" shapeId="0" xr:uid="{2B1084E8-97C3-8E4B-B2DE-071E4F83E262}">
      <text>
        <r>
          <rPr>
            <sz val="9"/>
            <color indexed="81"/>
            <rFont val="Tahoma"/>
            <family val="2"/>
          </rPr>
          <t xml:space="preserve">Condensed formula = Common stock at par + Common stock capital surplus or paid in capital + Revaluation of reserves + Other appropriated reserves + Unappropriated (free) reserves + Equity in untaxed reserves + ESOP guarantees + Treasury stock + Other equity + Unrealized gain (loss) on marketable securities + Accumulated other comprehensive income or cumulative other adjustments + Unrealized gain (loss) on foreign exchange + Cumulative foreign currency translations - [IF(Stock options from special section = 0, 0, Stock options from special section – common stock warrants and stock options from balance sheet)] + [Cumulative current and past Adjustment for reconciliation of RE account] – Adjustment for “uncapitalizing” capitalized interestRationale: (1) This aggregates all common stock accounts other than retained earnings. If the user chooses to specify the market value of stock options, then this account includes an adjustment to reflect the placement of stock options Other long-term liabilities. (3) In our experience, data sources are sometimes incorrect in that even though balance sheets may balance, they do not always articulate correctly from year to year in the sense that the change in retained earnings defined by Net income minus all dividends always equals the actual change in retained earnings. To account for this, we include in our Comprehensive statement of retained earnings an account to adjust for any differences. (4) If the firm had expensed interest instead of capitalizing it, then it would have freed up extra cash due to lower tax payments. We assume that the firm would have paid this out as a special dividend, since that assumption does not distort the calculation of FCF or the calculation of value by distorting nonoperating assets or nonoperating liabilities. </t>
        </r>
      </text>
    </comment>
    <comment ref="O85" authorId="0" shapeId="0" xr:uid="{1F8B9DDF-19E1-5B4E-97CD-5DB93C0AC812}">
      <text>
        <r>
          <rPr>
            <b/>
            <sz val="9"/>
            <color indexed="81"/>
            <rFont val="Tahoma"/>
            <family val="2"/>
          </rPr>
          <t>Windows User:</t>
        </r>
        <r>
          <rPr>
            <sz val="9"/>
            <color indexed="81"/>
            <rFont val="Tahoma"/>
            <family val="2"/>
          </rPr>
          <t xml:space="preserve">
</t>
        </r>
        <r>
          <rPr>
            <u/>
            <sz val="9"/>
            <color indexed="81"/>
            <rFont val="Tahoma"/>
            <family val="2"/>
          </rPr>
          <t xml:space="preserve">Historical </t>
        </r>
        <r>
          <rPr>
            <sz val="9"/>
            <color indexed="81"/>
            <rFont val="Tahoma"/>
            <family val="2"/>
          </rPr>
          <t xml:space="preserve">
 Common Stock (at Par)
[ + ] Common Stock Capital Surplus or Paid-in-capital (PIC)
[ + ] Revaluation of reserves
[ + ] Other Appropriated Reserves
[ + ] Unappropriated (free) Reserves
[ + ] Equity in Untaxed Reserves
[ + ] ESOP Guarantees
[ + ] Treasury Stock
[ + ] Other Equity
[ + ] Unrealized Gain (loss) on Marketable Securities
[ + ]  Accumulated Other Comprehensive Income or Cumulative Other Adjustments
[ + ] Unrealized Gain (loss) on Foreign Exchange
[ + ] Cumulative Foreign Currency Translations
[ -  ] IF[Stock Options (warrants)=0,
              Then: 0
              Else:  Stock Options (warrants) – Common Stock Warrants &amp; Stock Options
[ + ] SUM [All Past Adjustments for Reconciliation of Retained Earning]
[ -  ] Cumulative Reduction in Book Equity as though Company had Issued a Special Dividend due to Extra Cash Available from Tax Savings
</t>
        </r>
        <r>
          <rPr>
            <u/>
            <sz val="9"/>
            <color indexed="81"/>
            <rFont val="Tahoma"/>
            <family val="2"/>
          </rPr>
          <t>Projected</t>
        </r>
        <r>
          <rPr>
            <sz val="9"/>
            <color indexed="81"/>
            <rFont val="Tahoma"/>
            <family val="2"/>
          </rPr>
          <t xml:space="preserve">
Held constant from most recent period onward
</t>
        </r>
      </text>
    </comment>
    <comment ref="B86" authorId="0" shapeId="0" xr:uid="{FCD39B24-BFB6-164B-9707-BB5708A0BA9A}">
      <text>
        <r>
          <rPr>
            <sz val="9"/>
            <color indexed="81"/>
            <rFont val="Tahoma"/>
            <family val="2"/>
          </rPr>
          <t>Condensed formula = Retained earnings +[Cumulative of current and past asset impairment losses and write-downs] + [Cumulative of current and past amortization expenses] - [Cumulative of current and past accounting changes] + LIFO reserve - [Cumulative current and past Adjustment for reconciliation of RE account] + [Cumulative current and past two years of Capitalized operating costs] – Adjustment due to “uncapitalizing” interest – Cumulative current and past special asset impairment losses, write-downs, or accounting changesRationale: (1) We start with the reported retained earnings. (2) This includes the cumulative of current and past asset impairment losses and write-downs, based on the assumption that the assets should not be written down. If you disagree, you may enter the amount you desire to write-down. (3) We add the cumulative of the current and past amortization expenses, since we did not subtract them from the income statement.  (4) We subtract the cumulative current and past accounting changes, based on the assumption that these have not changed the economic reality of the company. If the user believes that it makes economic sense to include these adjustments, then the user may enter the desired write-down in Special goodwill impairment and accounting changes. (5) If the user chooses, we add any LIFO reserve, which reflects the retained earnings that the company would have had if it had used FIFO (see the Chapter 10 Appendix). (6) We make any adjustments to retained earnings required to make the statements articulate from year-to-year. (7) If the user chooses to correct any costs that the company has chosen to capitalize, we make an adjustment to retained earnings that shows what RE would have been if the costs had not been capitalized. (8) We adjust retained earnings by the amount that the adjustments in the income statement to “uncapitalize” capitalized interest would have reduced retained earnings. (8) We subtract the cumulative current and past special asset impairment charges (or write-downs, or accounting changes) that the user specifies, because the user must believe that these write-downs are economically significant. 
Proj. This is the sum of last year's RE account, plus the additions to RE this year.</t>
        </r>
      </text>
    </comment>
    <comment ref="O86" authorId="0" shapeId="0" xr:uid="{FDD6ABBD-11C2-2147-B821-5AC360535193}">
      <text>
        <r>
          <rPr>
            <b/>
            <sz val="9"/>
            <color rgb="FF000000"/>
            <rFont val="Tahoma"/>
            <family val="2"/>
          </rPr>
          <t>Windows User:</t>
        </r>
        <r>
          <rPr>
            <u/>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 Retained Earnings 
</t>
        </r>
        <r>
          <rPr>
            <sz val="9"/>
            <color rgb="FF000000"/>
            <rFont val="Tahoma"/>
            <family val="2"/>
          </rPr>
          <t xml:space="preserve">[ + ] SUM [All Past Asset Impairment Losses or Write-downs]
</t>
        </r>
        <r>
          <rPr>
            <sz val="9"/>
            <color rgb="FF000000"/>
            <rFont val="Tahoma"/>
            <family val="2"/>
          </rPr>
          <t xml:space="preserve">[ -  ] SUM [All Past Cumulative Accounting Changes]
</t>
        </r>
        <r>
          <rPr>
            <sz val="9"/>
            <color rgb="FF000000"/>
            <rFont val="Tahoma"/>
            <family val="2"/>
          </rPr>
          <t xml:space="preserve">[ + ] SUM [All Past Amortization of Goodwill &amp; Intangibles]
</t>
        </r>
        <r>
          <rPr>
            <sz val="9"/>
            <color rgb="FF000000"/>
            <rFont val="Tahoma"/>
            <family val="2"/>
          </rPr>
          <t xml:space="preserve">[ + ] LIFO Reserve
</t>
        </r>
        <r>
          <rPr>
            <sz val="9"/>
            <color rgb="FF000000"/>
            <rFont val="Tahoma"/>
            <family val="2"/>
          </rPr>
          <t xml:space="preserve">[ -  ] SUM [All Past Adjustments for Reconciliation of Retained Earning]
</t>
        </r>
        <r>
          <rPr>
            <sz val="9"/>
            <color rgb="FF000000"/>
            <rFont val="Tahoma"/>
            <family val="2"/>
          </rPr>
          <t xml:space="preserve">[ + ] SUM [ Capitalized Operating Costs from Past 3 Years] 
</t>
        </r>
        <r>
          <rPr>
            <sz val="9"/>
            <color rgb="FF000000"/>
            <rFont val="Tahoma"/>
            <family val="2"/>
          </rPr>
          <t xml:space="preserve">[ -  ] Cumulative Reduction in Retained Earnings
</t>
        </r>
        <r>
          <rPr>
            <sz val="9"/>
            <color rgb="FF000000"/>
            <rFont val="Tahoma"/>
            <family val="2"/>
          </rPr>
          <t xml:space="preserve">[ -  ] SUM [All Past Special Goodwill Impairment or Accounting Change]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Prior Period Retained Earnings + Additions to Retained Earnings 
</t>
        </r>
      </text>
    </comment>
    <comment ref="B87" authorId="0" shapeId="0" xr:uid="{4086276F-AD8E-404B-AEBB-F95157C409C0}">
      <text>
        <r>
          <rPr>
            <sz val="9"/>
            <color indexed="81"/>
            <rFont val="Tahoma"/>
            <family val="2"/>
          </rPr>
          <t>Condensed formula = Condensed Par plus PIC less treasury and other adjustments + Retained earnings Rationale: This is the total common equity based on the adjustments described above.</t>
        </r>
      </text>
    </comment>
    <comment ref="O87" authorId="0" shapeId="0" xr:uid="{131783FF-D6FD-B741-A9D9-AF59D32E4DFA}">
      <text>
        <r>
          <rPr>
            <b/>
            <sz val="9"/>
            <color indexed="81"/>
            <rFont val="Tahoma"/>
            <family val="2"/>
          </rPr>
          <t>Windows User:</t>
        </r>
        <r>
          <rPr>
            <sz val="9"/>
            <color indexed="81"/>
            <rFont val="Tahoma"/>
            <family val="2"/>
          </rPr>
          <t xml:space="preserve">
[Par + PIC (Plus Treasury and Other Adjustments] + [Retained Earnings]</t>
        </r>
      </text>
    </comment>
    <comment ref="B88" authorId="0" shapeId="0" xr:uid="{F567E08D-37D2-AE49-8EAB-EC82DB835541}">
      <text>
        <r>
          <rPr>
            <sz val="9"/>
            <color indexed="81"/>
            <rFont val="Tahoma"/>
            <family val="2"/>
          </rPr>
          <t>Condensed formula = Condensed Total liabilities + Total common equity Rationale: This is the total liabilities &amp; equity based on the adjustments above.</t>
        </r>
      </text>
    </comment>
    <comment ref="O88" authorId="0" shapeId="0" xr:uid="{9B6FF267-5547-134E-86FB-8F8A4FFED2ED}">
      <text>
        <r>
          <rPr>
            <b/>
            <sz val="9"/>
            <color indexed="81"/>
            <rFont val="Tahoma"/>
            <family val="2"/>
          </rPr>
          <t>Windows User:</t>
        </r>
        <r>
          <rPr>
            <sz val="9"/>
            <color indexed="81"/>
            <rFont val="Tahoma"/>
            <family val="2"/>
          </rPr>
          <t xml:space="preserve">
Total Liabilities + Total Common Equity</t>
        </r>
      </text>
    </comment>
    <comment ref="O90" authorId="0" shapeId="0" xr:uid="{5EDBD85C-A361-9942-A68B-765B33CCBE09}">
      <text>
        <r>
          <rPr>
            <b/>
            <sz val="9"/>
            <color rgb="FF000000"/>
            <rFont val="Tahoma"/>
            <family val="2"/>
          </rPr>
          <t>Windows User:</t>
        </r>
        <r>
          <rPr>
            <sz val="9"/>
            <color rgb="FF000000"/>
            <rFont val="Tahoma"/>
            <family val="2"/>
          </rPr>
          <t xml:space="preserve">
</t>
        </r>
        <r>
          <rPr>
            <u/>
            <sz val="9"/>
            <color rgb="FF000000"/>
            <rFont val="Tahoma"/>
            <family val="2"/>
          </rPr>
          <t xml:space="preserve">Historical </t>
        </r>
        <r>
          <rPr>
            <sz val="9"/>
            <color rgb="FF000000"/>
            <rFont val="Tahoma"/>
            <family val="2"/>
          </rPr>
          <t xml:space="preserve">
</t>
        </r>
        <r>
          <rPr>
            <sz val="9"/>
            <color rgb="FF000000"/>
            <rFont val="Tahoma"/>
            <family val="2"/>
          </rPr>
          <t xml:space="preserve">Number of Shares Outstanding [from Comprehensive Sheet]
</t>
        </r>
        <r>
          <rPr>
            <u/>
            <sz val="9"/>
            <color rgb="FF000000"/>
            <rFont val="Tahoma"/>
            <family val="2"/>
          </rPr>
          <t>Projected</t>
        </r>
        <r>
          <rPr>
            <sz val="9"/>
            <color rgb="FF000000"/>
            <rFont val="Tahoma"/>
            <family val="2"/>
          </rPr>
          <t xml:space="preserve">
</t>
        </r>
        <r>
          <rPr>
            <sz val="9"/>
            <color rgb="FF000000"/>
            <rFont val="Tahoma"/>
            <family val="2"/>
          </rPr>
          <t xml:space="preserve">Number of Shares Outstanding Pulled from the “Ratios to Calculate Balance Sheet” section below
</t>
        </r>
      </text>
    </comment>
    <comment ref="B92" authorId="0" shapeId="0" xr:uid="{907B2300-36E8-4E41-879F-DA9C4560AED1}">
      <text>
        <r>
          <rPr>
            <sz val="9"/>
            <color rgb="FF000000"/>
            <rFont val="Tahoma"/>
            <family val="2"/>
          </rPr>
          <t>This checks to make sure that Total Assets equals Total Liabilities and Equity. If so, it should show "Balance". If not, it will show "Error."If it says "Error", then check your Comprehensive Statements.</t>
        </r>
      </text>
    </comment>
    <comment ref="B96" authorId="0" shapeId="0" xr:uid="{561BBDDC-3FDF-704B-BEA2-D04A26625E5B}">
      <text>
        <r>
          <rPr>
            <sz val="9"/>
            <color indexed="81"/>
            <rFont val="Tahoma"/>
            <family val="2"/>
          </rPr>
          <t>This should be all assets except short term investments, since you have specified what all the other assets should be. Due to peculiarities in Excel, you must add each of these entries individually, and not use the sum function or the previously calculated total current assets or total assets.</t>
        </r>
      </text>
    </comment>
    <comment ref="O96" authorId="0" shapeId="0" xr:uid="{174ADB6F-F6B0-1249-9B39-196F495C3E5E}">
      <text>
        <r>
          <rPr>
            <b/>
            <sz val="9"/>
            <color rgb="FF000000"/>
            <rFont val="Tahoma"/>
            <family val="2"/>
          </rPr>
          <t>Windows User:</t>
        </r>
        <r>
          <rPr>
            <sz val="9"/>
            <color rgb="FF000000"/>
            <rFont val="Tahoma"/>
            <family val="2"/>
          </rPr>
          <t xml:space="preserve">
</t>
        </r>
        <r>
          <rPr>
            <sz val="9"/>
            <color rgb="FF000000"/>
            <rFont val="Tahoma"/>
            <family val="2"/>
          </rPr>
          <t xml:space="preserve">Cash + Inventory + Accounts Receivable + Other Short-term Operating Assets  + Net PPE + Other Long-term Operating Assets + Long-term Investments </t>
        </r>
      </text>
    </comment>
    <comment ref="B97" authorId="0" shapeId="0" xr:uid="{4A7B8390-B21D-214A-9BD3-E8F7B284B126}">
      <text>
        <r>
          <rPr>
            <sz val="9"/>
            <color indexed="81"/>
            <rFont val="Tahoma"/>
            <family val="2"/>
          </rPr>
          <t>This should be the total of all liabilities and common equity items, except non-permanent current debt. Notice that you include the common equity items, because you are specifying the dividend policy. Once again, you must add each item individually, and not use the previously calculated totals.</t>
        </r>
      </text>
    </comment>
    <comment ref="O97" authorId="0" shapeId="0" xr:uid="{CDB58B39-7DAF-854D-9C3E-2C20DDC9479D}">
      <text>
        <r>
          <rPr>
            <b/>
            <sz val="9"/>
            <color rgb="FF000000"/>
            <rFont val="Tahoma"/>
            <family val="2"/>
          </rPr>
          <t>Windows User:</t>
        </r>
        <r>
          <rPr>
            <sz val="9"/>
            <color rgb="FF000000"/>
            <rFont val="Tahoma"/>
            <family val="2"/>
          </rPr>
          <t xml:space="preserve">
</t>
        </r>
        <r>
          <rPr>
            <sz val="9"/>
            <color rgb="FF000000"/>
            <rFont val="Tahoma"/>
            <family val="2"/>
          </rPr>
          <t xml:space="preserve">Accounts Payable + Accruals + Other Operating Current Liabilities + Long-term Debt + Deferred Taxes + Preferred Stock + Other Long-term Liabilities + Par + PIC plus Treasury + Retained Earnings + IF [Historical Period:
</t>
        </r>
        <r>
          <rPr>
            <sz val="9"/>
            <color rgb="FF000000"/>
            <rFont val="Tahoma"/>
            <family val="2"/>
          </rPr>
          <t xml:space="preserve">                    Then: All Short-term Debt
</t>
        </r>
        <r>
          <rPr>
            <sz val="9"/>
            <color rgb="FF000000"/>
            <rFont val="Tahoma"/>
            <family val="2"/>
          </rPr>
          <t xml:space="preserve">                     Else (Projected Periods): Value of Operations (as of user-
</t>
        </r>
        <r>
          <rPr>
            <sz val="9"/>
            <color rgb="FF000000"/>
            <rFont val="Tahoma"/>
            <family val="2"/>
          </rPr>
          <t xml:space="preserve">                                 specified date) * Short-term Debt as a   % of Value of Firm
</t>
        </r>
        <r>
          <rPr>
            <sz val="9"/>
            <color rgb="FF000000"/>
            <rFont val="Tahoma"/>
            <family val="2"/>
          </rPr>
          <t xml:space="preserve">
</t>
        </r>
      </text>
    </comment>
    <comment ref="B98" authorId="0" shapeId="0" xr:uid="{EDF09543-863F-0F47-85FF-309D868C3F54}">
      <text>
        <r>
          <rPr>
            <sz val="9"/>
            <color indexed="81"/>
            <rFont val="Tahoma"/>
            <family val="2"/>
          </rPr>
          <t>This is Specified Assets minus Specified Liabilities.</t>
        </r>
      </text>
    </comment>
    <comment ref="O98" authorId="0" shapeId="0" xr:uid="{C958FC0C-6171-9146-904F-2984DCC6AC59}">
      <text>
        <r>
          <rPr>
            <b/>
            <sz val="9"/>
            <color rgb="FF000000"/>
            <rFont val="Tahoma"/>
            <family val="2"/>
          </rPr>
          <t>Windows User:</t>
        </r>
        <r>
          <rPr>
            <sz val="9"/>
            <color rgb="FF000000"/>
            <rFont val="Tahoma"/>
            <family val="2"/>
          </rPr>
          <t xml:space="preserve">
</t>
        </r>
        <r>
          <rPr>
            <sz val="9"/>
            <color rgb="FF000000"/>
            <rFont val="Tahoma"/>
            <family val="2"/>
          </rPr>
          <t xml:space="preserve">Specified Assets – Specified Liabilities </t>
        </r>
      </text>
    </comment>
    <comment ref="B100" authorId="0" shapeId="0" xr:uid="{A5A42E0D-C326-D946-9B3A-536FB23041D2}">
      <text>
        <r>
          <rPr>
            <sz val="9"/>
            <color indexed="81"/>
            <rFont val="Tahoma"/>
            <family val="2"/>
          </rPr>
          <t>If the Net Required Financing is positive, it means specified assets are greater than specified liabilities. In other words, we need more assets to support our plan than we currently have provided financing. So we add short-term debt.</t>
        </r>
      </text>
    </comment>
    <comment ref="O100" authorId="0" shapeId="0" xr:uid="{AEADD887-0F21-D846-B4A4-6BF67BF398D0}">
      <text>
        <r>
          <rPr>
            <b/>
            <sz val="9"/>
            <color indexed="81"/>
            <rFont val="Tahoma"/>
            <family val="2"/>
          </rPr>
          <t>Windows User:</t>
        </r>
        <r>
          <rPr>
            <sz val="9"/>
            <color indexed="81"/>
            <rFont val="Tahoma"/>
            <family val="2"/>
          </rPr>
          <t xml:space="preserve">
MAX [0, Net Required Financing]
*If the Net Required Financing is positive, it means specified assets are greater than specified liabilities. In other words, we need more financing then we currently have to support our assets. Therefore we add short-term debt.
</t>
        </r>
      </text>
    </comment>
    <comment ref="B101" authorId="0" shapeId="0" xr:uid="{994FA756-A87B-0348-96E7-3C1A8B106FFB}">
      <text>
        <r>
          <rPr>
            <sz val="9"/>
            <color indexed="81"/>
            <rFont val="Tahoma"/>
            <family val="2"/>
          </rPr>
          <t>If Net Required Financing is negative, then we have fewer specified assets than we have provided financing. In other words, we have more financing than we need to support operations, so we will put the excess into short-term investments.</t>
        </r>
      </text>
    </comment>
    <comment ref="O101" authorId="0" shapeId="0" xr:uid="{40B8F16E-9C1B-374B-B997-6AE641BABFC8}">
      <text>
        <r>
          <rPr>
            <b/>
            <sz val="9"/>
            <color rgb="FF000000"/>
            <rFont val="Tahoma"/>
            <family val="2"/>
          </rPr>
          <t>Windows User:</t>
        </r>
        <r>
          <rPr>
            <sz val="9"/>
            <color rgb="FF000000"/>
            <rFont val="Tahoma"/>
            <family val="2"/>
          </rPr>
          <t xml:space="preserve">
</t>
        </r>
        <r>
          <rPr>
            <sz val="9"/>
            <color rgb="FF000000"/>
            <rFont val="Tahoma"/>
            <family val="2"/>
          </rPr>
          <t xml:space="preserve">MAX [0, Negative (Net Required Financing)]
</t>
        </r>
        <r>
          <rPr>
            <sz val="9"/>
            <color rgb="FF000000"/>
            <rFont val="Tahoma"/>
            <family val="2"/>
          </rPr>
          <t xml:space="preserve">
</t>
        </r>
        <r>
          <rPr>
            <sz val="9"/>
            <color rgb="FF000000"/>
            <rFont val="Tahoma"/>
            <family val="2"/>
          </rPr>
          <t xml:space="preserve">*If Net Required Financing is negative, then we have fewer specified assets than financing. In other words, we have more financing than we need to support operations, so we will put the excess into short-term investments.
</t>
        </r>
      </text>
    </comment>
    <comment ref="O106" authorId="0" shapeId="0" xr:uid="{A44C3F74-2100-4845-ACD6-A7EB5769A6C6}">
      <text>
        <r>
          <rPr>
            <b/>
            <sz val="9"/>
            <color rgb="FF000000"/>
            <rFont val="Tahoma"/>
            <family val="2"/>
          </rPr>
          <t>Windows User:</t>
        </r>
        <r>
          <rPr>
            <sz val="9"/>
            <color rgb="FF000000"/>
            <rFont val="Tahoma"/>
            <family val="2"/>
          </rPr>
          <t xml:space="preserve">
</t>
        </r>
        <r>
          <rPr>
            <sz val="9"/>
            <color rgb="FF000000"/>
            <rFont val="Tahoma"/>
            <family val="2"/>
          </rPr>
          <t xml:space="preserve">Historical:
</t>
        </r>
        <r>
          <rPr>
            <sz val="9"/>
            <color rgb="FF000000"/>
            <rFont val="Tahoma"/>
            <family val="2"/>
          </rPr>
          <t></t>
        </r>
        <r>
          <rPr>
            <sz val="9"/>
            <color rgb="FF000000"/>
            <rFont val="Tahoma"/>
            <family val="2"/>
          </rPr>
          <t xml:space="preserve"> Pulled from Balance Sheet 
</t>
        </r>
        <r>
          <rPr>
            <sz val="9"/>
            <color rgb="FF000000"/>
            <rFont val="Tahoma"/>
            <family val="2"/>
          </rPr>
          <t xml:space="preserve">Projected:
</t>
        </r>
        <r>
          <rPr>
            <sz val="9"/>
            <color rgb="FF000000"/>
            <rFont val="Tahoma"/>
            <family val="2"/>
          </rPr>
          <t></t>
        </r>
        <r>
          <rPr>
            <sz val="9"/>
            <color rgb="FF000000"/>
            <rFont val="Tahoma"/>
            <family val="2"/>
          </rPr>
          <t xml:space="preserve"> CHOOSE [Toggle {1 or 2}]
</t>
        </r>
        <r>
          <rPr>
            <sz val="9"/>
            <color rgb="FF000000"/>
            <rFont val="Tahoma"/>
            <family val="2"/>
          </rPr>
          <t></t>
        </r>
        <r>
          <rPr>
            <sz val="9"/>
            <color rgb="FF000000"/>
            <rFont val="Tahoma"/>
            <family val="2"/>
          </rPr>
          <t xml:space="preserve"> [1] = Sales * Inventory as a % of Sales 
</t>
        </r>
        <r>
          <rPr>
            <sz val="9"/>
            <color rgb="FF000000"/>
            <rFont val="Tahoma"/>
            <family val="2"/>
          </rPr>
          <t></t>
        </r>
        <r>
          <rPr>
            <sz val="9"/>
            <color rgb="FF000000"/>
            <rFont val="Tahoma"/>
            <family val="2"/>
          </rPr>
          <t xml:space="preserve"> [2] = Cost of Goods Sold * Inventory as a % of Cost of Goods Sold
</t>
        </r>
      </text>
    </comment>
    <comment ref="O107" authorId="0" shapeId="0" xr:uid="{4C948D4B-F299-EC42-A848-68BEB8755DBD}">
      <text>
        <r>
          <rPr>
            <b/>
            <sz val="9"/>
            <color rgb="FF000000"/>
            <rFont val="Tahoma"/>
            <family val="2"/>
          </rPr>
          <t>Windows User:</t>
        </r>
        <r>
          <rPr>
            <sz val="9"/>
            <color rgb="FF000000"/>
            <rFont val="Tahoma"/>
            <family val="2"/>
          </rPr>
          <t xml:space="preserve">
</t>
        </r>
        <r>
          <rPr>
            <sz val="9"/>
            <color rgb="FF000000"/>
            <rFont val="Tahoma"/>
            <family val="2"/>
          </rPr>
          <t xml:space="preserve">Historical:
</t>
        </r>
        <r>
          <rPr>
            <sz val="9"/>
            <color rgb="FF000000"/>
            <rFont val="Tahoma"/>
            <family val="2"/>
          </rPr>
          <t></t>
        </r>
        <r>
          <rPr>
            <sz val="9"/>
            <color rgb="FF000000"/>
            <rFont val="Tahoma"/>
            <family val="2"/>
          </rPr>
          <t xml:space="preserve"> Pulled from Balance Sheet 
</t>
        </r>
        <r>
          <rPr>
            <sz val="9"/>
            <color rgb="FF000000"/>
            <rFont val="Tahoma"/>
            <family val="2"/>
          </rPr>
          <t xml:space="preserve">Projected:
</t>
        </r>
        <r>
          <rPr>
            <sz val="9"/>
            <color rgb="FF000000"/>
            <rFont val="Tahoma"/>
            <family val="2"/>
          </rPr>
          <t></t>
        </r>
        <r>
          <rPr>
            <sz val="9"/>
            <color rgb="FF000000"/>
            <rFont val="Tahoma"/>
            <family val="2"/>
          </rPr>
          <t xml:space="preserve"> CHOOSE [Toggle {1 or 2}]
</t>
        </r>
        <r>
          <rPr>
            <sz val="9"/>
            <color rgb="FF000000"/>
            <rFont val="Tahoma"/>
            <family val="2"/>
          </rPr>
          <t></t>
        </r>
        <r>
          <rPr>
            <sz val="9"/>
            <color rgb="FF000000"/>
            <rFont val="Tahoma"/>
            <family val="2"/>
          </rPr>
          <t xml:space="preserve"> [1] = Sales * Accounts Receivable as a % of Sales 
</t>
        </r>
        <r>
          <rPr>
            <sz val="9"/>
            <color rgb="FF000000"/>
            <rFont val="Tahoma"/>
            <family val="2"/>
          </rPr>
          <t></t>
        </r>
        <r>
          <rPr>
            <sz val="9"/>
            <color rgb="FF000000"/>
            <rFont val="Tahoma"/>
            <family val="2"/>
          </rPr>
          <t xml:space="preserve"> [2] = Cost of Goods Sold * Accounts Receivable as a % of Cost of Goods Sold
</t>
        </r>
      </text>
    </comment>
    <comment ref="O108" authorId="0" shapeId="0" xr:uid="{A61D43BA-53EE-874E-9B35-2E4A90FE53AD}">
      <text>
        <r>
          <rPr>
            <b/>
            <sz val="9"/>
            <color indexed="81"/>
            <rFont val="Tahoma"/>
            <family val="2"/>
          </rPr>
          <t>Windows User:</t>
        </r>
        <r>
          <rPr>
            <sz val="9"/>
            <color indexed="81"/>
            <rFont val="Tahoma"/>
            <family val="2"/>
          </rPr>
          <t xml:space="preserve">
Historical:
 Pulled from Balance Sheet 
Projected:
 CHOOSE [Toggle {1 or 2}]
 [1] = Sales * Other Short-term Operating Assets as a % of Sales 
 [2] = Cost of Goods Sold * Other Short-term Operating Assets as a % of Cost of Goods Sold
</t>
        </r>
      </text>
    </comment>
    <comment ref="O109" authorId="0" shapeId="0" xr:uid="{5D4E4CA5-EA11-6142-B513-CD5D3D675200}">
      <text>
        <r>
          <rPr>
            <b/>
            <sz val="9"/>
            <color rgb="FF000000"/>
            <rFont val="Tahoma"/>
            <family val="2"/>
          </rPr>
          <t>Windows User:</t>
        </r>
        <r>
          <rPr>
            <sz val="9"/>
            <color rgb="FF000000"/>
            <rFont val="Tahoma"/>
            <family val="2"/>
          </rPr>
          <t xml:space="preserve">
</t>
        </r>
        <r>
          <rPr>
            <sz val="9"/>
            <color rgb="FF000000"/>
            <rFont val="Tahoma"/>
            <family val="2"/>
          </rPr>
          <t>Inventory + Accounts Receivable + Other Short-term Operating Assets</t>
        </r>
      </text>
    </comment>
    <comment ref="O110" authorId="0" shapeId="0" xr:uid="{F3A0D2FA-B471-744A-A5F3-8A3647407ADD}">
      <text>
        <r>
          <rPr>
            <b/>
            <sz val="9"/>
            <color rgb="FF000000"/>
            <rFont val="Tahoma"/>
            <family val="2"/>
          </rPr>
          <t>Windows User:</t>
        </r>
        <r>
          <rPr>
            <sz val="9"/>
            <color rgb="FF000000"/>
            <rFont val="Tahoma"/>
            <family val="2"/>
          </rPr>
          <t xml:space="preserve">
</t>
        </r>
        <r>
          <rPr>
            <sz val="9"/>
            <color rgb="FF000000"/>
            <rFont val="Tahoma"/>
            <family val="2"/>
          </rPr>
          <t xml:space="preserve">Historical:
</t>
        </r>
        <r>
          <rPr>
            <sz val="9"/>
            <color rgb="FF000000"/>
            <rFont val="Tahoma"/>
            <family val="2"/>
          </rPr>
          <t></t>
        </r>
        <r>
          <rPr>
            <sz val="9"/>
            <color rgb="FF000000"/>
            <rFont val="Tahoma"/>
            <family val="2"/>
          </rPr>
          <t xml:space="preserve"> Pulled from Balance Sheet 
</t>
        </r>
        <r>
          <rPr>
            <sz val="9"/>
            <color rgb="FF000000"/>
            <rFont val="Tahoma"/>
            <family val="2"/>
          </rPr>
          <t xml:space="preserve">Projected:
</t>
        </r>
        <r>
          <rPr>
            <sz val="9"/>
            <color rgb="FF000000"/>
            <rFont val="Tahoma"/>
            <family val="2"/>
          </rPr>
          <t></t>
        </r>
        <r>
          <rPr>
            <sz val="9"/>
            <color rgb="FF000000"/>
            <rFont val="Tahoma"/>
            <family val="2"/>
          </rPr>
          <t xml:space="preserve"> CHOOSE [Toggle {1 or 2}]
</t>
        </r>
        <r>
          <rPr>
            <sz val="9"/>
            <color rgb="FF000000"/>
            <rFont val="Tahoma"/>
            <family val="2"/>
          </rPr>
          <t></t>
        </r>
        <r>
          <rPr>
            <sz val="9"/>
            <color rgb="FF000000"/>
            <rFont val="Tahoma"/>
            <family val="2"/>
          </rPr>
          <t xml:space="preserve"> [1] = Sales * Accounts Payable as a % of Sales 
</t>
        </r>
        <r>
          <rPr>
            <sz val="9"/>
            <color rgb="FF000000"/>
            <rFont val="Tahoma"/>
            <family val="2"/>
          </rPr>
          <t></t>
        </r>
        <r>
          <rPr>
            <sz val="9"/>
            <color rgb="FF000000"/>
            <rFont val="Tahoma"/>
            <family val="2"/>
          </rPr>
          <t xml:space="preserve"> [2] = Cost of Goods Sold * Accounts Payable as a % of Cost of Goods Sold
</t>
        </r>
      </text>
    </comment>
    <comment ref="O111" authorId="0" shapeId="0" xr:uid="{B7A0621E-9882-5B49-909C-70C180D4A55A}">
      <text>
        <r>
          <rPr>
            <b/>
            <sz val="9"/>
            <color rgb="FF000000"/>
            <rFont val="Tahoma"/>
            <family val="2"/>
          </rPr>
          <t>Windows User:</t>
        </r>
        <r>
          <rPr>
            <sz val="9"/>
            <color rgb="FF000000"/>
            <rFont val="Tahoma"/>
            <family val="2"/>
          </rPr>
          <t xml:space="preserve">
</t>
        </r>
        <r>
          <rPr>
            <sz val="9"/>
            <color rgb="FF000000"/>
            <rFont val="Tahoma"/>
            <family val="2"/>
          </rPr>
          <t xml:space="preserve">Historical:
</t>
        </r>
        <r>
          <rPr>
            <sz val="9"/>
            <color rgb="FF000000"/>
            <rFont val="Tahoma"/>
            <family val="2"/>
          </rPr>
          <t></t>
        </r>
        <r>
          <rPr>
            <sz val="9"/>
            <color rgb="FF000000"/>
            <rFont val="Tahoma"/>
            <family val="2"/>
          </rPr>
          <t xml:space="preserve"> Pulled from Balance Sheet 
</t>
        </r>
        <r>
          <rPr>
            <sz val="9"/>
            <color rgb="FF000000"/>
            <rFont val="Tahoma"/>
            <family val="2"/>
          </rPr>
          <t xml:space="preserve">Projected:
</t>
        </r>
        <r>
          <rPr>
            <sz val="9"/>
            <color rgb="FF000000"/>
            <rFont val="Tahoma"/>
            <family val="2"/>
          </rPr>
          <t></t>
        </r>
        <r>
          <rPr>
            <sz val="9"/>
            <color rgb="FF000000"/>
            <rFont val="Tahoma"/>
            <family val="2"/>
          </rPr>
          <t xml:space="preserve"> CHOOSE [Toggle {1 or 2}]
</t>
        </r>
        <r>
          <rPr>
            <sz val="9"/>
            <color rgb="FF000000"/>
            <rFont val="Tahoma"/>
            <family val="2"/>
          </rPr>
          <t></t>
        </r>
        <r>
          <rPr>
            <sz val="9"/>
            <color rgb="FF000000"/>
            <rFont val="Tahoma"/>
            <family val="2"/>
          </rPr>
          <t xml:space="preserve"> [1] = Sales * Accruals as a % of Sales 
</t>
        </r>
        <r>
          <rPr>
            <sz val="9"/>
            <color rgb="FF000000"/>
            <rFont val="Tahoma"/>
            <family val="2"/>
          </rPr>
          <t></t>
        </r>
        <r>
          <rPr>
            <sz val="9"/>
            <color rgb="FF000000"/>
            <rFont val="Tahoma"/>
            <family val="2"/>
          </rPr>
          <t xml:space="preserve"> [2] = Cost of Goods Sold * Accruals as a % of Cost of Goods Sold
</t>
        </r>
      </text>
    </comment>
    <comment ref="O112" authorId="0" shapeId="0" xr:uid="{2AF3A410-9423-914E-8006-3DB676B45160}">
      <text>
        <r>
          <rPr>
            <b/>
            <sz val="9"/>
            <color rgb="FF000000"/>
            <rFont val="Tahoma"/>
            <family val="2"/>
          </rPr>
          <t>Windows User:</t>
        </r>
        <r>
          <rPr>
            <sz val="9"/>
            <color rgb="FF000000"/>
            <rFont val="Tahoma"/>
            <family val="2"/>
          </rPr>
          <t xml:space="preserve">
</t>
        </r>
        <r>
          <rPr>
            <sz val="9"/>
            <color rgb="FF000000"/>
            <rFont val="Tahoma"/>
            <family val="2"/>
          </rPr>
          <t xml:space="preserve"> Historical:
</t>
        </r>
        <r>
          <rPr>
            <sz val="9"/>
            <color rgb="FF000000"/>
            <rFont val="Tahoma"/>
            <family val="2"/>
          </rPr>
          <t></t>
        </r>
        <r>
          <rPr>
            <sz val="9"/>
            <color rgb="FF000000"/>
            <rFont val="Tahoma"/>
            <family val="2"/>
          </rPr>
          <t xml:space="preserve"> Pulled from Balance Sheet 
</t>
        </r>
        <r>
          <rPr>
            <sz val="9"/>
            <color rgb="FF000000"/>
            <rFont val="Tahoma"/>
            <family val="2"/>
          </rPr>
          <t xml:space="preserve">Projected:
</t>
        </r>
        <r>
          <rPr>
            <sz val="9"/>
            <color rgb="FF000000"/>
            <rFont val="Tahoma"/>
            <family val="2"/>
          </rPr>
          <t></t>
        </r>
        <r>
          <rPr>
            <sz val="9"/>
            <color rgb="FF000000"/>
            <rFont val="Tahoma"/>
            <family val="2"/>
          </rPr>
          <t xml:space="preserve"> CHOOSE [Toggle {1 or 2}]
</t>
        </r>
        <r>
          <rPr>
            <sz val="9"/>
            <color rgb="FF000000"/>
            <rFont val="Tahoma"/>
            <family val="2"/>
          </rPr>
          <t></t>
        </r>
        <r>
          <rPr>
            <sz val="9"/>
            <color rgb="FF000000"/>
            <rFont val="Tahoma"/>
            <family val="2"/>
          </rPr>
          <t xml:space="preserve"> [1] = Sales * Other Operating Current Liabilities as a % of Sales 
</t>
        </r>
        <r>
          <rPr>
            <sz val="9"/>
            <color rgb="FF000000"/>
            <rFont val="Tahoma"/>
            <family val="2"/>
          </rPr>
          <t></t>
        </r>
        <r>
          <rPr>
            <sz val="9"/>
            <color rgb="FF000000"/>
            <rFont val="Tahoma"/>
            <family val="2"/>
          </rPr>
          <t xml:space="preserve"> [2] = Cost of Goods Sold * Other Operating Current Liabilities as a % of Cost of Goods Sold
</t>
        </r>
      </text>
    </comment>
    <comment ref="O113" authorId="0" shapeId="0" xr:uid="{CDF9A020-058D-E74A-8DFC-5FE833F9083F}">
      <text>
        <r>
          <rPr>
            <b/>
            <sz val="9"/>
            <color rgb="FF000000"/>
            <rFont val="Tahoma"/>
            <family val="2"/>
          </rPr>
          <t>Windows User:</t>
        </r>
        <r>
          <rPr>
            <sz val="9"/>
            <color rgb="FF000000"/>
            <rFont val="Tahoma"/>
            <family val="2"/>
          </rPr>
          <t xml:space="preserve">
</t>
        </r>
        <r>
          <rPr>
            <sz val="9"/>
            <color rgb="FF000000"/>
            <rFont val="Tahoma"/>
            <family val="2"/>
          </rPr>
          <t></t>
        </r>
        <r>
          <rPr>
            <sz val="9"/>
            <color rgb="FF000000"/>
            <rFont val="Tahoma"/>
            <family val="2"/>
          </rPr>
          <t xml:space="preserve"> Accounts Payable + Accruals + Other Operating Current Liabilities</t>
        </r>
      </text>
    </comment>
    <comment ref="O114" authorId="0" shapeId="0" xr:uid="{1E1DA9BB-2BE2-7D4E-9F98-E0DFD11539BA}">
      <text>
        <r>
          <rPr>
            <b/>
            <sz val="9"/>
            <color rgb="FF000000"/>
            <rFont val="Tahoma"/>
            <family val="2"/>
          </rPr>
          <t>Windows User:</t>
        </r>
        <r>
          <rPr>
            <sz val="9"/>
            <color rgb="FF000000"/>
            <rFont val="Tahoma"/>
            <family val="2"/>
          </rPr>
          <t xml:space="preserve">
</t>
        </r>
        <r>
          <rPr>
            <sz val="9"/>
            <color rgb="FF000000"/>
            <rFont val="Tahoma"/>
            <family val="2"/>
          </rPr>
          <t></t>
        </r>
        <r>
          <rPr>
            <sz val="9"/>
            <color rgb="FF000000"/>
            <rFont val="Tahoma"/>
            <family val="2"/>
          </rPr>
          <t xml:space="preserve"> Non-Cash Current Assets - Non-Debt Current Liabilities</t>
        </r>
      </text>
    </comment>
    <comment ref="O115" authorId="0" shapeId="0" xr:uid="{32523311-B3C0-2C41-83A7-1E20DE911C64}">
      <text>
        <r>
          <rPr>
            <b/>
            <sz val="9"/>
            <color rgb="FF000000"/>
            <rFont val="Tahoma"/>
            <family val="2"/>
          </rPr>
          <t>Windows User:</t>
        </r>
        <r>
          <rPr>
            <sz val="9"/>
            <color rgb="FF000000"/>
            <rFont val="Tahoma"/>
            <family val="2"/>
          </rPr>
          <t xml:space="preserve">
</t>
        </r>
        <r>
          <rPr>
            <sz val="9"/>
            <color rgb="FF000000"/>
            <rFont val="Tahoma"/>
            <family val="2"/>
          </rPr>
          <t></t>
        </r>
        <r>
          <rPr>
            <sz val="9"/>
            <color rgb="FF000000"/>
            <rFont val="Tahoma"/>
            <family val="2"/>
          </rPr>
          <t xml:space="preserve"> IF [First Period]:
</t>
        </r>
        <r>
          <rPr>
            <sz val="9"/>
            <color rgb="FF000000"/>
            <rFont val="Tahoma"/>
            <family val="2"/>
          </rPr>
          <t></t>
        </r>
        <r>
          <rPr>
            <sz val="9"/>
            <color rgb="FF000000"/>
            <rFont val="Tahoma"/>
            <family val="2"/>
          </rPr>
          <t xml:space="preserve"> Then: N/A 
</t>
        </r>
        <r>
          <rPr>
            <sz val="9"/>
            <color rgb="FF000000"/>
            <rFont val="Tahoma"/>
            <family val="2"/>
          </rPr>
          <t></t>
        </r>
        <r>
          <rPr>
            <sz val="9"/>
            <color rgb="FF000000"/>
            <rFont val="Tahoma"/>
            <family val="2"/>
          </rPr>
          <t xml:space="preserve"> Else: Current Period Net Working Capital – Prior Period Net Working Capital 
</t>
        </r>
      </text>
    </comment>
    <comment ref="O117" authorId="0" shapeId="0" xr:uid="{DF53FC49-BAAA-484A-AF34-2D73C64D7B43}">
      <text>
        <r>
          <rPr>
            <b/>
            <sz val="9"/>
            <color rgb="FF000000"/>
            <rFont val="Tahoma"/>
            <family val="2"/>
          </rPr>
          <t>Windows User:</t>
        </r>
        <r>
          <rPr>
            <sz val="9"/>
            <color rgb="FF000000"/>
            <rFont val="Tahoma"/>
            <family val="2"/>
          </rPr>
          <t xml:space="preserve">
</t>
        </r>
        <r>
          <rPr>
            <sz val="9"/>
            <color rgb="FF000000"/>
            <rFont val="Tahoma"/>
            <family val="2"/>
          </rPr>
          <t xml:space="preserve">Historical:
</t>
        </r>
        <r>
          <rPr>
            <sz val="9"/>
            <color rgb="FF000000"/>
            <rFont val="Tahoma"/>
            <family val="2"/>
          </rPr>
          <t></t>
        </r>
        <r>
          <rPr>
            <sz val="9"/>
            <color rgb="FF000000"/>
            <rFont val="Tahoma"/>
            <family val="2"/>
          </rPr>
          <t xml:space="preserve"> IF [First Period]:
</t>
        </r>
        <r>
          <rPr>
            <sz val="9"/>
            <color rgb="FF000000"/>
            <rFont val="Tahoma"/>
            <family val="2"/>
          </rPr>
          <t></t>
        </r>
        <r>
          <rPr>
            <sz val="9"/>
            <color rgb="FF000000"/>
            <rFont val="Tahoma"/>
            <family val="2"/>
          </rPr>
          <t xml:space="preserve"> Then: N/A 
</t>
        </r>
        <r>
          <rPr>
            <sz val="9"/>
            <color rgb="FF000000"/>
            <rFont val="Tahoma"/>
            <family val="2"/>
          </rPr>
          <t></t>
        </r>
        <r>
          <rPr>
            <sz val="9"/>
            <color rgb="FF000000"/>
            <rFont val="Tahoma"/>
            <family val="2"/>
          </rPr>
          <t xml:space="preserve"> Else: [ + (Current Period Net PPE – Prior Period Net PPE) + Statement of Cash Flow Depreciation] + [ Current Period Other Long-term Operating Assets – Prior Period Other Long-term Operating Assets ] 
</t>
        </r>
      </text>
    </comment>
    <comment ref="O123" authorId="0" shapeId="0" xr:uid="{2490D02C-20E1-2B40-AD6B-B0CA13C24CBE}">
      <text>
        <r>
          <rPr>
            <b/>
            <sz val="9"/>
            <color indexed="81"/>
            <rFont val="Tahoma"/>
            <family val="2"/>
          </rPr>
          <t>Windows User:</t>
        </r>
        <r>
          <rPr>
            <sz val="9"/>
            <color indexed="81"/>
            <rFont val="Tahoma"/>
            <family val="2"/>
          </rPr>
          <t xml:space="preserve">
 IF [First Period]:
 Then: #N/A
 Else: Current Period Inventory – Prior Period Inventory + Cost of Goods Sold
</t>
        </r>
      </text>
    </comment>
    <comment ref="O140" authorId="0" shapeId="0" xr:uid="{58AC3180-9D50-9242-B4F2-03C36AB5BB7A}">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Cash / Sales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O141" authorId="0" shapeId="0" xr:uid="{AE8363BB-955B-6549-B20F-206E0E337E05}">
      <text>
        <r>
          <rPr>
            <b/>
            <sz val="9"/>
            <color indexed="81"/>
            <rFont val="Tahoma"/>
            <family val="2"/>
          </rPr>
          <t>Windows User:</t>
        </r>
        <r>
          <rPr>
            <sz val="9"/>
            <color indexed="81"/>
            <rFont val="Tahoma"/>
            <family val="2"/>
          </rPr>
          <t xml:space="preserve">
</t>
        </r>
        <r>
          <rPr>
            <u/>
            <sz val="9"/>
            <color indexed="81"/>
            <rFont val="Tahoma"/>
            <family val="2"/>
          </rPr>
          <t>Historical</t>
        </r>
        <r>
          <rPr>
            <sz val="9"/>
            <color indexed="81"/>
            <rFont val="Tahoma"/>
            <family val="2"/>
          </rPr>
          <t xml:space="preserve">
Net PPE / Sales
</t>
        </r>
        <r>
          <rPr>
            <u/>
            <sz val="9"/>
            <color indexed="81"/>
            <rFont val="Tahoma"/>
            <family val="2"/>
          </rPr>
          <t>Projected</t>
        </r>
        <r>
          <rPr>
            <sz val="9"/>
            <color indexed="81"/>
            <rFont val="Tahoma"/>
            <family val="2"/>
          </rPr>
          <t xml:space="preserve">
If [ t &lt;= [Time until Long-term (Years)]
    Then: IF [Fade Rate = 0:
                Then: Starting Rate – [(Starting Rate – Long-term Rate) / Time Until Long-term] * [t – 1]
                Else: (Starting Rate – [(Long-term Rate – Starting Rate)/(EXP(-Fade Rate * Time until Long-term) -1)) + 
                        ((Long-term Rate – Starting Rate)/EXP(-Fade Rate*Time until Long-term) -1) * EXP(-Fade Rate * (t – 1))
     Else: Long-term Rate
</t>
        </r>
      </text>
    </comment>
    <comment ref="O142" authorId="0" shapeId="0" xr:uid="{08E2DA5F-F81E-A240-B421-E59D4B34BC0E}">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Other Long-term Operating Assets / Sales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O143" authorId="0" shapeId="0" xr:uid="{5046D84E-354E-DF4F-BDCF-44DB82DDAA53}">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Long-term Investments / Sales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O144" authorId="0" shapeId="0" xr:uid="{441185B8-D918-B041-9204-F53BAD274E03}">
      <text>
        <r>
          <rPr>
            <b/>
            <sz val="9"/>
            <color indexed="81"/>
            <rFont val="Tahoma"/>
            <family val="2"/>
          </rPr>
          <t>Windows User:</t>
        </r>
        <r>
          <rPr>
            <sz val="9"/>
            <color indexed="81"/>
            <rFont val="Tahoma"/>
            <family val="2"/>
          </rPr>
          <t xml:space="preserve">
</t>
        </r>
        <r>
          <rPr>
            <u/>
            <sz val="9"/>
            <color indexed="81"/>
            <rFont val="Tahoma"/>
            <family val="2"/>
          </rPr>
          <t>Historical</t>
        </r>
        <r>
          <rPr>
            <sz val="9"/>
            <color indexed="81"/>
            <rFont val="Tahoma"/>
            <family val="2"/>
          </rPr>
          <t xml:space="preserve">
Other Long-term Liabilities / Sales
</t>
        </r>
        <r>
          <rPr>
            <u/>
            <sz val="9"/>
            <color indexed="81"/>
            <rFont val="Tahoma"/>
            <family val="2"/>
          </rPr>
          <t>Projected</t>
        </r>
        <r>
          <rPr>
            <sz val="9"/>
            <color indexed="81"/>
            <rFont val="Tahoma"/>
            <family val="2"/>
          </rPr>
          <t xml:space="preserve">
If [ t &lt;= [Time until Long-term (Years)]
    Then: IF [Fade Rate = 0:
                Then: Starting Rate – [(Starting Rate – Long-term Rate) / Time Until Long-term] * [t – 1]
                Else: (Starting Rate – [(Long-term Rate – Starting Rate)/(EXP(-Fade Rate * Time until Long-term) -1)) + 
                        ((Long-term Rate – Starting Rate)/EXP(-Fade Rate*Time until Long-term) -1) * EXP(-Fade Rate * (t – 1))
     Else: Long-term Rate
</t>
        </r>
      </text>
    </comment>
    <comment ref="O145" authorId="0" shapeId="0" xr:uid="{CF072124-62F6-DE47-A8AF-F84A27CA922B}">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Link to Balance Sheet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O149" authorId="0" shapeId="0" xr:uid="{D01BD5A9-C188-0447-9B20-551275193137}">
      <text>
        <r>
          <rPr>
            <b/>
            <sz val="9"/>
            <color rgb="FF000000"/>
            <rFont val="Tahoma"/>
            <family val="2"/>
          </rPr>
          <t>Windows User:</t>
        </r>
        <r>
          <rPr>
            <sz val="9"/>
            <color rgb="FF000000"/>
            <rFont val="Tahoma"/>
            <family val="2"/>
          </rPr>
          <t xml:space="preserve">
</t>
        </r>
        <r>
          <rPr>
            <sz val="9"/>
            <color rgb="FF000000"/>
            <rFont val="Tahoma"/>
            <family val="2"/>
          </rPr>
          <t></t>
        </r>
        <r>
          <rPr>
            <sz val="9"/>
            <color rgb="FF000000"/>
            <rFont val="Tahoma"/>
            <family val="2"/>
          </rPr>
          <t xml:space="preserve"> IF[First Year (4 Quarters)]:
</t>
        </r>
        <r>
          <rPr>
            <sz val="9"/>
            <color rgb="FF000000"/>
            <rFont val="Tahoma"/>
            <family val="2"/>
          </rPr>
          <t></t>
        </r>
        <r>
          <rPr>
            <sz val="9"/>
            <color rgb="FF000000"/>
            <rFont val="Tahoma"/>
            <family val="2"/>
          </rPr>
          <t xml:space="preserve"> Then = #N/A
</t>
        </r>
        <r>
          <rPr>
            <sz val="9"/>
            <color rgb="FF000000"/>
            <rFont val="Tahoma"/>
            <family val="2"/>
          </rPr>
          <t></t>
        </r>
        <r>
          <rPr>
            <sz val="9"/>
            <color rgb="FF000000"/>
            <rFont val="Tahoma"/>
            <family val="2"/>
          </rPr>
          <t xml:space="preserve"> Else = (Current Period Common Dividends / Common Dividends from Same Quarter of Prior Year)
</t>
        </r>
        <r>
          <rPr>
            <sz val="9"/>
            <color rgb="FF000000"/>
            <rFont val="Tahoma"/>
            <family val="2"/>
          </rPr>
          <t></t>
        </r>
        <r>
          <rPr>
            <sz val="9"/>
            <color rgb="FF000000"/>
            <rFont val="Tahoma"/>
            <family val="2"/>
          </rPr>
          <t xml:space="preserve"> *Also Added IF statement to check if common dividends = 0 to avoid divide by zero error 
</t>
        </r>
      </text>
    </comment>
    <comment ref="B150" authorId="0" shapeId="0" xr:uid="{F5A52A29-C169-7243-9AF1-213CA1F32812}">
      <text>
        <r>
          <rPr>
            <sz val="9"/>
            <color indexed="81"/>
            <rFont val="Tahoma"/>
            <family val="2"/>
          </rPr>
          <t>This is the ratio of long-term debt to the value of operations. It ignores any value due to financial investments, such as short-term investments.</t>
        </r>
      </text>
    </comment>
    <comment ref="O150" authorId="0" shapeId="0" xr:uid="{E60C5634-D81E-D644-A7EB-143495F00EA4}">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#N/A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B151" authorId="0" shapeId="0" xr:uid="{F106A008-8923-E647-B973-D25071821AE6}">
      <text>
        <r>
          <rPr>
            <sz val="9"/>
            <color indexed="81"/>
            <rFont val="Tahoma"/>
            <family val="2"/>
          </rPr>
          <t>This is the ratio of preferred stock to the value of operations. It ignores any value due to financial investments, such as short-term investments.</t>
        </r>
      </text>
    </comment>
    <comment ref="O151" authorId="0" shapeId="0" xr:uid="{FD22DB01-F308-594E-8DDF-0DD001DFEA10}">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#N/A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F152" authorId="1" shapeId="0" xr:uid="{BF788DB4-A651-E547-8D28-8A73CB42B81C}">
      <text>
        <r>
          <rPr>
            <b/>
            <sz val="9"/>
            <color rgb="FF000000"/>
            <rFont val="Calibri"/>
            <family val="2"/>
          </rPr>
          <t>Rafael Nicolas Fermin Cota:</t>
        </r>
        <r>
          <rPr>
            <sz val="9"/>
            <color rgb="FF000000"/>
            <rFont val="Calibri"/>
            <family val="2"/>
          </rPr>
          <t xml:space="preserve">
</t>
        </r>
        <r>
          <rPr>
            <sz val="9"/>
            <color rgb="FF000000"/>
            <rFont val="Calibri"/>
            <family val="2"/>
          </rPr>
          <t>When average interest is not selected, interest expense is computed using the beginning balance.  To break the circular reference, toggle average interest off then back on.  After toggling, hit F9 to recalculate.</t>
        </r>
      </text>
    </comment>
    <comment ref="O152" authorId="0" shapeId="0" xr:uid="{D1599F05-DB1E-3548-BFB3-57C4E3D4E726}">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t>
        </r>
        <r>
          <rPr>
            <sz val="9"/>
            <color rgb="FF000000"/>
            <rFont val="Tahoma"/>
            <family val="2"/>
          </rPr>
          <t xml:space="preserve"> Preferred Dividends / IF [Average Interest Toggle] = 1
</t>
        </r>
        <r>
          <rPr>
            <sz val="9"/>
            <color rgb="FF000000"/>
            <rFont val="Tahoma"/>
            <family val="2"/>
          </rPr>
          <t></t>
        </r>
        <r>
          <rPr>
            <sz val="9"/>
            <color rgb="FF000000"/>
            <rFont val="Tahoma"/>
            <family val="2"/>
          </rPr>
          <t xml:space="preserve"> Then: 0.5 * [(4th Quarter of Prior Year Preferred Stock (i.e. Beginning Balance) + Current Period Preferred Stock)] / Annualization Fraction
</t>
        </r>
        <r>
          <rPr>
            <sz val="9"/>
            <color rgb="FF000000"/>
            <rFont val="Tahoma"/>
            <family val="2"/>
          </rPr>
          <t></t>
        </r>
        <r>
          <rPr>
            <sz val="9"/>
            <color rgb="FF000000"/>
            <rFont val="Tahoma"/>
            <family val="2"/>
          </rPr>
          <t xml:space="preserve"> Else:  [(4th Quarter of Prior Year Preferred Stock (i.e. Beginning Balance)] / Annualization Fraction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O153" authorId="0" shapeId="0" xr:uid="{96103E6E-1D45-3845-B756-F8D4E6DBEED0}">
      <text>
        <r>
          <rPr>
            <b/>
            <sz val="9"/>
            <color rgb="FF000000"/>
            <rFont val="Tahoma"/>
            <family val="2"/>
          </rPr>
          <t>Windows User:</t>
        </r>
        <r>
          <rPr>
            <sz val="9"/>
            <color rgb="FF000000"/>
            <rFont val="Tahoma"/>
            <family val="2"/>
          </rPr>
          <t xml:space="preserve">
</t>
        </r>
        <r>
          <rPr>
            <u/>
            <sz val="9"/>
            <color rgb="FF000000"/>
            <rFont val="Tahoma"/>
            <family val="2"/>
          </rPr>
          <t>Historical</t>
        </r>
        <r>
          <rPr>
            <sz val="9"/>
            <color rgb="FF000000"/>
            <rFont val="Tahoma"/>
            <family val="2"/>
          </rPr>
          <t xml:space="preserve">
</t>
        </r>
        <r>
          <rPr>
            <sz val="9"/>
            <color rgb="FF000000"/>
            <rFont val="Tahoma"/>
            <family val="2"/>
          </rPr>
          <t xml:space="preserve">#N/A
</t>
        </r>
        <r>
          <rPr>
            <sz val="9"/>
            <color rgb="FF000000"/>
            <rFont val="Tahoma"/>
            <family val="2"/>
          </rPr>
          <t xml:space="preserve">
</t>
        </r>
        <r>
          <rPr>
            <u/>
            <sz val="9"/>
            <color rgb="FF000000"/>
            <rFont val="Tahoma"/>
            <family val="2"/>
          </rPr>
          <t>Projected</t>
        </r>
        <r>
          <rPr>
            <sz val="9"/>
            <color rgb="FF000000"/>
            <rFont val="Tahoma"/>
            <family val="2"/>
          </rPr>
          <t xml:space="preserve">
</t>
        </r>
        <r>
          <rPr>
            <sz val="9"/>
            <color rgb="FF000000"/>
            <rFont val="Tahoma"/>
            <family val="2"/>
          </rPr>
          <t xml:space="preserve">If [ t &lt;= [Time until Long-term (Years)]
</t>
        </r>
        <r>
          <rPr>
            <sz val="9"/>
            <color rgb="FF000000"/>
            <rFont val="Tahoma"/>
            <family val="2"/>
          </rPr>
          <t xml:space="preserve">    Then: IF [Fade Rate = 0:
</t>
        </r>
        <r>
          <rPr>
            <sz val="9"/>
            <color rgb="FF000000"/>
            <rFont val="Tahoma"/>
            <family val="2"/>
          </rPr>
          <t xml:space="preserve">                Then: Starting Rate – [(Starting Rate – Long-term Rate) / Time Until Long-term] * [t – 1]
</t>
        </r>
        <r>
          <rPr>
            <sz val="9"/>
            <color rgb="FF000000"/>
            <rFont val="Tahoma"/>
            <family val="2"/>
          </rPr>
          <t xml:space="preserve">                Else: (Starting Rate – [(Long-term Rate – Starting Rate)/(EXP(-Fade Rate * Time until Long-term) -1)) + 
</t>
        </r>
        <r>
          <rPr>
            <sz val="9"/>
            <color rgb="FF000000"/>
            <rFont val="Tahoma"/>
            <family val="2"/>
          </rPr>
          <t xml:space="preserve">                        ((Long-term Rate – Starting Rate)/EXP(-Fade Rate*Time until Long-term) -1) * EXP(-Fade Rate * (t – 1))
</t>
        </r>
        <r>
          <rPr>
            <sz val="9"/>
            <color rgb="FF000000"/>
            <rFont val="Tahoma"/>
            <family val="2"/>
          </rPr>
          <t xml:space="preserve">     Else: Long-term Rate
</t>
        </r>
      </text>
    </comment>
    <comment ref="F164" authorId="1" shapeId="0" xr:uid="{084839F2-D904-E048-82C2-EF7B72D9A61F}">
      <text>
        <r>
          <rPr>
            <b/>
            <sz val="9"/>
            <color rgb="FF000000"/>
            <rFont val="Calibri"/>
            <family val="2"/>
          </rPr>
          <t>Rafael Nicolas Fermin Cota:</t>
        </r>
        <r>
          <rPr>
            <sz val="9"/>
            <color rgb="FF000000"/>
            <rFont val="Calibri"/>
            <family val="2"/>
          </rPr>
          <t xml:space="preserve">
</t>
        </r>
        <r>
          <rPr>
            <sz val="9"/>
            <color rgb="FF000000"/>
            <rFont val="Calibri"/>
            <family val="2"/>
          </rPr>
          <t>When average interest is not selected, interest expense is computed using the beginning balance.  To break the circular reference, toggle average interest off then back on.  After toggling, hit F9 to recalculate.</t>
        </r>
      </text>
    </comment>
    <comment ref="B216" authorId="0" shapeId="0" xr:uid="{268AAA8E-0991-384A-A025-F81F05E7BC8D}">
      <text>
        <r>
          <rPr>
            <sz val="9"/>
            <color rgb="FF000000"/>
            <rFont val="Tahoma"/>
            <family val="2"/>
          </rPr>
          <t>If it says "Error", then check your Comprehensive Sheets.</t>
        </r>
      </text>
    </comment>
    <comment ref="B218" authorId="0" shapeId="0" xr:uid="{98A04CCD-1EE6-8D40-8ABE-35ADF60401E3}">
      <text>
        <r>
          <rPr>
            <sz val="9"/>
            <color indexed="81"/>
            <rFont val="Tahoma"/>
            <family val="2"/>
          </rPr>
          <t>Condensed formula = - Preferred dividends Rationale: Convert the negative amount from the statement of cash flows into a positive amount, since it will be subtracted.
Proj. This is the coupon rate on preferred stock multiplied by the beginning of period par value of preferred stock.</t>
        </r>
      </text>
    </comment>
    <comment ref="B219" authorId="0" shapeId="0" xr:uid="{9AFEDCE4-8C63-A442-B9F5-0A2C0034D223}">
      <text>
        <r>
          <rPr>
            <sz val="9"/>
            <color indexed="81"/>
            <rFont val="Tahoma"/>
            <family val="2"/>
          </rPr>
          <t>Condensed formula = - Common dividends Rationale: Convert the negative amount from the statement of cash flows into a positive amount, since it will be subtracted.
Proj. This assumes a chosen growth rate in dividends.</t>
        </r>
      </text>
    </comment>
    <comment ref="B243" authorId="0" shapeId="0" xr:uid="{D91CB968-95A1-6746-A6B3-A575620ABDAB}">
      <text>
        <r>
          <rPr>
            <sz val="9"/>
            <color indexed="81"/>
            <rFont val="Tahoma"/>
            <family val="2"/>
          </rPr>
          <t>This is the tax rate that the company will pay on any additional income. For most companies, the Federal rate is about 34%. With state and local taxes included, the rate usually is about 38%.</t>
        </r>
      </text>
    </comment>
    <comment ref="B244" authorId="0" shapeId="0" xr:uid="{BC962BD3-BFBE-8543-A0AB-0E706263B49B}">
      <text>
        <r>
          <rPr>
            <sz val="9"/>
            <color indexed="81"/>
            <rFont val="Tahoma"/>
            <family val="2"/>
          </rPr>
          <t>This is the tax expense reported on the income statement.</t>
        </r>
      </text>
    </comment>
    <comment ref="B245" authorId="0" shapeId="0" xr:uid="{5DA6CD5A-101E-5844-BA22-F14C1DF6AD04}">
      <text>
        <r>
          <rPr>
            <sz val="9"/>
            <color indexed="81"/>
            <rFont val="Tahoma"/>
            <family val="2"/>
          </rPr>
          <t>This is from the deferred tax account on the balance sheets. If the deferred tax account gets larger, it means that the company reported more tax than it paid. If the deferred tax account gets smaller, it means the company paid more taxes than it reported.</t>
        </r>
      </text>
    </comment>
    <comment ref="O253" authorId="2" shapeId="0" xr:uid="{7B96B0F5-DD59-E447-90D6-E6E192F424E3}">
      <text>
        <r>
          <rPr>
            <b/>
            <sz val="9"/>
            <color rgb="FF000000"/>
            <rFont val="Tahoma"/>
            <family val="2"/>
          </rPr>
          <t>Kevin Xo:</t>
        </r>
        <r>
          <rPr>
            <sz val="9"/>
            <color rgb="FF000000"/>
            <rFont val="Tahoma"/>
            <family val="2"/>
          </rPr>
          <t xml:space="preserve">
</t>
        </r>
        <r>
          <rPr>
            <sz val="9"/>
            <color rgb="FF000000"/>
            <rFont val="Tahoma"/>
            <family val="2"/>
          </rPr>
          <t>Included cash which is incorrect</t>
        </r>
      </text>
    </comment>
    <comment ref="B256" authorId="0" shapeId="0" xr:uid="{10B30FD2-E005-EA49-AA1C-1B6CB4993B2D}">
      <text>
        <r>
          <rPr>
            <sz val="9"/>
            <color indexed="81"/>
            <rFont val="Tahoma"/>
            <family val="2"/>
          </rPr>
          <t>This is sum of operating long-term assets (i.e., net PP&amp;E plus Other Long-Term Operating Assets).</t>
        </r>
      </text>
    </comment>
    <comment ref="B261" authorId="0" shapeId="0" xr:uid="{7A6DD543-18BC-5140-97EA-5FF52F8EFEBB}">
      <text>
        <r>
          <rPr>
            <sz val="9"/>
            <color indexed="81"/>
            <rFont val="Tahoma"/>
            <family val="2"/>
          </rPr>
          <t>We reduce this by any special impairment of assets that the user has chosen in the Comprehensive statements, to ensure that the FCF from operations is the same whether the user speficifes a special write-down or not.</t>
        </r>
      </text>
    </comment>
    <comment ref="B262" authorId="0" shapeId="0" xr:uid="{A66CE35A-EF91-4C47-98BF-907B9028560F}">
      <text>
        <r>
          <rPr>
            <sz val="9"/>
            <color indexed="81"/>
            <rFont val="Tahoma"/>
            <family val="2"/>
          </rPr>
          <t>We reduce this by any special impairment of assets that the user has chosen in the Comprehensive statements, to ensure that the FCF from operations is the same whether the user speficifes a special write-down or not.</t>
        </r>
      </text>
    </comment>
    <comment ref="O262" authorId="0" shapeId="0" xr:uid="{AC2A6082-B0B8-3940-B5E7-ABF7B64BC14C}">
      <text>
        <r>
          <rPr>
            <b/>
            <sz val="9"/>
            <color rgb="FF000000"/>
            <rFont val="Tahoma"/>
            <family val="2"/>
          </rPr>
          <t>Windows User:</t>
        </r>
        <r>
          <rPr>
            <sz val="9"/>
            <color rgb="FF000000"/>
            <rFont val="Tahoma"/>
            <family val="2"/>
          </rPr>
          <t xml:space="preserve">
</t>
        </r>
        <r>
          <rPr>
            <sz val="9"/>
            <color rgb="FF000000"/>
            <rFont val="Tahoma"/>
            <family val="2"/>
          </rPr>
          <t xml:space="preserve">Why not include Special Goodwill Impairment or Accounting Change here?
</t>
        </r>
        <r>
          <rPr>
            <sz val="9"/>
            <color rgb="FF000000"/>
            <rFont val="Tahoma"/>
            <family val="2"/>
          </rPr>
          <t xml:space="preserve">
</t>
        </r>
        <r>
          <rPr>
            <sz val="9"/>
            <color rgb="FF000000"/>
            <rFont val="Tahoma"/>
            <family val="2"/>
          </rPr>
          <t>Why is projected not #N/A?</t>
        </r>
      </text>
    </comment>
    <comment ref="B263" authorId="0" shapeId="0" xr:uid="{611523F0-F989-0C4E-958E-0EB3FC2F3BBC}">
      <text>
        <r>
          <rPr>
            <sz val="9"/>
            <color indexed="81"/>
            <rFont val="Tahoma"/>
            <family val="2"/>
          </rPr>
          <t>This is NOPAT - WACC*(Beginning Capital).</t>
        </r>
      </text>
    </comment>
    <comment ref="B273" authorId="0" shapeId="0" xr:uid="{FBC26B3D-7395-5147-9CAA-3B10CD201700}">
      <text>
        <r>
          <rPr>
            <sz val="9"/>
            <color indexed="81"/>
            <rFont val="Tahoma"/>
            <family val="2"/>
          </rPr>
          <t>Enter the Weighted Average Cost of Capital that your company had in the historical years. This isn't necessary, unless you want to calculate the Economic Profit for the historical years. For a ballpark estimate of the historical Economic Profits, we just use 10% for WACC. But if you want something more accurate, then use the same approach in the WACC worksheet to estimate the past WACCs.</t>
        </r>
      </text>
    </comment>
    <comment ref="B274" authorId="0" shapeId="0" xr:uid="{16C0FDD0-7E82-5D4F-91CA-C37EF08F6601}">
      <text>
        <r>
          <rPr>
            <sz val="9"/>
            <color indexed="81"/>
            <rFont val="Tahoma"/>
            <family val="2"/>
          </rPr>
          <t>In perfect competition, a firm can only have a long-term ROIC equal to its WACC, so the default value is set equal to the WACC. If you think your firm can sustain a higher ROIC in the long-term due to some competitive advantage, then enter you choice here.</t>
        </r>
      </text>
    </comment>
    <comment ref="E277" authorId="0" shapeId="0" xr:uid="{64921237-4078-534C-8776-56ABB9371079}">
      <text>
        <r>
          <rPr>
            <sz val="9"/>
            <color indexed="81"/>
            <rFont val="Tahoma"/>
            <family val="2"/>
          </rPr>
          <t>We reduce operating capital by the cumulative of current and past special asset impairment charges, write-downs, or special accounting changes that the user has specified. We do this to reflect the fact that the level of operating capital needed to support sales and profitability may actually be lower, due to a reduction in value of the assets used to support sales.</t>
        </r>
      </text>
    </comment>
    <comment ref="E278" authorId="0" shapeId="0" xr:uid="{32E56BA6-A9D8-BE4F-B44D-F01B31CD7F82}">
      <text>
        <r>
          <rPr>
            <sz val="9"/>
            <color indexed="81"/>
            <rFont val="Tahoma"/>
            <family val="2"/>
          </rPr>
          <t>This is based on NOPAT from ongoing operations, not NOPAT after extraordinary items. This calculation of ROIC is most useful for estimating the value of the company. Defining ROIC based on NOPAT after extraordinary items would be most useful for measuring past performance for compensation plans.</t>
        </r>
      </text>
    </comment>
    <comment ref="G278" authorId="2" shapeId="0" xr:uid="{2AB086DD-C276-3E4E-BCBC-AA9086049478}">
      <text>
        <r>
          <rPr>
            <b/>
            <sz val="9"/>
            <color rgb="FF000000"/>
            <rFont val="Tahoma"/>
            <family val="2"/>
          </rPr>
          <t>Kevin Xo:</t>
        </r>
        <r>
          <rPr>
            <sz val="9"/>
            <color rgb="FF000000"/>
            <rFont val="Tahoma"/>
            <family val="2"/>
          </rPr>
          <t xml:space="preserve">
</t>
        </r>
        <r>
          <rPr>
            <sz val="9"/>
            <color rgb="FF000000"/>
            <rFont val="Tahoma"/>
            <family val="2"/>
          </rPr>
          <t>Damodaran estimate, will create own when R&amp;D figures given</t>
        </r>
      </text>
    </comment>
    <comment ref="E279" authorId="0" shapeId="0" xr:uid="{2B28C869-D55C-624D-B0BF-508855F884F6}">
      <text>
        <r>
          <rPr>
            <sz val="9"/>
            <color indexed="81"/>
            <rFont val="Tahoma"/>
            <family val="2"/>
          </rPr>
          <t>Enter the Weighted Average Cost of Capital that your company had in the historical years. This isn't necessary, unless you want to calculate the Economic Profit for the historical years. For a ballpark estimate of the historical Economic Profits, we just use 10% for WACC. But if you want something more accurate, then use the same approach in the WACC worksheet to estimate the past WACCs.</t>
        </r>
      </text>
    </comment>
    <comment ref="F280" authorId="2" shapeId="0" xr:uid="{FF80AAF5-F693-204D-ACB5-55E59D2B8A8F}">
      <text>
        <r>
          <rPr>
            <b/>
            <sz val="9"/>
            <color rgb="FF000000"/>
            <rFont val="Tahoma"/>
            <family val="2"/>
          </rPr>
          <t>Kevin Xo:</t>
        </r>
        <r>
          <rPr>
            <sz val="9"/>
            <color rgb="FF000000"/>
            <rFont val="Tahoma"/>
            <family val="2"/>
          </rPr>
          <t xml:space="preserve">
</t>
        </r>
        <r>
          <rPr>
            <sz val="9"/>
            <color rgb="FF000000"/>
            <rFont val="Tahoma"/>
            <family val="2"/>
          </rPr>
          <t>This is quarterly, shouldn't it be annual?</t>
        </r>
      </text>
    </comment>
    <comment ref="F281" authorId="2" shapeId="0" xr:uid="{E52CD560-17FE-3F46-A25F-6946B5AE770C}">
      <text>
        <r>
          <rPr>
            <b/>
            <sz val="9"/>
            <color indexed="81"/>
            <rFont val="Tahoma"/>
            <family val="2"/>
          </rPr>
          <t>Kevin Xo:</t>
        </r>
        <r>
          <rPr>
            <sz val="9"/>
            <color indexed="81"/>
            <rFont val="Tahoma"/>
            <family val="2"/>
          </rPr>
          <t xml:space="preserve">
Apple has an undeniable competitive edge that will likely continue to perservere</t>
        </r>
      </text>
    </comment>
    <comment ref="F282" authorId="1" shapeId="0" xr:uid="{69C259EB-BEA1-E247-9D48-2DCCD4FE59A9}">
      <text>
        <r>
          <rPr>
            <b/>
            <sz val="9"/>
            <color rgb="FF000000"/>
            <rFont val="Calibri"/>
            <family val="2"/>
          </rPr>
          <t>Rafael Nicolas Fermin Cota:</t>
        </r>
        <r>
          <rPr>
            <sz val="9"/>
            <color rgb="FF000000"/>
            <rFont val="Calibri"/>
            <family val="2"/>
          </rPr>
          <t xml:space="preserve">
</t>
        </r>
        <r>
          <rPr>
            <sz val="9"/>
            <color rgb="FF000000"/>
            <rFont val="Calibri"/>
            <family val="2"/>
          </rPr>
          <t>Horizon value: If this give the message "Error: WACC &lt; g", then you must change your long-term growth rate in sales.</t>
        </r>
      </text>
    </comment>
    <comment ref="B289" authorId="0" shapeId="0" xr:uid="{19ADF665-8A4F-644A-B275-DADCDA3261FC}">
      <text>
        <r>
          <rPr>
            <sz val="9"/>
            <color indexed="81"/>
            <rFont val="Tahoma"/>
            <family val="2"/>
          </rPr>
          <t>If this give the message "Error: WACC &lt; g", then you must change your long-term growth rate in sales in the Inputs section.</t>
        </r>
      </text>
    </comment>
    <comment ref="B291" authorId="0" shapeId="0" xr:uid="{34D9E6AF-0AC4-154C-88DB-89EB44522ACF}">
      <text>
        <r>
          <rPr>
            <sz val="9"/>
            <color rgb="FF000000"/>
            <rFont val="Tahoma"/>
            <family val="2"/>
          </rPr>
          <t>The default is the book value. If you believe the market value of investments is significantly different than the book value, then you should input the market value.For value of investments on target date: note that our default is to assume the value of investments grows linearly between the most recent year and the first forecasted year. If you have quarterly data or know the value of investments on the target data, then you should enter the exact value instead of using our interpolation.</t>
        </r>
      </text>
    </comment>
    <comment ref="B293" authorId="0" shapeId="0" xr:uid="{286861F8-8465-A849-9291-6D0DFAADF020}">
      <text>
        <r>
          <rPr>
            <sz val="9"/>
            <color indexed="81"/>
            <rFont val="Tahoma"/>
            <family val="2"/>
          </rPr>
          <t>The default is based on book values. If you believe the market values are different than the book values, you should input the market values.For value of debt, preferred stock, and other nonoperating liabilities on target date: our default is to assume the value of debt grows linearly between the most recent year and the first forecasted year. If you have quarterly data or know the value of debt on the target data, then you should enter the exact value instead of using our interpolation.</t>
        </r>
      </text>
    </comment>
    <comment ref="B295" authorId="0" shapeId="0" xr:uid="{6F4B3A9A-0875-1148-9184-CBD313186BDA}">
      <text>
        <r>
          <rPr>
            <sz val="9"/>
            <color indexed="81"/>
            <rFont val="Tahoma"/>
            <family val="2"/>
          </rPr>
          <t>Note on number of shares on target date: our default is to assume the number of shares grows linearly between the most recent year prior to the target date and the first forecasted year after the target date. If you have quarterly data or know the value of debt on the target data, then you should enter the exact value instead of using our interpolation.</t>
        </r>
      </text>
    </comment>
    <comment ref="B300" authorId="0" shapeId="0" xr:uid="{A3D85C5D-34EE-F043-98F8-289C8B59E048}">
      <text>
        <r>
          <rPr>
            <sz val="9"/>
            <color indexed="81"/>
            <rFont val="Tahoma"/>
            <family val="2"/>
          </rPr>
          <t xml:space="preserve">We define this as NOPAT - [(WACC)(Capital)]. We use the previous year's capital rather than the current year's capital to measure the value added to the capital in place at the beginning of the year. If we were using these projected EPs as targets in a compensation plan, we would use the current year's capital, since that is under the control of the employees and managers.
The value of the most recent period may differ from the estimate in the Hist Analysis section, since the value here is based on the WACC, while the value in the Hist Analysis section might be based on a quick-and-dirty approximation of WACC. </t>
        </r>
      </text>
    </comment>
    <comment ref="B301" authorId="0" shapeId="0" xr:uid="{1A1D3367-2991-A840-9915-05D695E492A0}">
      <text>
        <r>
          <rPr>
            <sz val="9"/>
            <color indexed="81"/>
            <rFont val="Tahoma"/>
            <family val="2"/>
          </rPr>
          <t>We define MVA as the value of operations minus the current amount of operating capital.</t>
        </r>
      </text>
    </comment>
    <comment ref="B303" authorId="0" shapeId="0" xr:uid="{61462EAE-B14D-9946-A7CA-18BC9B78D67A}">
      <text>
        <r>
          <rPr>
            <sz val="9"/>
            <color indexed="81"/>
            <rFont val="Tahoma"/>
            <family val="2"/>
          </rPr>
          <t>This is defined as the market value of equity divided by the book value of equity.</t>
        </r>
      </text>
    </comment>
    <comment ref="B304" authorId="0" shapeId="0" xr:uid="{E6751934-C9D2-9448-8A3A-B051BCAD3095}">
      <text>
        <r>
          <rPr>
            <sz val="9"/>
            <color indexed="81"/>
            <rFont val="Tahoma"/>
            <family val="2"/>
          </rPr>
          <t>This is defined as the total value of the firm divided by EBITDA, which is earnings before interest, taxes, and depreciation. We calculate EBITDA by adding depreciation back to operating profit.</t>
        </r>
      </text>
    </comment>
    <comment ref="B305" authorId="0" shapeId="0" xr:uid="{8619A2E9-8FD3-3440-B92E-5C675E27E98F}">
      <text>
        <r>
          <rPr>
            <sz val="9"/>
            <color indexed="81"/>
            <rFont val="Tahoma"/>
            <family val="2"/>
          </rPr>
          <t>This is defined as the total value of the firm divided by sales.</t>
        </r>
      </text>
    </comment>
    <comment ref="B306" authorId="0" shapeId="0" xr:uid="{9D8B5D80-70A1-6A4B-B715-99EB3A7B5039}">
      <text>
        <r>
          <rPr>
            <sz val="9"/>
            <color indexed="81"/>
            <rFont val="Tahoma"/>
            <family val="2"/>
          </rPr>
          <t>This is calculated as Operating Profit divided by Net Interest Expense (Net Interest Expense is Interest Expense - Interest Income).</t>
        </r>
      </text>
    </comment>
    <comment ref="B310" authorId="0" shapeId="0" xr:uid="{C55DB4CA-3F2A-7D41-9F25-9AAC82A980FB}">
      <text>
        <r>
          <rPr>
            <sz val="9"/>
            <color indexed="81"/>
            <rFont val="Tahoma"/>
            <family val="2"/>
          </rPr>
          <t>The model give the estimated value of the firm at the end of each period. If you want an estimate of the stock price for a later date, enter it here. The default date is the current date. Note: you must choose a date that is greater than or equal to the most recent fiscal period and that is less than the last projected period.</t>
        </r>
      </text>
    </comment>
    <comment ref="B314" authorId="0" shapeId="0" xr:uid="{3F5E50CE-733A-2147-9D4E-74394E0B2613}">
      <text>
        <r>
          <rPr>
            <sz val="9"/>
            <color indexed="81"/>
            <rFont val="Tahoma"/>
            <family val="2"/>
          </rPr>
          <t>If this give the message "Error: WACC &lt; g", then you must change your long-term growth rate in sales in the Inputs section.</t>
        </r>
      </text>
    </comment>
    <comment ref="B315" authorId="0" shapeId="0" xr:uid="{66DC58EE-E4DF-5A49-93D4-397FC40CBD93}">
      <text>
        <r>
          <rPr>
            <sz val="9"/>
            <color indexed="81"/>
            <rFont val="Tahoma"/>
            <family val="2"/>
          </rPr>
          <t>The default is the book value. If you believe the market value of investments is significantly different than the book value, then you should input the market value.For value of investments on target date: note that our default is to assume the value of investments grows linearly between the most recent year and the first forecasted year. If you have quarterly data or know the value of investments on the target data, then you should enter the exact value instead of using our interpolation.</t>
        </r>
      </text>
    </comment>
    <comment ref="B317" authorId="0" shapeId="0" xr:uid="{6ECDA422-013E-E841-A43D-EFD4AE3FCD4C}">
      <text>
        <r>
          <rPr>
            <sz val="9"/>
            <color indexed="81"/>
            <rFont val="Tahoma"/>
            <family val="2"/>
          </rPr>
          <t>The default is based on book values. If you believe the market values are different than the book values, you should input the market values.For value of debt, preferred stock, and other nonoperating liabilities on target date: our default is to assume the value of debt grows linearly between the most recent year and the first forecasted year. If you have quarterly data or know the value of debt on the target data, then you should enter the exact value instead of using our interpolation.</t>
        </r>
      </text>
    </comment>
    <comment ref="B319" authorId="0" shapeId="0" xr:uid="{49BB4727-39EF-A841-9A4A-0A8B74AC830F}">
      <text>
        <r>
          <rPr>
            <sz val="9"/>
            <color indexed="81"/>
            <rFont val="Tahoma"/>
            <family val="2"/>
          </rPr>
          <t>Note on number of shares on target date: our default is to assume the number of shares grows linearly between the most recent year prior to the target date and the first forecasted year after the target date. If you have quarterly data or know the value of debt on the target data, then you should enter the exact value instead of using our interpolation.</t>
        </r>
      </text>
    </comment>
    <comment ref="B325" authorId="0" shapeId="0" xr:uid="{0143C9A1-84D2-C64F-9FC6-B2888FCB94A0}">
      <text>
        <r>
          <rPr>
            <sz val="9"/>
            <color indexed="81"/>
            <rFont val="Tahoma"/>
            <family val="2"/>
          </rPr>
          <t>In perfect competition, a firm can only have a long-term ROIC equal to its WACC, so the default value is set equal to the WACC. If you think your firm can sustain a higher ROIC in the long-term due to some competitive advantage, then enter you choice here.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Windows User</author>
  </authors>
  <commentList>
    <comment ref="N3" authorId="0" shapeId="0" xr:uid="{00000000-0006-0000-0D00-000001000000}">
      <text>
        <r>
          <rPr>
            <sz val="9"/>
            <color indexed="81"/>
            <rFont val="Tahoma"/>
            <family val="2"/>
          </rPr>
          <t>Total number of periods</t>
        </r>
      </text>
    </comment>
    <comment ref="O3" authorId="0" shapeId="0" xr:uid="{00000000-0006-0000-0D00-000002000000}">
      <text>
        <r>
          <rPr>
            <sz val="9"/>
            <color indexed="81"/>
            <rFont val="Tahoma"/>
            <family val="2"/>
          </rPr>
          <t>Counts the number of annual periods</t>
        </r>
      </text>
    </comment>
    <comment ref="P3" authorId="0" shapeId="0" xr:uid="{00000000-0006-0000-0D00-000003000000}">
      <text>
        <r>
          <rPr>
            <sz val="9"/>
            <color indexed="81"/>
            <rFont val="Tahoma"/>
            <family val="2"/>
          </rPr>
          <t>Column number of the last year in the data sheet</t>
        </r>
      </text>
    </comment>
    <comment ref="Q3" authorId="0" shapeId="0" xr:uid="{00000000-0006-0000-0D00-000004000000}">
      <text>
        <r>
          <rPr>
            <sz val="9"/>
            <color indexed="81"/>
            <rFont val="Tahoma"/>
            <family val="2"/>
          </rPr>
          <t>Column number of initial included period in data sheet</t>
        </r>
      </text>
    </comment>
    <comment ref="O4" authorId="0" shapeId="0" xr:uid="{00000000-0006-0000-0D00-000005000000}">
      <text>
        <r>
          <rPr>
            <sz val="9"/>
            <color indexed="81"/>
            <rFont val="Tahoma"/>
            <family val="2"/>
          </rPr>
          <t>Counts the number of quarterly periods</t>
        </r>
      </text>
    </comment>
    <comment ref="P4" authorId="0" shapeId="0" xr:uid="{00000000-0006-0000-0D00-000006000000}">
      <text>
        <r>
          <rPr>
            <sz val="9"/>
            <color indexed="81"/>
            <rFont val="Tahoma"/>
            <family val="2"/>
          </rPr>
          <t>Column number of the last quarter in the data sheet</t>
        </r>
      </text>
    </comment>
    <comment ref="N5" authorId="0" shapeId="0" xr:uid="{00000000-0006-0000-0D00-000007000000}">
      <text>
        <r>
          <rPr>
            <sz val="9"/>
            <color indexed="81"/>
            <rFont val="Tahoma"/>
            <family val="2"/>
          </rPr>
          <t>Used for LTM</t>
        </r>
      </text>
    </comment>
    <comment ref="O5" authorId="0" shapeId="0" xr:uid="{00000000-0006-0000-0D00-000008000000}">
      <text>
        <r>
          <rPr>
            <sz val="9"/>
            <color indexed="81"/>
            <rFont val="Tahoma"/>
            <family val="2"/>
          </rPr>
          <t>Used in offset function to calculate how many rows to offset down</t>
        </r>
      </text>
    </comment>
    <comment ref="N6" authorId="0" shapeId="0" xr:uid="{00000000-0006-0000-0D00-000009000000}">
      <text>
        <r>
          <rPr>
            <sz val="9"/>
            <color indexed="81"/>
            <rFont val="Tahoma"/>
            <family val="2"/>
          </rPr>
          <t>Prior Fiscal</t>
        </r>
      </text>
    </comment>
    <comment ref="O6" authorId="0" shapeId="0" xr:uid="{00000000-0006-0000-0D00-00000A000000}">
      <text>
        <r>
          <rPr>
            <sz val="9"/>
            <color indexed="81"/>
            <rFont val="Tahoma"/>
            <family val="2"/>
          </rPr>
          <t>Used in offset function to get to the last quarterly period (MRQ)</t>
        </r>
      </text>
    </comment>
    <comment ref="P6" authorId="0" shapeId="0" xr:uid="{00000000-0006-0000-0D00-00000B000000}">
      <text>
        <r>
          <rPr>
            <sz val="9"/>
            <color indexed="81"/>
            <rFont val="Tahoma"/>
            <family val="2"/>
          </rPr>
          <t>Quarterly indicator of MRQ</t>
        </r>
      </text>
    </comment>
    <comment ref="Q6" authorId="0" shapeId="0" xr:uid="{00000000-0006-0000-0D00-00000C000000}">
      <text>
        <r>
          <rPr>
            <sz val="9"/>
            <color indexed="81"/>
            <rFont val="Tahoma"/>
            <family val="2"/>
          </rPr>
          <t>Checks to see if the number of quarterly periods is greater than (4 + the quarterly indicator) AND the number of annual periods is equal to zero. Both are required criteria in order to calculate LTM, Prior Fiscal, Current Stub and Prior Stub</t>
        </r>
      </text>
    </comment>
    <comment ref="R6" authorId="1" shapeId="0" xr:uid="{00000000-0006-0000-0D00-00000D000000}">
      <text>
        <r>
          <rPr>
            <b/>
            <sz val="9"/>
            <color indexed="81"/>
            <rFont val="Tahoma"/>
            <family val="2"/>
          </rPr>
          <t>Windows User:</t>
        </r>
        <r>
          <rPr>
            <sz val="9"/>
            <color indexed="81"/>
            <rFont val="Tahoma"/>
            <family val="2"/>
          </rPr>
          <t xml:space="preserve">
If there is no stub period = False
If there is a stub period = True</t>
        </r>
      </text>
    </comment>
    <comment ref="N7" authorId="0" shapeId="0" xr:uid="{00000000-0006-0000-0D00-00000E000000}">
      <text>
        <r>
          <rPr>
            <sz val="9"/>
            <color indexed="81"/>
            <rFont val="Tahoma"/>
            <family val="2"/>
          </rPr>
          <t>Current Stub</t>
        </r>
      </text>
    </comment>
    <comment ref="O7" authorId="0" shapeId="0" xr:uid="{00000000-0006-0000-0D00-00000F000000}">
      <text>
        <r>
          <rPr>
            <sz val="9"/>
            <color indexed="81"/>
            <rFont val="Tahoma"/>
            <family val="2"/>
          </rPr>
          <t>Four quarters back from last quarter</t>
        </r>
      </text>
    </comment>
    <comment ref="P7" authorId="0" shapeId="0" xr:uid="{00000000-0006-0000-0D00-000010000000}">
      <text>
        <r>
          <rPr>
            <sz val="9"/>
            <color indexed="81"/>
            <rFont val="Tahoma"/>
            <family val="2"/>
          </rPr>
          <t>Column number of the MRY</t>
        </r>
      </text>
    </comment>
    <comment ref="N8" authorId="0" shapeId="0" xr:uid="{00000000-0006-0000-0D00-000011000000}">
      <text>
        <r>
          <rPr>
            <sz val="9"/>
            <color indexed="81"/>
            <rFont val="Tahoma"/>
            <family val="2"/>
          </rPr>
          <t>Prior Stub</t>
        </r>
      </text>
    </comment>
    <comment ref="C39" authorId="1" shapeId="0" xr:uid="{00000000-0006-0000-0D00-000012000000}">
      <text>
        <r>
          <rPr>
            <b/>
            <sz val="9"/>
            <color indexed="81"/>
            <rFont val="Tahoma"/>
            <family val="2"/>
          </rPr>
          <t>Windows User:</t>
        </r>
        <r>
          <rPr>
            <sz val="9"/>
            <color indexed="81"/>
            <rFont val="Tahoma"/>
            <family val="2"/>
          </rPr>
          <t xml:space="preserve">
Includes Non-Operating Income
= EBITDA - D&amp;A + Non-Operating Income (Expense)</t>
        </r>
      </text>
    </comment>
    <comment ref="C126" authorId="1" shapeId="0" xr:uid="{00000000-0006-0000-0D00-000013000000}">
      <text>
        <r>
          <rPr>
            <b/>
            <sz val="9"/>
            <color indexed="81"/>
            <rFont val="Tahoma"/>
            <family val="2"/>
          </rPr>
          <t>Windows User:</t>
        </r>
        <r>
          <rPr>
            <sz val="9"/>
            <color indexed="81"/>
            <rFont val="Tahoma"/>
            <family val="2"/>
          </rPr>
          <t xml:space="preserve">
= Net PPE + Intangible Assets + Other Non-Current Assets</t>
        </r>
      </text>
    </comment>
  </commentList>
</comments>
</file>

<file path=xl/sharedStrings.xml><?xml version="1.0" encoding="utf-8"?>
<sst xmlns="http://schemas.openxmlformats.org/spreadsheetml/2006/main" count="1426" uniqueCount="919">
  <si>
    <t>Depreciation</t>
  </si>
  <si>
    <t>Minority interest</t>
  </si>
  <si>
    <t>Inventories</t>
  </si>
  <si>
    <t xml:space="preserve"> </t>
  </si>
  <si>
    <t>Total Current Liabilities</t>
  </si>
  <si>
    <t>Check to see if ending cash is consistent with balance sheet</t>
  </si>
  <si>
    <t>Adjustments for reconciliation of RE account</t>
  </si>
  <si>
    <t>Income Statement</t>
  </si>
  <si>
    <t xml:space="preserve">Total net revenues </t>
  </si>
  <si>
    <t>Cost of goods sold expense</t>
  </si>
  <si>
    <t>Cost of services or operations expense</t>
  </si>
  <si>
    <t>Depreciation expense (for tangible assets, if reported separately)</t>
  </si>
  <si>
    <t>Depreciation and amortization expense (if reported combined)</t>
  </si>
  <si>
    <t>Sales &amp; marketing expenses (if not included in SGA)</t>
  </si>
  <si>
    <t>General &amp; administrative expenses (if not included in SGA)</t>
  </si>
  <si>
    <t>Selling, gen. &amp; admin. expense [if reported as a single item]</t>
  </si>
  <si>
    <t>Minority interest expense (if shown as pre-tax operating expense)</t>
  </si>
  <si>
    <t>Merger and restructuring costs</t>
  </si>
  <si>
    <t>Asset impairment losses or write-downs</t>
  </si>
  <si>
    <t>Extraordinary charges or expenses (if shown on pre-tax basis)</t>
  </si>
  <si>
    <t>Extraordinary credit or income (if shown on a pre-tax basis)</t>
  </si>
  <si>
    <t>Other operating expenses (Income)</t>
  </si>
  <si>
    <t>Interest expense (Income)</t>
  </si>
  <si>
    <t>Interest capitalized</t>
  </si>
  <si>
    <t>Interest income</t>
  </si>
  <si>
    <t>Reserve expense (income) (increase in reserves is expense, decrease is income)</t>
  </si>
  <si>
    <t>Investment income (Expense) (if shown on pre-tax basis)</t>
  </si>
  <si>
    <t>Gain (loss) on sale of assets or discontinued operation (if shown on pre-tax basis)</t>
  </si>
  <si>
    <t>Remitted income (Expense) or equity earnings (Losses) in affiliates</t>
  </si>
  <si>
    <t>Unremitted income (Expense) or equity earnings (Losses) in affiliates</t>
  </si>
  <si>
    <t>Minority interest expense (if shown as pre-tax nonoperating expense)</t>
  </si>
  <si>
    <t>Losses on equity investees and other (if shown on pre-tax basis)</t>
  </si>
  <si>
    <t>Other nonoperating income (Expense) (if shown on pre-tax basis)</t>
  </si>
  <si>
    <t>Special nonrecurring items income (Expense) (if shown on pre-tax basis)</t>
  </si>
  <si>
    <t>Provision for income tax expense (Rebate)</t>
  </si>
  <si>
    <t>Minority interest expense (if shown on after-tax basis)</t>
  </si>
  <si>
    <t>Equity in earnings expense (if shown on after-tax basis)</t>
  </si>
  <si>
    <t>Extraordinary items (if shown on after-tax basis)</t>
  </si>
  <si>
    <t>Discontinued operations (if shown on after-tax basis)</t>
  </si>
  <si>
    <t>Extraordinary items and discontinued operations (if shown on after-tax basis)</t>
  </si>
  <si>
    <t>Investment gains (Losses) (if shown on after-tax basis)</t>
  </si>
  <si>
    <t>All other income (Losses) (if shown on after-tax basis)</t>
  </si>
  <si>
    <t>Cumulative effect of accounting changes</t>
  </si>
  <si>
    <t>Net income from Actual Sheet</t>
  </si>
  <si>
    <t>Calculated net income from Comprehensive Sheet</t>
  </si>
  <si>
    <t>Check to see if calculated net income is consistent with Actual sheet</t>
  </si>
  <si>
    <t>Balance Sheet</t>
  </si>
  <si>
    <t>Assets</t>
  </si>
  <si>
    <t>Cash and equivalents</t>
  </si>
  <si>
    <t>Marketable securities</t>
  </si>
  <si>
    <t>Notes receivable</t>
  </si>
  <si>
    <t>Short-term investments or investment securities</t>
  </si>
  <si>
    <t>Accounts receivable</t>
  </si>
  <si>
    <t>Tax refund receivable</t>
  </si>
  <si>
    <t>Progress payments</t>
  </si>
  <si>
    <t>Prepaid expenses</t>
  </si>
  <si>
    <t>Current deferred tax asset</t>
  </si>
  <si>
    <t>Other nonoperating current assets</t>
  </si>
  <si>
    <t>Other operating current assets</t>
  </si>
  <si>
    <t>Total current assets</t>
  </si>
  <si>
    <t>Long-term receivables</t>
  </si>
  <si>
    <t>Investments in unconsolidated subsidiaries</t>
  </si>
  <si>
    <t>Other investments</t>
  </si>
  <si>
    <t>Net property, plant, &amp; equip (PPE)</t>
  </si>
  <si>
    <t>Goodwill (if shown separately)</t>
  </si>
  <si>
    <t>Intangibles (if shown separately)</t>
  </si>
  <si>
    <t>Cost in excess of fair value of net assets acquired also called goodwill)</t>
  </si>
  <si>
    <t>Goodwill and intangibles (if shown combined)</t>
  </si>
  <si>
    <t>Deferred tax asset (Long-term)</t>
  </si>
  <si>
    <t>Long-term notes receivable</t>
  </si>
  <si>
    <t>Other operating long-term assets</t>
  </si>
  <si>
    <t>Deferred charges</t>
  </si>
  <si>
    <t>Deposits</t>
  </si>
  <si>
    <t>Investments &amp; advances to subsidiaries</t>
  </si>
  <si>
    <t>Other nonoperating long-term assets</t>
  </si>
  <si>
    <t>Total assets from Actual Sheet</t>
  </si>
  <si>
    <t>Calculated total assets from Comprehensive Sheet</t>
  </si>
  <si>
    <t>Check to see if total assets consistent with  Actual sheet</t>
  </si>
  <si>
    <t>Liabilities and Equity</t>
  </si>
  <si>
    <t>Notes payable</t>
  </si>
  <si>
    <t>Current portion of long-term debt</t>
  </si>
  <si>
    <t>Current portion of capitalized leases</t>
  </si>
  <si>
    <t>All other short-term debt</t>
  </si>
  <si>
    <t>Accounts payable</t>
  </si>
  <si>
    <t>Short-term unearned revenue</t>
  </si>
  <si>
    <t>Interest payable (or accrued interest)</t>
  </si>
  <si>
    <t>Dividends payable</t>
  </si>
  <si>
    <t>Short-term deferred taxes</t>
  </si>
  <si>
    <t>Taxes payable or accrued taxes</t>
  </si>
  <si>
    <t>Accrued wages or salary</t>
  </si>
  <si>
    <t>Other accrued expenses or accruals</t>
  </si>
  <si>
    <t>Other nonoperating current liabilities</t>
  </si>
  <si>
    <t>Other operating current liabilities</t>
  </si>
  <si>
    <t>Total current liabilities</t>
  </si>
  <si>
    <t>Non-current portion of long-term debt</t>
  </si>
  <si>
    <t>Mortgages</t>
  </si>
  <si>
    <t>Non-current portion of capitalized leases</t>
  </si>
  <si>
    <t>Convertible debt</t>
  </si>
  <si>
    <t>Any other long-term debt</t>
  </si>
  <si>
    <t>Provision for risks and charges</t>
  </si>
  <si>
    <t>Reserve accounts</t>
  </si>
  <si>
    <t>Deferred tax liability in untaxed reserves</t>
  </si>
  <si>
    <t>Deferred income taxes (Long-term)</t>
  </si>
  <si>
    <t>Deferred income</t>
  </si>
  <si>
    <t>Long-term unearned revenue</t>
  </si>
  <si>
    <t>Restructuring obligations</t>
  </si>
  <si>
    <t>Commitments and contingencies</t>
  </si>
  <si>
    <t>Other long-term liabilities</t>
  </si>
  <si>
    <t>Retirement, pension, and health insurance related liabilities</t>
  </si>
  <si>
    <t>Nonequity reserves</t>
  </si>
  <si>
    <t>Preferred stock</t>
  </si>
  <si>
    <t>Common stock (at par)</t>
  </si>
  <si>
    <t>Common stock capital suprplus or paid-in-capital</t>
  </si>
  <si>
    <t>Revaluation of reserves</t>
  </si>
  <si>
    <t>Other appropriated reserves</t>
  </si>
  <si>
    <t>Unappropriated (free) reserves</t>
  </si>
  <si>
    <t>Retained earnings</t>
  </si>
  <si>
    <t>Equity in untaxed reserves</t>
  </si>
  <si>
    <t>ESOP guarantees</t>
  </si>
  <si>
    <t>Treasury stock</t>
  </si>
  <si>
    <t>Common stock warrants and stock options</t>
  </si>
  <si>
    <t>Other equity</t>
  </si>
  <si>
    <t>Unrealized gain (loss) on marketable securities</t>
  </si>
  <si>
    <t>Accumulated other comprehensive income or cumulative other adj.</t>
  </si>
  <si>
    <t>Unrealized gain (loss) on foreign exchange</t>
  </si>
  <si>
    <t>Cumulative foreign currency translations</t>
  </si>
  <si>
    <t>Total shareholder equity from Actual Sheet</t>
  </si>
  <si>
    <t>Calculated total shareholder equity from Comprehensive Sheet</t>
  </si>
  <si>
    <t>Check to see if shareholder total eq. is consistent with Actual sheets</t>
  </si>
  <si>
    <t>Total Liabilities and Equity from Actual Sheet</t>
  </si>
  <si>
    <t>Calculated Total Liabilities and Equity from Comprehensive Sheet</t>
  </si>
  <si>
    <t>Check to see if Total Liab. &amp; Eq. consistent with Comprehensive sheet</t>
  </si>
  <si>
    <t>Check for balancing of statements</t>
  </si>
  <si>
    <t>Required Items from Statement of Cash Flows</t>
  </si>
  <si>
    <t>Preferred dividends paid</t>
  </si>
  <si>
    <t>Common dividends paid</t>
  </si>
  <si>
    <t>Depreciation of PPE and tangible Assets</t>
  </si>
  <si>
    <t>Amortization of goodwill and intangibles</t>
  </si>
  <si>
    <t>Required Items from Footnotes or Annual Report</t>
  </si>
  <si>
    <t>Number of shares outstanding</t>
  </si>
  <si>
    <t>Required Items from Financial Statements or User's Judgment</t>
  </si>
  <si>
    <t>Assumed marginal tax rate</t>
  </si>
  <si>
    <t>Optional Items for Special Accounting Adjustments:</t>
  </si>
  <si>
    <t>LIFO reserve (from Footnotes of Annual Report)</t>
  </si>
  <si>
    <t>Interest rate on pension liabilities</t>
  </si>
  <si>
    <t>Interest rate on operating leases</t>
  </si>
  <si>
    <t>Capitalized value of operating leases</t>
  </si>
  <si>
    <t>Stock options (Warrants)</t>
  </si>
  <si>
    <t>Capitalized operating costs</t>
  </si>
  <si>
    <t>Statement of Cash Flows</t>
  </si>
  <si>
    <t>Operating Activities</t>
  </si>
  <si>
    <t>Net income</t>
  </si>
  <si>
    <t>Depreciation and amortization</t>
  </si>
  <si>
    <t>Change in deferred tax</t>
  </si>
  <si>
    <t>Change in operating current assets</t>
  </si>
  <si>
    <t>Change in operating current liabilities</t>
  </si>
  <si>
    <t>Net cash from operating activities</t>
  </si>
  <si>
    <t>Investing Activities</t>
  </si>
  <si>
    <t>Investment in PPE</t>
  </si>
  <si>
    <t>Investment in other long-term oper. ass.</t>
  </si>
  <si>
    <t>Net cash from investing activities</t>
  </si>
  <si>
    <t>Financing Activities</t>
  </si>
  <si>
    <t>Changes in short-term investments</t>
  </si>
  <si>
    <t>Changes in long-term investments</t>
  </si>
  <si>
    <t>Changes in all short-term debt</t>
  </si>
  <si>
    <t>Changes in all long-term debt</t>
  </si>
  <si>
    <t>Changes in all other long-term liabilities</t>
  </si>
  <si>
    <t>Change in preferred stock</t>
  </si>
  <si>
    <t>Change in Par + PIC</t>
  </si>
  <si>
    <t>Change in common stock warrants and stock options</t>
  </si>
  <si>
    <t>Change in treasury and cumulative adjustments</t>
  </si>
  <si>
    <t>Preferred dividends</t>
  </si>
  <si>
    <t>Common dividends</t>
  </si>
  <si>
    <t xml:space="preserve">         Net cash from financing activities</t>
  </si>
  <si>
    <t>Net cash flow</t>
  </si>
  <si>
    <t>Starting cash from balance sheet</t>
  </si>
  <si>
    <t>Ending cash</t>
  </si>
  <si>
    <t>Weighted average costs of capital</t>
  </si>
  <si>
    <t>Quarterly Indicators -- Ending Quarter</t>
  </si>
  <si>
    <t>Cost of Equity</t>
  </si>
  <si>
    <t>EBITDA</t>
  </si>
  <si>
    <t>EBIT</t>
  </si>
  <si>
    <t>Interest Income</t>
  </si>
  <si>
    <t>Interest Expense</t>
  </si>
  <si>
    <t>Total Current Assets</t>
  </si>
  <si>
    <t>Total Assets</t>
  </si>
  <si>
    <t>Total Liabilities</t>
  </si>
  <si>
    <t>Change in Other Current Liabilities</t>
  </si>
  <si>
    <t>Preferred Dividends</t>
  </si>
  <si>
    <t>Non-Operating Income (Expense)</t>
  </si>
  <si>
    <t>Accounts Payable</t>
  </si>
  <si>
    <t>% of leverage-to-industry</t>
  </si>
  <si>
    <t>% of ROE-to-Industry</t>
  </si>
  <si>
    <t>% of net profit margin-to-industry</t>
  </si>
  <si>
    <t>% of post-tax profit margin-to-industry</t>
  </si>
  <si>
    <t>% of pre-tax profit margin-to-industry</t>
  </si>
  <si>
    <t>% of gross profit margin-to-industry</t>
  </si>
  <si>
    <t>% of current ratio-to-industry</t>
  </si>
  <si>
    <t>% of debt/equity-to-industry</t>
  </si>
  <si>
    <t>% of pric/free cashlow-to-industry</t>
  </si>
  <si>
    <t>% of price/cashflow-to-industry</t>
  </si>
  <si>
    <t>% of price/sales-to-industry</t>
  </si>
  <si>
    <t>% of price/book-to-industry</t>
  </si>
  <si>
    <t>% of PE-to-Industry</t>
  </si>
  <si>
    <t>% of price-to-industry</t>
  </si>
  <si>
    <t>% of EPS-to-Industry</t>
  </si>
  <si>
    <t>% of earnings-to-industry</t>
  </si>
  <si>
    <t>% of sales-to-industry</t>
  </si>
  <si>
    <t>sales per employee</t>
  </si>
  <si>
    <t>price/free cash flow ratio</t>
  </si>
  <si>
    <t>price/cash flow ratio</t>
  </si>
  <si>
    <t>Return on Assets (ROA)</t>
  </si>
  <si>
    <t>Return on Capital Invested (ROCI)</t>
  </si>
  <si>
    <t>Return on Stock Equity (ROE)</t>
  </si>
  <si>
    <t>free cash flow per share</t>
  </si>
  <si>
    <t>cash flow per share</t>
  </si>
  <si>
    <t>working capital per share</t>
  </si>
  <si>
    <t>working capital as % of price</t>
  </si>
  <si>
    <t>price/tangible book ratio</t>
  </si>
  <si>
    <t>price/equity ratio</t>
  </si>
  <si>
    <t>price/revenue ratio</t>
  </si>
  <si>
    <t>tangible book value per share</t>
  </si>
  <si>
    <t>book value per share</t>
  </si>
  <si>
    <t>revenue per share</t>
  </si>
  <si>
    <t>working captial as % of equity</t>
  </si>
  <si>
    <t>total debt as % total assets</t>
  </si>
  <si>
    <t>LT-Debt as % of Total Debt</t>
  </si>
  <si>
    <t>LT-Debt as % of Invested Capital</t>
  </si>
  <si>
    <t>LT-Debt to Equity Ratio</t>
  </si>
  <si>
    <t>cash per share</t>
  </si>
  <si>
    <t>current liabilities per share</t>
  </si>
  <si>
    <t>long-term debt per share</t>
  </si>
  <si>
    <t>inventory as % of revenue</t>
  </si>
  <si>
    <t>intangibles as % of book-value</t>
  </si>
  <si>
    <t>total assets per share</t>
  </si>
  <si>
    <t>current assets per share</t>
  </si>
  <si>
    <t>number of days cost of goods in inventory</t>
  </si>
  <si>
    <t>revenue/assets</t>
  </si>
  <si>
    <t>sales per $ inventory</t>
  </si>
  <si>
    <t>sales per $ receivables</t>
  </si>
  <si>
    <t>receivables per day sales</t>
  </si>
  <si>
    <t>inventory turnover</t>
  </si>
  <si>
    <t>receivables turnover</t>
  </si>
  <si>
    <t>revenue per $ invested capital</t>
  </si>
  <si>
    <t>revenue per $ common equity</t>
  </si>
  <si>
    <t>revenue per $  plant (net)</t>
  </si>
  <si>
    <t>revenue per $ cash</t>
  </si>
  <si>
    <t>R&amp;D as % of Revenue</t>
  </si>
  <si>
    <t>SG&amp;A as % of Revenue</t>
  </si>
  <si>
    <t>receivables as % of revenue</t>
  </si>
  <si>
    <t>cash as % of revenue</t>
  </si>
  <si>
    <t>asset turnover</t>
  </si>
  <si>
    <t>leverage ratio</t>
  </si>
  <si>
    <t>long-term debt/total capital</t>
  </si>
  <si>
    <t>total debt/equity ratio</t>
  </si>
  <si>
    <t>payout ratio</t>
  </si>
  <si>
    <t>current ratio</t>
  </si>
  <si>
    <t>quick ratio</t>
  </si>
  <si>
    <t>normalized income per employee</t>
  </si>
  <si>
    <t>Normalized ROCI</t>
  </si>
  <si>
    <t>Normalized ROA</t>
  </si>
  <si>
    <t>Normalized ROE</t>
  </si>
  <si>
    <t>normalized net profit margin</t>
  </si>
  <si>
    <t>Normalized Low PE Ratio</t>
  </si>
  <si>
    <t>Normalized High PE Ratio</t>
  </si>
  <si>
    <t>Normalized Close PE Ratio</t>
  </si>
  <si>
    <t>income per employee</t>
  </si>
  <si>
    <t>effective tax rate</t>
  </si>
  <si>
    <t>interest as % of invested capital</t>
  </si>
  <si>
    <t>interest coverage (cont. operations)</t>
  </si>
  <si>
    <t>net profit margin</t>
  </si>
  <si>
    <t>post-tax profit margin</t>
  </si>
  <si>
    <t>pre-tax profit margin</t>
  </si>
  <si>
    <t>gross profit margin</t>
  </si>
  <si>
    <t>Low PE Ratio</t>
  </si>
  <si>
    <t>High PE Ratio</t>
  </si>
  <si>
    <t>Close PE Ratio</t>
  </si>
  <si>
    <t>auditor report</t>
  </si>
  <si>
    <t>auditor name</t>
  </si>
  <si>
    <t>domestic sales</t>
  </si>
  <si>
    <t>foreign sales</t>
  </si>
  <si>
    <t>cash end of period</t>
  </si>
  <si>
    <t>cash at beginning of period</t>
  </si>
  <si>
    <t>net change in cash &amp; equivalents</t>
  </si>
  <si>
    <t>effect exchange rate changes</t>
  </si>
  <si>
    <t>net cash from financing activities</t>
  </si>
  <si>
    <t>cash from discontinued financing activities</t>
  </si>
  <si>
    <t>other financing charges, net</t>
  </si>
  <si>
    <t>payment of cash dividends</t>
  </si>
  <si>
    <t>repurchase of capital stock</t>
  </si>
  <si>
    <t>repayment of long-term debt</t>
  </si>
  <si>
    <t>issuance of capital stock</t>
  </si>
  <si>
    <t>issuance of debt</t>
  </si>
  <si>
    <t>net cash from investing activities</t>
  </si>
  <si>
    <t>cash from discontinued investing activities</t>
  </si>
  <si>
    <t>other investing changes, net</t>
  </si>
  <si>
    <t>purchase of  short-term investments</t>
  </si>
  <si>
    <t>purchase of long-term investments</t>
  </si>
  <si>
    <t>acquisitions</t>
  </si>
  <si>
    <t>purchase of property, plant &amp; equipment</t>
  </si>
  <si>
    <t>sale of short-term investments</t>
  </si>
  <si>
    <t>sale of long-term investments</t>
  </si>
  <si>
    <t>sale of property, plant &amp; equipment</t>
  </si>
  <si>
    <t>net cash from total operating activities</t>
  </si>
  <si>
    <t>net cash from discontinued operations</t>
  </si>
  <si>
    <t>net cash from continuing operations</t>
  </si>
  <si>
    <t>other non-cash items</t>
  </si>
  <si>
    <t>decrease (increase) in other working capital</t>
  </si>
  <si>
    <t>decrease (increase) in other current liabilities</t>
  </si>
  <si>
    <t>decrease (increase) in payables</t>
  </si>
  <si>
    <t>(increase) decrease in other current assets</t>
  </si>
  <si>
    <t>(increase) decrease in prepaid expenses</t>
  </si>
  <si>
    <t>(increase) decrease in inventories</t>
  </si>
  <si>
    <t>(increase) decrease in receivables</t>
  </si>
  <si>
    <t>extraordinary gains</t>
  </si>
  <si>
    <t>operating gains</t>
  </si>
  <si>
    <t>deferred income taxes</t>
  </si>
  <si>
    <t>amortization of intangibles</t>
  </si>
  <si>
    <t>amortization</t>
  </si>
  <si>
    <t>depreciation</t>
  </si>
  <si>
    <t>net income/loss</t>
  </si>
  <si>
    <t>number of part-time employees</t>
  </si>
  <si>
    <t>number of employees</t>
  </si>
  <si>
    <t>diluted weighted shares</t>
  </si>
  <si>
    <t>basic weighted shares</t>
  </si>
  <si>
    <t>treasury shares</t>
  </si>
  <si>
    <t>total common shares out</t>
  </si>
  <si>
    <t>total ordinary shares</t>
  </si>
  <si>
    <t>preferred shares</t>
  </si>
  <si>
    <t>shares out (common class only)</t>
  </si>
  <si>
    <t>invested capital</t>
  </si>
  <si>
    <t>free cash flow</t>
  </si>
  <si>
    <t>working capital</t>
  </si>
  <si>
    <t>cash flow</t>
  </si>
  <si>
    <t>total liabilities &amp; stock equity</t>
  </si>
  <si>
    <t>total equity</t>
  </si>
  <si>
    <t>total capitalization</t>
  </si>
  <si>
    <t>other equity adjustments</t>
  </si>
  <si>
    <t>treasury stock</t>
  </si>
  <si>
    <t>retained earnings</t>
  </si>
  <si>
    <t>cumulative translation adjustments</t>
  </si>
  <si>
    <t>additional paid-in capital</t>
  </si>
  <si>
    <t>common par</t>
  </si>
  <si>
    <t>common stock equity</t>
  </si>
  <si>
    <t>preferred stock equity</t>
  </si>
  <si>
    <t>total liabilities</t>
  </si>
  <si>
    <t>total non-current liabilities</t>
  </si>
  <si>
    <t>preferred equity outside stock equity</t>
  </si>
  <si>
    <t>preferred secur. of subsid. trust</t>
  </si>
  <si>
    <t>minority interest liability</t>
  </si>
  <si>
    <t>other non-current liabilities</t>
  </si>
  <si>
    <t>capital lease obligations</t>
  </si>
  <si>
    <t>long-term debt</t>
  </si>
  <si>
    <t>total current liabilities</t>
  </si>
  <si>
    <t>other current liabilities</t>
  </si>
  <si>
    <t>current deferred income taxes</t>
  </si>
  <si>
    <t>deferred revenues</t>
  </si>
  <si>
    <t>accrued liabilities</t>
  </si>
  <si>
    <t>accrued expenses</t>
  </si>
  <si>
    <t>short-term debt</t>
  </si>
  <si>
    <t>notes payable</t>
  </si>
  <si>
    <t>accounts payable</t>
  </si>
  <si>
    <t>inventory valuation method</t>
  </si>
  <si>
    <t>total assets</t>
  </si>
  <si>
    <t>total non-current assets</t>
  </si>
  <si>
    <t>other non-current assets</t>
  </si>
  <si>
    <t>non-current deferred income taxes</t>
  </si>
  <si>
    <t>cost in excess</t>
  </si>
  <si>
    <t>intangibles</t>
  </si>
  <si>
    <t>net fixed assets</t>
  </si>
  <si>
    <t>accumulated depreciation</t>
  </si>
  <si>
    <t>gross fixed assets</t>
  </si>
  <si>
    <t>total fixed assets</t>
  </si>
  <si>
    <t>other fixed assets</t>
  </si>
  <si>
    <t>construction in progress</t>
  </si>
  <si>
    <t>machinery, furniture &amp; equipment</t>
  </si>
  <si>
    <t>building and improvements</t>
  </si>
  <si>
    <t>land and improvements</t>
  </si>
  <si>
    <t>total current assets</t>
  </si>
  <si>
    <t>other current assets</t>
  </si>
  <si>
    <t>current defered income taxes</t>
  </si>
  <si>
    <t>prepaid expenses</t>
  </si>
  <si>
    <t>inventories</t>
  </si>
  <si>
    <t>inventories, adjustments &amp; allowances</t>
  </si>
  <si>
    <t>inventories, other</t>
  </si>
  <si>
    <t>inventories, finished goods</t>
  </si>
  <si>
    <t>inventories, purchased components</t>
  </si>
  <si>
    <t>inventories, work in progress</t>
  </si>
  <si>
    <t>inventories, raw materials</t>
  </si>
  <si>
    <t>receivables</t>
  </si>
  <si>
    <t>other receivable</t>
  </si>
  <si>
    <t>loans receivable</t>
  </si>
  <si>
    <t>accounts receivable</t>
  </si>
  <si>
    <t>marketable securities</t>
  </si>
  <si>
    <t>restricted cash</t>
  </si>
  <si>
    <t>cash &amp; equivalents</t>
  </si>
  <si>
    <t>Dividends Paid Per Share (YTD)</t>
  </si>
  <si>
    <t>EPS from Total Operations (YTD)</t>
  </si>
  <si>
    <t>Net Income from Total Operations (YTD)</t>
  </si>
  <si>
    <t>Revenue (YTD)</t>
  </si>
  <si>
    <t>Dividends Paid Per Share (DPS)</t>
  </si>
  <si>
    <t>Diluted EPS - Normalized</t>
  </si>
  <si>
    <t>Diluted EPS - Total</t>
  </si>
  <si>
    <t>Diluted EPS (Other Gains/Losses)</t>
  </si>
  <si>
    <t>Diluted EPS (Tax Loss Carry Forward)</t>
  </si>
  <si>
    <t>Diluted EPS (Cum. Effect of Acct. Change)</t>
  </si>
  <si>
    <t>Diluted EPS (Extraordinary)</t>
  </si>
  <si>
    <t>Diluted EPS from Total Operations</t>
  </si>
  <si>
    <t>Diluted EPS (Discontinued)</t>
  </si>
  <si>
    <t>Diluted EPS (Continuing)</t>
  </si>
  <si>
    <t>Basic EPS - Normalized</t>
  </si>
  <si>
    <t>Basic EPS - Total</t>
  </si>
  <si>
    <t>Basic EPS (Other Gains/Losses)</t>
  </si>
  <si>
    <t>Basic EPS (Tax Loss Carry Forward)</t>
  </si>
  <si>
    <t>Basic EPS (Cum. Effect of Acct. Change)</t>
  </si>
  <si>
    <t>Basic EPS (Extraordinary Items)</t>
  </si>
  <si>
    <t>Basic EPS from Total Operations</t>
  </si>
  <si>
    <t>Basic EPS (Discontinued)</t>
  </si>
  <si>
    <t>Basic EPS (Continuing)</t>
  </si>
  <si>
    <t>excise taxes</t>
  </si>
  <si>
    <t>preferred dividends</t>
  </si>
  <si>
    <t>net income available for common</t>
  </si>
  <si>
    <t>normalized income</t>
  </si>
  <si>
    <t>total net income</t>
  </si>
  <si>
    <t>other gains/losses</t>
  </si>
  <si>
    <t>income from tax loss carryforward</t>
  </si>
  <si>
    <t>income from cum. effect of acct. change</t>
  </si>
  <si>
    <t>extraordinary income/losses</t>
  </si>
  <si>
    <t>net income (total operations)</t>
  </si>
  <si>
    <t>net income (discontinued operations)</t>
  </si>
  <si>
    <t>net income (continuing operations)</t>
  </si>
  <si>
    <t>income before income taxes</t>
  </si>
  <si>
    <t>pref. securities of subsid. trust</t>
  </si>
  <si>
    <t>minority interest</t>
  </si>
  <si>
    <t>income taxes</t>
  </si>
  <si>
    <t>pre-tax income</t>
  </si>
  <si>
    <t>interest expense</t>
  </si>
  <si>
    <t>special income charges</t>
  </si>
  <si>
    <t>other special charges</t>
  </si>
  <si>
    <t>Income, Restructuring and M&amp;A</t>
  </si>
  <si>
    <t>income, acquired in process r&amp;a</t>
  </si>
  <si>
    <t>other income net</t>
  </si>
  <si>
    <t>earnings from equity interest</t>
  </si>
  <si>
    <t>interest income</t>
  </si>
  <si>
    <t>operating profit after depreciation</t>
  </si>
  <si>
    <t>depreciation (unrecognized)</t>
  </si>
  <si>
    <t>operating income</t>
  </si>
  <si>
    <t>advertising</t>
  </si>
  <si>
    <t>Selling, General &amp; Administrative (SG&amp;A) Expense</t>
  </si>
  <si>
    <t>Research &amp; Development (R&amp;D) Expense</t>
  </si>
  <si>
    <t>gross operating profit</t>
  </si>
  <si>
    <t>gross margin</t>
  </si>
  <si>
    <t>cost of sales with depreciation</t>
  </si>
  <si>
    <t>cost of sales</t>
  </si>
  <si>
    <t>adjustments to revenue</t>
  </si>
  <si>
    <t>total revenue</t>
  </si>
  <si>
    <t>operating revenue</t>
  </si>
  <si>
    <t>number of months last report period</t>
  </si>
  <si>
    <t>0000-00-00</t>
  </si>
  <si>
    <t>projected fiscal year date</t>
  </si>
  <si>
    <t>N</t>
  </si>
  <si>
    <t>preliminary full context ind</t>
  </si>
  <si>
    <t>template indicator</t>
  </si>
  <si>
    <t>Y</t>
  </si>
  <si>
    <t>basic earnings indicator</t>
  </si>
  <si>
    <t>quarterly indicator</t>
  </si>
  <si>
    <t>F</t>
  </si>
  <si>
    <t>earnings period indicator</t>
  </si>
  <si>
    <t>date preliminary data loaded</t>
  </si>
  <si>
    <t>quarter end date</t>
  </si>
  <si>
    <t>Date Generated</t>
  </si>
  <si>
    <t>NASDAQ:AAPL</t>
  </si>
  <si>
    <t>Stock Ticker:</t>
  </si>
  <si>
    <t>Cash End of Period</t>
  </si>
  <si>
    <t>Cash At Beginning of Period</t>
  </si>
  <si>
    <t>Net Change in Cash &amp; Equivalents</t>
  </si>
  <si>
    <t>Effect Exchange Rate Changes</t>
  </si>
  <si>
    <t>Net Cash From Financing Activities</t>
  </si>
  <si>
    <t>Cash From Discontinued Financing Activities</t>
  </si>
  <si>
    <t>Other Financing Charges, Net</t>
  </si>
  <si>
    <t>Payment of Cash Dividends</t>
  </si>
  <si>
    <t>Repurchase of Capital Stock</t>
  </si>
  <si>
    <t>Repayment of Long-Term Debt</t>
  </si>
  <si>
    <t>Issuance of Capital Stock</t>
  </si>
  <si>
    <t>Issuance of Debt</t>
  </si>
  <si>
    <t>Net Cash From Investing Activities</t>
  </si>
  <si>
    <t>Cash From Discontinued Investing Activities</t>
  </si>
  <si>
    <t>Other Investing Changes, Net</t>
  </si>
  <si>
    <t>Purchase of Short-Term Investments</t>
  </si>
  <si>
    <t>Purchase of Long-Term Investments</t>
  </si>
  <si>
    <t>Acquisitions</t>
  </si>
  <si>
    <t>Purchase of Property, Plant &amp; Equipment</t>
  </si>
  <si>
    <t>Sale of Short-Term Investments</t>
  </si>
  <si>
    <t>Sale of Long-Term Investments</t>
  </si>
  <si>
    <t>Sale of Property, Plant &amp; Equipment</t>
  </si>
  <si>
    <t>Net Cash From Total Operating Activities</t>
  </si>
  <si>
    <t>Net Cash From Discontinued Operations</t>
  </si>
  <si>
    <t>Net Cash From Continuing Operations</t>
  </si>
  <si>
    <t>Other Non-Cash Items</t>
  </si>
  <si>
    <t>Change in Other Working Capital</t>
  </si>
  <si>
    <t>Change in Payables</t>
  </si>
  <si>
    <t>Change in Other Current Assets</t>
  </si>
  <si>
    <t>Change in Prepaid Expenses</t>
  </si>
  <si>
    <t>Change in Inventories</t>
  </si>
  <si>
    <t>Change in Receivables</t>
  </si>
  <si>
    <t>Extraordinary Gains</t>
  </si>
  <si>
    <t>Operating Gains</t>
  </si>
  <si>
    <t>Deferred Income Taxes</t>
  </si>
  <si>
    <t>Amortization of Intangibles</t>
  </si>
  <si>
    <t>Amortization</t>
  </si>
  <si>
    <t>Net Income/Loss</t>
  </si>
  <si>
    <t>INDICATOR</t>
  </si>
  <si>
    <t>CONSOLIDATED CASH FLOW STATEMENT</t>
  </si>
  <si>
    <t>Diluted Weighted Shares</t>
  </si>
  <si>
    <t>Basic Weighted Shares</t>
  </si>
  <si>
    <t>Treasury Shares</t>
  </si>
  <si>
    <t>Common Shares Out</t>
  </si>
  <si>
    <t>Ordinary Shares</t>
  </si>
  <si>
    <t>Preferred Shares</t>
  </si>
  <si>
    <t>Total Capitalization</t>
  </si>
  <si>
    <t>Common Stock Equity</t>
  </si>
  <si>
    <t>Total Liabilities &amp; Stock Equity</t>
  </si>
  <si>
    <t>Total Equity</t>
  </si>
  <si>
    <t>Preferred Stock Equity</t>
  </si>
  <si>
    <t>Retained Earnings</t>
  </si>
  <si>
    <t>Treasury Stock</t>
  </si>
  <si>
    <t>Cumulative Translation Adjustments</t>
  </si>
  <si>
    <t>Additional Paid-In Capital</t>
  </si>
  <si>
    <t>Common Par</t>
  </si>
  <si>
    <t>Par + APIC - Treasury (&amp; Other Adjustments)</t>
  </si>
  <si>
    <t>Total Non-Current Liabilities</t>
  </si>
  <si>
    <t>Minority Interest Liability</t>
  </si>
  <si>
    <t>Other Non-Current Liabilities</t>
  </si>
  <si>
    <t>Capital Lease Obligations</t>
  </si>
  <si>
    <t>Long-Term Debt</t>
  </si>
  <si>
    <t>Other Current Liabilities</t>
  </si>
  <si>
    <t>Current Deferred Income Taxes</t>
  </si>
  <si>
    <t>Deferred Revenues</t>
  </si>
  <si>
    <t>Accrued Liabilities</t>
  </si>
  <si>
    <t>Accrued Expenses</t>
  </si>
  <si>
    <t>Short-Term Debt</t>
  </si>
  <si>
    <t>Notes Payable</t>
  </si>
  <si>
    <t>Short Term Debt &amp; Current Portion of LT Debt</t>
  </si>
  <si>
    <t>Total Non-Current Assets</t>
  </si>
  <si>
    <t>Other Non-Current Assets</t>
  </si>
  <si>
    <t>Non-Current Deferred Income Taxes</t>
  </si>
  <si>
    <t>Cost in Excess</t>
  </si>
  <si>
    <t>Intangibles</t>
  </si>
  <si>
    <t>Intangible Assets (Including Goodwill)</t>
  </si>
  <si>
    <t>Net Property, Plant &amp; Equipment</t>
  </si>
  <si>
    <t>Accumulated Depreciation</t>
  </si>
  <si>
    <t>Other Fixed Assets</t>
  </si>
  <si>
    <t>Construction in Progress</t>
  </si>
  <si>
    <t>Machinery, Furniture &amp; Equipment</t>
  </si>
  <si>
    <t>Building And Improvements</t>
  </si>
  <si>
    <t>Land And Improvements</t>
  </si>
  <si>
    <t>Property, Plant &amp; Equipment - Gross</t>
  </si>
  <si>
    <t>Other Current Assets</t>
  </si>
  <si>
    <t>Current Defered Income Taxes</t>
  </si>
  <si>
    <t>Prepaid Expenses</t>
  </si>
  <si>
    <t>Inventories Adjustments &amp; Allowances</t>
  </si>
  <si>
    <t>Inventories Other</t>
  </si>
  <si>
    <t>Inventories Finished Goods</t>
  </si>
  <si>
    <t>Inventories Purchased Components</t>
  </si>
  <si>
    <t>Inventories Work in Progress</t>
  </si>
  <si>
    <t>Inventories Raw Materials</t>
  </si>
  <si>
    <t>Other Receivable</t>
  </si>
  <si>
    <t>Loans Receivable</t>
  </si>
  <si>
    <t>Accounts Receivable</t>
  </si>
  <si>
    <t>Receivables</t>
  </si>
  <si>
    <t>Marketable Securities</t>
  </si>
  <si>
    <t>Restricted Cash</t>
  </si>
  <si>
    <t>Cash &amp; Equivalents</t>
  </si>
  <si>
    <t>Cash &amp; Cash Equivalents (ST Inv)</t>
  </si>
  <si>
    <t>CONSOLIDATED BALANCE SHEET</t>
  </si>
  <si>
    <t>Diluted EPS: Normalized</t>
  </si>
  <si>
    <t>Diluted EPS: Total</t>
  </si>
  <si>
    <t>Diluted EPS: Other Gains/Losses</t>
  </si>
  <si>
    <t>Diluted EPS: Tax Loss Carry Forward</t>
  </si>
  <si>
    <t>Diluted EPS: Cum. Effect of Acct. Change</t>
  </si>
  <si>
    <t>Diluted EPS: Extraordinary Items</t>
  </si>
  <si>
    <t>Diluted EPS: From Total Operations</t>
  </si>
  <si>
    <t>Diluted EPS: Discontinued Operations</t>
  </si>
  <si>
    <t>Diluted EPS: Continuing Operations</t>
  </si>
  <si>
    <t>Basic EPS: Normalized</t>
  </si>
  <si>
    <t>Basic EPS: Total</t>
  </si>
  <si>
    <t>Basic EPS: Other Gains/Losses</t>
  </si>
  <si>
    <t>Basic EPS: Tax Loss Carry Forward</t>
  </si>
  <si>
    <t>Basic EPS: Cum. Effect of Acct. Change</t>
  </si>
  <si>
    <t>Basic EPS: Extraordinary Items</t>
  </si>
  <si>
    <t>Basic EPS: From Total Operations</t>
  </si>
  <si>
    <t>Basic EPS: Discontinued Operations</t>
  </si>
  <si>
    <t>Basic EPS: Continuing Operations</t>
  </si>
  <si>
    <t>Excise Taxes</t>
  </si>
  <si>
    <t>Diluted EPS: Dividends Paid per Share</t>
  </si>
  <si>
    <t>Net Income Available For Common</t>
  </si>
  <si>
    <t>Normalized Income</t>
  </si>
  <si>
    <t>Domestic Sales</t>
  </si>
  <si>
    <t>Foreign Sales</t>
  </si>
  <si>
    <t>Total Net Income</t>
  </si>
  <si>
    <t>Other Gains/Losses</t>
  </si>
  <si>
    <t>Income From Tax Loss Carryforward</t>
  </si>
  <si>
    <t>Income From Cum. Effect of Acct. Change</t>
  </si>
  <si>
    <t>Extraordinary Income/Losses</t>
  </si>
  <si>
    <t>Net Income Total Operations</t>
  </si>
  <si>
    <t>Net Income Discontinued Operations</t>
  </si>
  <si>
    <t>Net Income Continuing Operations</t>
  </si>
  <si>
    <t>Income Before Income Taxes</t>
  </si>
  <si>
    <t>Pref. securities of subsid. trust</t>
  </si>
  <si>
    <t>After Tax Adjustments</t>
  </si>
  <si>
    <t>Effective Tax Rate</t>
  </si>
  <si>
    <t>Income Taxes</t>
  </si>
  <si>
    <t>Pre-Tax Income</t>
  </si>
  <si>
    <t>Other Special Charges</t>
  </si>
  <si>
    <t>Income, Restructuring And M&amp;A</t>
  </si>
  <si>
    <t>Income, Acquired in Process R&amp;A</t>
  </si>
  <si>
    <t>Other Income Net</t>
  </si>
  <si>
    <t>Earnings From Equity Interest</t>
  </si>
  <si>
    <t xml:space="preserve">Operating Profit After Depreciation </t>
  </si>
  <si>
    <t>Depreciation &amp; Amortization Expense</t>
  </si>
  <si>
    <t>Advertising</t>
  </si>
  <si>
    <t>SG&amp;A  Expenses</t>
  </si>
  <si>
    <t>R&amp;D Expense</t>
  </si>
  <si>
    <t>SG&amp;A + R&amp;D Expense + Advertising</t>
  </si>
  <si>
    <t>Gross Operating Profit</t>
  </si>
  <si>
    <t>Cost of Goods Sold With Depreciation</t>
  </si>
  <si>
    <t>Cost of Goods Sold</t>
  </si>
  <si>
    <t>Adjustments to Revenue</t>
  </si>
  <si>
    <t>Operating Revenue</t>
  </si>
  <si>
    <t>Revenue</t>
  </si>
  <si>
    <t>CONSOLIDATED INCOME STATEMENT</t>
  </si>
  <si>
    <t>ACTUAL STATEMENTS</t>
  </si>
  <si>
    <t>Error</t>
  </si>
  <si>
    <t>Prior</t>
  </si>
  <si>
    <t>NUMBER OF QUARTERLY PERIODS</t>
  </si>
  <si>
    <t>Current</t>
  </si>
  <si>
    <t>NUMBER OF ANNUAL PERIODS</t>
  </si>
  <si>
    <t>Prior Fiscal</t>
  </si>
  <si>
    <t>DATA STARTING COLUMN</t>
  </si>
  <si>
    <t>LTM</t>
  </si>
  <si>
    <t>DATA STARTING ROW</t>
  </si>
  <si>
    <t>Stub</t>
  </si>
  <si>
    <t>QUARTERLY DATA SHEET</t>
  </si>
  <si>
    <t>Balance</t>
  </si>
  <si>
    <t>AAPL_ANNUAL!$A$1</t>
  </si>
  <si>
    <t>ANNUAL DATA SHEET</t>
  </si>
  <si>
    <t>Opening</t>
  </si>
  <si>
    <t>Not Applicable</t>
  </si>
  <si>
    <t>UQ</t>
  </si>
  <si>
    <t>Ernst &amp; Young LLP</t>
  </si>
  <si>
    <t>AAPL_QUARTERLY!$A$1</t>
  </si>
  <si>
    <t>FI</t>
  </si>
  <si>
    <t>A</t>
  </si>
  <si>
    <t>contextId</t>
  </si>
  <si>
    <t>startDate</t>
  </si>
  <si>
    <t>endDate</t>
  </si>
  <si>
    <t>decimals</t>
  </si>
  <si>
    <t>OperatingIncomeLoss</t>
  </si>
  <si>
    <t>GrossProfit</t>
  </si>
  <si>
    <t>SalesRevenueNet</t>
  </si>
  <si>
    <t>CostOfGoodsAndServicesSold</t>
  </si>
  <si>
    <t>OperatingExpenses</t>
  </si>
  <si>
    <t>ResearchAndDevelopmentExpense</t>
  </si>
  <si>
    <t>SellingGeneralAndAdministrativeExpense</t>
  </si>
  <si>
    <t>OperatingIncomeLoss.1</t>
  </si>
  <si>
    <t>NetIncomeLoss</t>
  </si>
  <si>
    <t>IncomeLossFromContinuingOperationsBeforeIncomeTaxesMinorityInterestAndIncomeLossFromEquityMethodInvestments</t>
  </si>
  <si>
    <t>IncomeLossFromContinuingOperationsBeforeIncomeTaxesExtraordinaryItemsNoncontrollingInterest</t>
  </si>
  <si>
    <t>NonoperatingIncomeExpense</t>
  </si>
  <si>
    <t>NonoperatingIncomeExpense.1</t>
  </si>
  <si>
    <t>IncomeTaxExpenseBenefit</t>
  </si>
  <si>
    <t>eol_PE2035----1110-K0007_STD_364_20090926_0</t>
  </si>
  <si>
    <t>eol_PE2035----1010-Q0017_STD_91_20091226_0</t>
  </si>
  <si>
    <t>eol_PE2035----1010-Q0022_STD_91_20100327_0</t>
  </si>
  <si>
    <t>eol_PE2035----1110-Q0003_STD_91_20100626_0</t>
  </si>
  <si>
    <t>eol_PE2035----1210-K0010_STD_364_20100925_0</t>
  </si>
  <si>
    <t>eol_PE2035----1110-Q0015_STD_91_20101225_0</t>
  </si>
  <si>
    <t>eol_PE2035----1210-Q0004_STD_91_20110326_0</t>
  </si>
  <si>
    <t>eol_PE2035----1210-Q0007_STD_91_20110625_0</t>
  </si>
  <si>
    <t>eol_PE2035----1310-K0014_STD_364_20110924_0</t>
  </si>
  <si>
    <t>eol_PE2035----1210-Q0013_STD_98_20111231_0</t>
  </si>
  <si>
    <t>eol_PE2035----1310-Q0004_STD_91_20120331_0</t>
  </si>
  <si>
    <t>eol_PE2035----1310-Q0010_STD_91_20120630_0</t>
  </si>
  <si>
    <t>eol_PE2035----1410-K0012_STD_371_20120929_0</t>
  </si>
  <si>
    <t>eol_PE2035----1310-Q0019_STD_91_20121229_0</t>
  </si>
  <si>
    <t>eol_PE2035----1410-Q0003_STD_91_20130330_0</t>
  </si>
  <si>
    <t>eol_PE2035----1410-Q0008_STD_91_20130629_0</t>
  </si>
  <si>
    <t>eol_PE2035----1510-K0012_STD_364_20130928_0</t>
  </si>
  <si>
    <t>eol_PE2035----1410-Q0020_STD_91_20131228_0</t>
  </si>
  <si>
    <t>eol_PE2035----1510-Q0005_STD_91_20140329_0</t>
  </si>
  <si>
    <t>eol_PE2035----1510-Q0008_STD_91_20140628_0</t>
  </si>
  <si>
    <t>eol_PE2035----1510-K0012_STD_364_20140927_0</t>
  </si>
  <si>
    <t>eol_PE2035----1510-Q0015_STD_91_20141227_0</t>
  </si>
  <si>
    <t>eol_PE2035----1510-Q0005_STD_91_20150328_0</t>
  </si>
  <si>
    <t>eol_PE2035----1510-Q0008_STD_91_20150627_0</t>
  </si>
  <si>
    <t>eol_PE2035----1510-K0012_STD_364_20150926_0</t>
  </si>
  <si>
    <t>eol_PE2035----1510-Q0015_STD_91_20151226_0</t>
  </si>
  <si>
    <t>Long-Term Marketable Securities</t>
  </si>
  <si>
    <t>Non-Current deferred revenue</t>
  </si>
  <si>
    <t>Other Equity Adjustments (OCI)</t>
  </si>
  <si>
    <t>2016-02-12_12_49_40_AM</t>
  </si>
  <si>
    <t>year end date</t>
  </si>
  <si>
    <t>Deferred tax liabilities</t>
  </si>
  <si>
    <t>Special impairment of goodwill</t>
  </si>
  <si>
    <t>Capitalized R&amp;D Expenses</t>
  </si>
  <si>
    <t>R&amp;D Amoritziation</t>
  </si>
  <si>
    <t>Research &amp; Development Amortization Expense</t>
  </si>
  <si>
    <t>Amortization expense (for goodwill and Intangible and Capitalized R&amp;D, if reported separately)</t>
  </si>
  <si>
    <t>Cash Flow Statement</t>
  </si>
  <si>
    <t>https://investor.apple.com/investor-relations/default.aspx</t>
  </si>
  <si>
    <t>https://investor.apple.com/sec-filings/default.aspx</t>
  </si>
  <si>
    <t>Condensed Historical and Projected Income Statement</t>
  </si>
  <si>
    <t>3))</t>
  </si>
  <si>
    <t>Sales</t>
  </si>
  <si>
    <t>Cost of Goods Sold (COGS)</t>
  </si>
  <si>
    <t>Gross Profit</t>
  </si>
  <si>
    <t>Selling, General And Administrative Expense (SGA)</t>
  </si>
  <si>
    <t>Earnings before Taxes (EBT)</t>
  </si>
  <si>
    <t>Tax Expense</t>
  </si>
  <si>
    <t>Net Income before Extraordinary Items</t>
  </si>
  <si>
    <t>After-tax Extraordinary Income (Expense)</t>
  </si>
  <si>
    <t>Net Income (NI)</t>
  </si>
  <si>
    <t>Key Performance Metrics &amp; Drivers</t>
  </si>
  <si>
    <t>Sales Growth Rate %</t>
  </si>
  <si>
    <t>Earnings Growth</t>
  </si>
  <si>
    <t>x</t>
  </si>
  <si>
    <t>Cost of Goods Sold (COGS) % of Sales</t>
  </si>
  <si>
    <t>Selling, General And Administrative Expense (SGA) % of Sales</t>
  </si>
  <si>
    <t>Depreciation % of Net PPE</t>
  </si>
  <si>
    <t>Non-Operating Income (Expense) % of Sales</t>
  </si>
  <si>
    <t>After-tax Extraordinary Income (Expense) % of Sales</t>
  </si>
  <si>
    <t>Capex % of Sales</t>
  </si>
  <si>
    <t>Gross Margin</t>
  </si>
  <si>
    <t>EBITDA Margin</t>
  </si>
  <si>
    <t>EBIT Margin</t>
  </si>
  <si>
    <t>Earnings Margin</t>
  </si>
  <si>
    <t>ROIC</t>
  </si>
  <si>
    <t>ROE</t>
  </si>
  <si>
    <t>ROA</t>
  </si>
  <si>
    <t>Deferred Taxes / Net PPE</t>
  </si>
  <si>
    <t>Average Tax Rate (Taxes / EBT)</t>
  </si>
  <si>
    <t>Marginal Tax Rate</t>
  </si>
  <si>
    <t xml:space="preserve">Condensed Historical and Projected Balance Sheet </t>
  </si>
  <si>
    <t>Cash</t>
  </si>
  <si>
    <t>Inventory</t>
  </si>
  <si>
    <t>Other Short-term Operating Assets</t>
  </si>
  <si>
    <t>Short-term Investments</t>
  </si>
  <si>
    <t>Net Property, Plant &amp; Equipment (PPE)</t>
  </si>
  <si>
    <t>Other Long-term Operating Assets</t>
  </si>
  <si>
    <t>Long-term Investments</t>
  </si>
  <si>
    <t>Accruals</t>
  </si>
  <si>
    <t>Other Operating Current Liabilities</t>
  </si>
  <si>
    <t>All Short-term Debt</t>
  </si>
  <si>
    <t>Long-term Debt</t>
  </si>
  <si>
    <t>Deferred Taxes</t>
  </si>
  <si>
    <t>Preferred Stock</t>
  </si>
  <si>
    <t>Other Long-term Liabilities</t>
  </si>
  <si>
    <t>Par plus PIC Less Treasury (and other adjustments)</t>
  </si>
  <si>
    <t>Retained Earnings (RE)</t>
  </si>
  <si>
    <t>Total Common Equity</t>
  </si>
  <si>
    <t>Total Liabilities and Equity</t>
  </si>
  <si>
    <t>Number of Shares Outstanding</t>
  </si>
  <si>
    <t>Info for making the sheets balance</t>
  </si>
  <si>
    <t>Specified Assets</t>
  </si>
  <si>
    <t>Specified Liabilities</t>
  </si>
  <si>
    <t xml:space="preserve">Net Required Financing </t>
  </si>
  <si>
    <t>Current Debt</t>
  </si>
  <si>
    <t>Net Working Capital</t>
  </si>
  <si>
    <t>Non-Cash Current Assets</t>
  </si>
  <si>
    <t>Non-Debt Current Liabilities</t>
  </si>
  <si>
    <r>
      <rPr>
        <b/>
        <sz val="8"/>
        <color theme="1"/>
        <rFont val="Calibri"/>
        <family val="2"/>
      </rPr>
      <t>Δ</t>
    </r>
    <r>
      <rPr>
        <b/>
        <sz val="8"/>
        <color theme="1"/>
        <rFont val="Arial"/>
        <family val="2"/>
      </rPr>
      <t>WC</t>
    </r>
  </si>
  <si>
    <t>Capex</t>
  </si>
  <si>
    <t>Working Capital Drivers</t>
  </si>
  <si>
    <t>COGS</t>
  </si>
  <si>
    <t>Purchases</t>
  </si>
  <si>
    <t>Inventory as % of Sales</t>
  </si>
  <si>
    <t>Accounts Receivable as % of Sales</t>
  </si>
  <si>
    <t>Other Short-term Operating Assets as % of Sales</t>
  </si>
  <si>
    <t>Accounts Payable as % of Sales</t>
  </si>
  <si>
    <t>Accruals as % of Sales</t>
  </si>
  <si>
    <t>Other Operating Current Liabilities as % of Sales</t>
  </si>
  <si>
    <t>Accounts Recievable Days</t>
  </si>
  <si>
    <t>Accounts Payable Days</t>
  </si>
  <si>
    <t>Inventory Days</t>
  </si>
  <si>
    <t>Inventory Turnover</t>
  </si>
  <si>
    <t>Ratios to Calculate Balance Sheet</t>
  </si>
  <si>
    <t>Cash as % of Sales</t>
  </si>
  <si>
    <t>Net Property, Plant &amp; Equipment (PPE) as % of Sales</t>
  </si>
  <si>
    <t>Other Long-term Operating Assets as % of Sales</t>
  </si>
  <si>
    <t>Long-term Investments as % of Sales</t>
  </si>
  <si>
    <t>Other Long-term Liabilities as % of Sales</t>
  </si>
  <si>
    <t>Dividend and Debt Ratios</t>
  </si>
  <si>
    <t>Dividend Policy: Growth Rate</t>
  </si>
  <si>
    <t>Long-term Debt / Value of Operations</t>
  </si>
  <si>
    <t>Preferred Stock / Value of Operations</t>
  </si>
  <si>
    <t>Coupon Rate on Preferred Stock</t>
  </si>
  <si>
    <t>Avg. Interest</t>
  </si>
  <si>
    <t>Short-term Debt / Value of Operations</t>
  </si>
  <si>
    <t>Interest Rates</t>
  </si>
  <si>
    <t>Interest Rate on Cash</t>
  </si>
  <si>
    <t>Interest Rate on Short-term Investments</t>
  </si>
  <si>
    <t>Interest Rate on all Current Debt</t>
  </si>
  <si>
    <t>Interest Rate on Long-term Debt</t>
  </si>
  <si>
    <t>Interest (Income) / Expense / Preferred Dividends</t>
  </si>
  <si>
    <t>Interest Income on Cash</t>
  </si>
  <si>
    <t>Interest Income on Short-term Investments</t>
  </si>
  <si>
    <t>Total Interest Income</t>
  </si>
  <si>
    <t>Interest Expense on all Current Debt</t>
  </si>
  <si>
    <t>Interest Expense on Long-term Debt</t>
  </si>
  <si>
    <t>Total Interest Expense</t>
  </si>
  <si>
    <t>Condensed Historical and Projected Cash Flow Statement</t>
  </si>
  <si>
    <t>Net Income</t>
  </si>
  <si>
    <t>Change in Deferred Tax</t>
  </si>
  <si>
    <t>Change in Inventory</t>
  </si>
  <si>
    <t>Change in Accounts Recievable</t>
  </si>
  <si>
    <t>Change in Other Short-term Operating Assets</t>
  </si>
  <si>
    <t>Change in Accounts Payable</t>
  </si>
  <si>
    <t>Change in Accruals</t>
  </si>
  <si>
    <t>Net Cash from Operating Activities</t>
  </si>
  <si>
    <t>Investment in Other Long-term Operating Assets</t>
  </si>
  <si>
    <t>Net Cash from Investing Activities</t>
  </si>
  <si>
    <t>Change in Short-term Investments</t>
  </si>
  <si>
    <t xml:space="preserve">Change in Long-term Investments </t>
  </si>
  <si>
    <t>Change in Short-term Debt</t>
  </si>
  <si>
    <t>Change in Long-term Debt</t>
  </si>
  <si>
    <t>Change in Preferred Stock</t>
  </si>
  <si>
    <t>Change in Other Long-term Liabilities</t>
  </si>
  <si>
    <t>Change in Common Stock (Par + PIC)</t>
  </si>
  <si>
    <t>Common Dividends</t>
  </si>
  <si>
    <t>Net Cash from Financing Activities</t>
  </si>
  <si>
    <t>Net Cash Flow</t>
  </si>
  <si>
    <t xml:space="preserve">Starting Cash </t>
  </si>
  <si>
    <t>Ending Cash</t>
  </si>
  <si>
    <t>Dividends–Preferred</t>
  </si>
  <si>
    <t>Dividends–Common</t>
  </si>
  <si>
    <t>Additions to RE</t>
  </si>
  <si>
    <t>"Uncapitalizing" Capitalized Interest</t>
  </si>
  <si>
    <t>Capitalized Interest</t>
  </si>
  <si>
    <t>Reduction in Depreciation (Assuming Straight-line)</t>
  </si>
  <si>
    <t>Addition to Interest Expense</t>
  </si>
  <si>
    <t>Reduction in Tax Expense</t>
  </si>
  <si>
    <t>Reduction in RE</t>
  </si>
  <si>
    <t>Cumulative Reduction in Gross PPE</t>
  </si>
  <si>
    <t>Cumulative Depreciation of Capitalized Interest</t>
  </si>
  <si>
    <t>Cumulative Reduction in Net PPE</t>
  </si>
  <si>
    <t>Cumulative Reduction in RE</t>
  </si>
  <si>
    <t>Cumulative Reduction in Book Equity as though Company had Issued a Special Dividend due to Extra Cash Available from Tax Savings</t>
  </si>
  <si>
    <t>Analysis of Historical and Projected Financial Statements</t>
  </si>
  <si>
    <t>Free Cash Flow (FCF)</t>
  </si>
  <si>
    <t>Assumed Marginal Tax Rate</t>
  </si>
  <si>
    <t>Reported Income Tax Expense</t>
  </si>
  <si>
    <t>Taxes Reported But Not Paid</t>
  </si>
  <si>
    <t>Actual Taxes Paid</t>
  </si>
  <si>
    <t>Plus Tax Saved Due to Net Income Expenses</t>
  </si>
  <si>
    <t>Minus Tax Paid on Non-Operating Income</t>
  </si>
  <si>
    <t>Tax on Operating Income</t>
  </si>
  <si>
    <t>Net Operating Profit After Taxes (NOPAT)</t>
  </si>
  <si>
    <t>NOPAT / Sales</t>
  </si>
  <si>
    <t>NOPAT Adjusted for Extraordinary Income</t>
  </si>
  <si>
    <t>Operating Current Assets</t>
  </si>
  <si>
    <t>Operating Current Liabilities</t>
  </si>
  <si>
    <t>Net Operating Working Capital</t>
  </si>
  <si>
    <t xml:space="preserve">Operating Long-term Capital </t>
  </si>
  <si>
    <t>Operating Capital</t>
  </si>
  <si>
    <t>Operating Capital / Sales</t>
  </si>
  <si>
    <t>Investment in Operating Capital</t>
  </si>
  <si>
    <t>Special Goodwill Impairment or Accounting Change</t>
  </si>
  <si>
    <t>Free Cash Flow from Ongoing Operations</t>
  </si>
  <si>
    <t>Free Cash Flow (Including Extraordinary Income)</t>
  </si>
  <si>
    <t>Economic Profit</t>
  </si>
  <si>
    <t>Valuation</t>
  </si>
  <si>
    <t>Cost of Capital and Long-term ROIC</t>
  </si>
  <si>
    <t>Cost of Equity (ke)</t>
  </si>
  <si>
    <t>Weighted Average Cost of Capital (WACC)</t>
  </si>
  <si>
    <t>Long-term Return on Invested Capital</t>
  </si>
  <si>
    <t>Operating Capital (adj. for any special asset impairment or accounting chg.)</t>
  </si>
  <si>
    <t>ROIC (NOPAT / Beginning Capital)</t>
  </si>
  <si>
    <t>Assumed Long-term Return on Invested Capital</t>
  </si>
  <si>
    <t>Terminal Value</t>
  </si>
  <si>
    <t>Calculating Value:</t>
  </si>
  <si>
    <t>Discount Factor</t>
  </si>
  <si>
    <t>Value of Operations</t>
  </si>
  <si>
    <t>Value of Operations Adjusted for Half-Period Convention</t>
  </si>
  <si>
    <t>Value of Investments</t>
  </si>
  <si>
    <t>Total Value of Firm</t>
  </si>
  <si>
    <t>Value of All Debt, Preferred Stock, and Other Non-Operating Liabilities</t>
  </si>
  <si>
    <t>Value of Equity</t>
  </si>
  <si>
    <t>Number of Shares</t>
  </si>
  <si>
    <t>Estimated Price per Share</t>
  </si>
  <si>
    <t>Selected Ratios and Other Data:</t>
  </si>
  <si>
    <t>Projected Economic Profit (EP)</t>
  </si>
  <si>
    <t>Projected Market Value Added (MVA)</t>
  </si>
  <si>
    <t>Price / Earnings ratio (P/E ratio)</t>
  </si>
  <si>
    <t>Market to Book ratio</t>
  </si>
  <si>
    <t>Enterprise Value / EBITDA ratio</t>
  </si>
  <si>
    <t>Enterprise Value / Sales ratio</t>
  </si>
  <si>
    <t>Times-Interest-Earned ratio</t>
  </si>
  <si>
    <t>Target Valuation Date</t>
  </si>
  <si>
    <t>Number of Periods</t>
  </si>
  <si>
    <t>Most Recent Fiscal Period-End Prior to Target Date</t>
  </si>
  <si>
    <t xml:space="preserve">Number of Days from Target to Fiscal Period-End Prior to Target </t>
  </si>
  <si>
    <t>Estimated Price per Share for Target Valuation Date</t>
  </si>
  <si>
    <t>Dividend Analysis</t>
  </si>
  <si>
    <t>Dividend Paid per Period</t>
  </si>
  <si>
    <t>Dividend Paid per Year</t>
  </si>
  <si>
    <t>% Growth in Dividend</t>
  </si>
  <si>
    <t>Share Buyback</t>
  </si>
  <si>
    <t>PV of Dividends</t>
  </si>
  <si>
    <t>Implied Value per Share</t>
  </si>
  <si>
    <t>% Growth in Net Income</t>
  </si>
  <si>
    <t>FCF</t>
  </si>
  <si>
    <t>PP&amp;E</t>
  </si>
  <si>
    <t>Dividend / FCF</t>
  </si>
  <si>
    <t>Dividend / Net Income</t>
  </si>
  <si>
    <t>Sales to PP&amp;E</t>
  </si>
  <si>
    <t>ROIC Adjusted</t>
  </si>
  <si>
    <t/>
  </si>
  <si>
    <t>ACT.</t>
  </si>
  <s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</sst>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quot;Consolidation Check&quot;"/>
    <numFmt numFmtId="166" formatCode="_(#,##0.0000_)_%;_(\(#,##0.0000\)_%;_(&quot;–&quot;_)_%;@_(_%"/>
    <numFmt numFmtId="167" formatCode="_(#,##0.0_)_%;_(\(#,##0.0\)_%;_(&quot;–&quot;_)_%;@_(_%"/>
    <numFmt numFmtId="168" formatCode="0.0%"/>
    <numFmt numFmtId="169" formatCode="_(* #,##0.00000_);_(* \(#,##0.00000\);_(* &quot;-&quot;??_);_(@_)"/>
    <numFmt numFmtId="170" formatCode="0.000"/>
    <numFmt numFmtId="171" formatCode="_(* #,##0.0%_);_(* \(#,##0.0%\);_(* &quot;--- %&quot;_);_(* @_%_)"/>
    <numFmt numFmtId="172" formatCode="#,##0.0_);\(#,##0.0\);@_)"/>
    <numFmt numFmtId="173" formatCode="#,##0.0_);\(#,##0.0\);&quot;-&quot;?_);@_)"/>
    <numFmt numFmtId="174" formatCode="&quot;$&quot;#,##0.0_);\(&quot;$&quot;#,##0.0\);@_)"/>
    <numFmt numFmtId="175" formatCode="&quot;$&quot;#,##0.0_);\(&quot;$&quot;#,##0.0\);&quot;-&quot;?_);@_)"/>
    <numFmt numFmtId="176" formatCode="0.0%;\-0.0%;&quot;-&quot;?_);@_)"/>
    <numFmt numFmtId="177" formatCode="_(* #,##0.00_);_(* \(#,##0.00\);_(* &quot;--&quot;??_);_(@_)"/>
    <numFmt numFmtId="178" formatCode="#,##0.0_)_%;\(#,##0.0\)_%;0.0_)_%;@_)_%"/>
    <numFmt numFmtId="179" formatCode="_ * #,##0_ ;\ \(#,##0\)_ ;_ * &quot;-&quot;_ ;_ @_ "/>
    <numFmt numFmtId="180" formatCode="##\ &quot;Years&quot;"/>
    <numFmt numFmtId="181" formatCode="#,##0.0_);\(#,##0.0\)"/>
    <numFmt numFmtId="182" formatCode="#,##0.0"/>
    <numFmt numFmtId="183" formatCode="_(* #,##0.0_);_(* \(#,##0.0\);_(* &quot;--- &quot;_)"/>
    <numFmt numFmtId="184" formatCode="_(&quot;$&quot;* #,##0.0_);_(&quot;$&quot;* \(#,##0.0\);_(&quot;$&quot;* &quot;--- &quot;_)"/>
    <numFmt numFmtId="185" formatCode="#,##0.0\x\ _);\(#,##0.0\x\)\ ;0.0\x_)\ ;@_%_)"/>
    <numFmt numFmtId="186" formatCode="_(* #,##0.0_);_(* \(#,##0.0\);_(* &quot;-&quot;?_);_(@_)"/>
    <numFmt numFmtId="187" formatCode=";;;"/>
    <numFmt numFmtId="188" formatCode="0.0\%_);\(0.0\%\);0.0\%_);@_%_)"/>
    <numFmt numFmtId="189" formatCode="&quot;£&quot;#,##0;\-&quot;£&quot;#,##0"/>
    <numFmt numFmtId="190" formatCode="&quot;n&quot;"/>
    <numFmt numFmtId="191" formatCode="General_)"/>
    <numFmt numFmtId="192" formatCode="0_)"/>
    <numFmt numFmtId="193" formatCode="_(* #,##0.0_);_(* \(#,##0.0\);_(* &quot;-&quot;??_);_(@_)"/>
    <numFmt numFmtId="194" formatCode="#,##0.00_%_);\(#,##0.00\)_%;**;@_%_)"/>
    <numFmt numFmtId="195" formatCode="#,##0_%_);\(#,##0\)_%;#,##0_%_);@_%_)"/>
    <numFmt numFmtId="196" formatCode="#,##0.0_%_);\(#,##0.0\)_%;**;@_%_)"/>
    <numFmt numFmtId="197" formatCode="#,##0.0%_);\(#,##0.0%\);0.0%_);@_%_)"/>
    <numFmt numFmtId="198" formatCode="&quot;$&quot;#,##0.00_%_);\(&quot;$&quot;#,##0.00\)_%;**;@_%_)"/>
    <numFmt numFmtId="199" formatCode="&quot;$&quot;#,##0.00_%_);\(&quot;$&quot;#,##0.00\)_%;&quot;$&quot;#,##0.00_%_);@_%_)"/>
    <numFmt numFmtId="200" formatCode="&quot;$&quot;#,##0.0_%_);\(&quot;$&quot;#,##0.0\)_%;**;@_%_)"/>
    <numFmt numFmtId="201" formatCode="#,##0.0_%_);\(#,##0.0\)_%;#,##0.0_%_);@_%_)\F\F\r"/>
    <numFmt numFmtId="202" formatCode="&quot;$&quot;#,##0.0_);\(&quot;$&quot;#,##0.0\)"/>
    <numFmt numFmtId="203" formatCode="\€\ #,##0.0_);\(\€\ #,##0.0\);@_)"/>
    <numFmt numFmtId="204" formatCode="\€\ #,##0.0_);\(\€\ #,##0.0\);&quot;-&quot;?_);@_)"/>
    <numFmt numFmtId="205" formatCode="* _(#,##0.0_);* \(#,##0.0\);* _(&quot;-&quot;??_);_(@_)"/>
    <numFmt numFmtId="206" formatCode="0.0\x_9"/>
    <numFmt numFmtId="207" formatCode="0.00_)"/>
    <numFmt numFmtId="208" formatCode="#,##0.0\x;\-#,##0.0\x;&quot;-&quot;?_);@_)"/>
    <numFmt numFmtId="209" formatCode="#,##0.0\x_);\(#,##0.0\x\);#,##0.0\x_);@_)"/>
    <numFmt numFmtId="210" formatCode="0.00\x"/>
    <numFmt numFmtId="211" formatCode="#,##0.0;\(#,##0.0\)"/>
    <numFmt numFmtId="212" formatCode="#,##0.000;\(#,##0.000\)"/>
    <numFmt numFmtId="213" formatCode="0.0%_%;\(0.0%\)_%"/>
    <numFmt numFmtId="214" formatCode="#,##0.0\%_);\(#,##0.0\%\);#,##0.0\%_);@_)"/>
    <numFmt numFmtId="215" formatCode="&quot;$&quot;#,##0.00"/>
    <numFmt numFmtId="216" formatCode="#,##0.00_);\(#,##0.00\);_(* &quot;-&quot;_)"/>
    <numFmt numFmtId="217" formatCode="#,##0.0\x"/>
    <numFmt numFmtId="218" formatCode="#,##0.0_);\(#,##0.0\);_(* &quot;-&quot;_)"/>
    <numFmt numFmtId="219" formatCode="#,##0_);\(#,##0\);_(* &quot;-&quot;_);_(* &quot;-&quot;_)"/>
    <numFmt numFmtId="220" formatCode="_(&quot;$&quot;* #,##0.00_);_(&quot;$&quot;* \(#,##0.00\);_(* &quot;-&quot;_);_(@_)"/>
    <numFmt numFmtId="221" formatCode="_(###.##%_);\(* &quot;-&quot;_);_(@_)"/>
    <numFmt numFmtId="222" formatCode="#,##0.00\x"/>
    <numFmt numFmtId="223" formatCode="0.0\ \x_);\(0.0\ \x\);@_ _x_)"/>
    <numFmt numFmtId="224" formatCode="0.0_ _x_);\(0.0\)_ _x;@_ _x_)"/>
    <numFmt numFmtId="225" formatCode="&quot;$&quot;#,##0"/>
    <numFmt numFmtId="226" formatCode="&quot;$&quot;\ #,##0;\(&quot;$&quot;\ #,##0\)"/>
    <numFmt numFmtId="227" formatCode="&quot;Calculation Check&quot;"/>
    <numFmt numFmtId="228" formatCode="_(* #,##0.0%;_(* \(#,##0.0\)%;_(* &quot;   -&quot;?_)"/>
    <numFmt numFmtId="233" formatCode="mmm\ yy"/>
    <numFmt numFmtId="234" formatCode="0.00000000%"/>
    <numFmt numFmtId="235" formatCode="&quot;$&quot;#,##0.0000"/>
    <numFmt numFmtId="236" formatCode="_(* #,##0.00%;_(* \(#,##0.00\)%;_(* &quot;   -&quot;?_)"/>
    <numFmt numFmtId="237" formatCode="&quot;Check to see if sheets balance&quot;"/>
    <numFmt numFmtId="238" formatCode="0.0"/>
    <numFmt numFmtId="239" formatCode="_(* &quot;$&quot;\ #,##0_);_(* &quot;$&quot;\ \(#,##0\);_(* &quot;$  -&quot;?_);_(@_)"/>
    <numFmt numFmtId="240" formatCode="0.0&quot;x&quot;"/>
    <numFmt numFmtId="241" formatCode="&quot;Check for consistency with cash shown in balance sheet&quot;"/>
    <numFmt numFmtId="242" formatCode="0.00000"/>
    <numFmt numFmtId="243" formatCode="#,##0.0000"/>
    <numFmt numFmtId="244" formatCode="_(* #,##0.000000_);_(* \(#,##0.000000\);_(* &quot;-&quot;??_);_(@_)"/>
    <numFmt numFmtId="245" formatCode="0.00&quot;x&quot;"/>
    <numFmt numFmtId="246" formatCode="[$-409]d\-mmm\-yy;@"/>
    <numFmt numFmtId="247" formatCode="0.0000%"/>
  </numFmts>
  <fonts count="174">
    <font>
      <sz val="11"/>
      <color theme="1"/>
      <name val="Calibri"/>
      <family val="2"/>
      <scheme val="minor"/>
    </font>
    <font>
      <sz val="11"/>
      <color theme="1"/>
      <name val="Calibri"/>
      <family val="2"/>
      <scheme val="minor"/>
    </font>
    <font>
      <sz val="10"/>
      <name val="Arial"/>
      <family val="2"/>
    </font>
    <font>
      <sz val="8"/>
      <color theme="1"/>
      <name val="Arial"/>
      <family val="2"/>
    </font>
    <font>
      <b/>
      <sz val="8"/>
      <color theme="1"/>
      <name val="Arial"/>
      <family val="2"/>
    </font>
    <font>
      <b/>
      <sz val="8"/>
      <color rgb="FFFF0000"/>
      <name val="Arial"/>
      <family val="2"/>
    </font>
    <font>
      <sz val="8"/>
      <color rgb="FF0000FF"/>
      <name val="Arial"/>
      <family val="2"/>
    </font>
    <font>
      <sz val="8"/>
      <color rgb="FFFF0000"/>
      <name val="Arial"/>
      <family val="2"/>
    </font>
    <font>
      <i/>
      <sz val="8"/>
      <color theme="1"/>
      <name val="Arial"/>
      <family val="2"/>
    </font>
    <font>
      <b/>
      <i/>
      <sz val="8"/>
      <color theme="1"/>
      <name val="Arial"/>
      <family val="2"/>
    </font>
    <font>
      <sz val="8"/>
      <color theme="4"/>
      <name val="Arial"/>
      <family val="2"/>
    </font>
    <font>
      <sz val="8"/>
      <name val="Arial"/>
      <family val="2"/>
    </font>
    <font>
      <sz val="8"/>
      <color indexed="8"/>
      <name val="Arial"/>
      <family val="2"/>
    </font>
    <font>
      <i/>
      <sz val="8"/>
      <color rgb="FF0000FF"/>
      <name val="Arial"/>
      <family val="2"/>
    </font>
    <font>
      <b/>
      <sz val="8"/>
      <name val="Arial"/>
      <family val="2"/>
    </font>
    <font>
      <i/>
      <sz val="8"/>
      <name val="Arial"/>
      <family val="2"/>
    </font>
    <font>
      <b/>
      <i/>
      <sz val="8"/>
      <name val="Arial"/>
      <family val="2"/>
    </font>
    <font>
      <sz val="10"/>
      <color indexed="16"/>
      <name val="Credit Suisse Type Roman"/>
      <family val="2"/>
    </font>
    <font>
      <sz val="9"/>
      <color indexed="81"/>
      <name val="Tahoma"/>
      <family val="2"/>
    </font>
    <font>
      <u/>
      <sz val="11"/>
      <color theme="10"/>
      <name val="Calibri"/>
      <family val="2"/>
      <scheme val="minor"/>
    </font>
    <font>
      <u/>
      <sz val="11"/>
      <color theme="11"/>
      <name val="Calibri"/>
      <family val="2"/>
      <scheme val="minor"/>
    </font>
    <font>
      <b/>
      <sz val="10"/>
      <name val="Arial"/>
      <family val="2"/>
    </font>
    <font>
      <b/>
      <sz val="10"/>
      <color indexed="9"/>
      <name val="Arial"/>
      <family val="2"/>
    </font>
    <font>
      <b/>
      <sz val="10"/>
      <name val="MS Sans Serif"/>
      <family val="2"/>
    </font>
    <font>
      <sz val="9"/>
      <name val="Times New Roman"/>
      <family val="1"/>
    </font>
    <font>
      <sz val="10"/>
      <color indexed="8"/>
      <name val="Arial"/>
      <family val="2"/>
    </font>
    <font>
      <sz val="9"/>
      <name val="Arial"/>
      <family val="2"/>
    </font>
    <font>
      <sz val="8"/>
      <color indexed="12"/>
      <name val="Arial"/>
      <family val="2"/>
    </font>
    <font>
      <sz val="10"/>
      <name val="Geneva"/>
      <family val="2"/>
    </font>
    <font>
      <sz val="10"/>
      <name val="Arial Narrow"/>
      <family val="2"/>
    </font>
    <font>
      <sz val="10"/>
      <name val="GillSans"/>
    </font>
    <font>
      <sz val="10"/>
      <name val="Palatino"/>
      <family val="1"/>
    </font>
    <font>
      <sz val="8"/>
      <name val="MS Serif"/>
      <family val="1"/>
    </font>
    <font>
      <sz val="12"/>
      <name val="Times"/>
      <family val="1"/>
    </font>
    <font>
      <sz val="8"/>
      <color indexed="49"/>
      <name val="Times New Roman"/>
      <family val="1"/>
    </font>
    <font>
      <sz val="10"/>
      <color indexed="8"/>
      <name val="MS Sans Serif"/>
      <family val="2"/>
    </font>
    <font>
      <sz val="10"/>
      <name val="Times New Roman"/>
      <family val="1"/>
    </font>
    <font>
      <u/>
      <sz val="8.4"/>
      <color indexed="12"/>
      <name val="Arial"/>
      <family val="2"/>
    </font>
    <font>
      <sz val="12"/>
      <name val="???"/>
      <family val="1"/>
    </font>
    <font>
      <b/>
      <sz val="9"/>
      <name val="Arial"/>
      <family val="2"/>
    </font>
    <font>
      <sz val="8"/>
      <name val="Times New Roman"/>
      <family val="1"/>
    </font>
    <font>
      <sz val="10"/>
      <name val="MS Sans Serif"/>
      <family val="2"/>
    </font>
    <font>
      <sz val="11"/>
      <name val="Arial"/>
      <family val="2"/>
    </font>
    <font>
      <sz val="12"/>
      <name val="Arial"/>
      <family val="2"/>
    </font>
    <font>
      <sz val="10"/>
      <name val="SWISS"/>
    </font>
    <font>
      <sz val="8"/>
      <name val="Palatino"/>
      <family val="1"/>
    </font>
    <font>
      <sz val="9"/>
      <color indexed="8"/>
      <name val="Arial"/>
      <family val="2"/>
    </font>
    <font>
      <b/>
      <sz val="22"/>
      <color indexed="18"/>
      <name val="Arial"/>
      <family val="2"/>
    </font>
    <font>
      <b/>
      <sz val="14"/>
      <color indexed="18"/>
      <name val="Arial"/>
      <family val="2"/>
    </font>
    <font>
      <b/>
      <sz val="10"/>
      <color indexed="18"/>
      <name val="Arial"/>
      <family val="2"/>
    </font>
    <font>
      <b/>
      <sz val="9"/>
      <color indexed="18"/>
      <name val="Arial"/>
      <family val="2"/>
    </font>
    <font>
      <b/>
      <u val="singleAccounting"/>
      <sz val="10"/>
      <color indexed="18"/>
      <name val="Arial"/>
      <family val="2"/>
    </font>
    <font>
      <b/>
      <u val="singleAccounting"/>
      <sz val="9"/>
      <color indexed="18"/>
      <name val="Arial"/>
      <family val="2"/>
    </font>
    <font>
      <sz val="12"/>
      <name val="Times New Roman"/>
      <family val="1"/>
    </font>
    <font>
      <sz val="14"/>
      <name val="AngsanaUPC"/>
      <family val="1"/>
    </font>
    <font>
      <sz val="8"/>
      <name val="Helv"/>
      <family val="2"/>
    </font>
    <font>
      <sz val="12"/>
      <name val="Arial MT"/>
    </font>
    <font>
      <b/>
      <sz val="7"/>
      <name val="Arial"/>
      <family val="2"/>
    </font>
    <font>
      <sz val="10"/>
      <name val="Courier"/>
      <family val="3"/>
    </font>
    <font>
      <i/>
      <sz val="8"/>
      <color indexed="16"/>
      <name val="Arial"/>
      <family val="2"/>
    </font>
    <font>
      <i/>
      <sz val="8"/>
      <color indexed="54"/>
      <name val="Arial"/>
      <family val="2"/>
    </font>
    <font>
      <i/>
      <sz val="9"/>
      <color indexed="16"/>
      <name val="Arial"/>
      <family val="2"/>
    </font>
    <font>
      <b/>
      <sz val="11"/>
      <name val="Arial"/>
      <family val="2"/>
    </font>
    <font>
      <sz val="9"/>
      <color indexed="12"/>
      <name val="Times New Roman"/>
      <family val="1"/>
    </font>
    <font>
      <sz val="7"/>
      <name val="Ariel"/>
    </font>
    <font>
      <sz val="10"/>
      <color indexed="10"/>
      <name val="Times New Roman"/>
      <family val="1"/>
    </font>
    <font>
      <sz val="8"/>
      <color indexed="13"/>
      <name val="Arial"/>
      <family val="2"/>
    </font>
    <font>
      <sz val="10"/>
      <color indexed="8"/>
      <name val="Times"/>
      <family val="1"/>
    </font>
    <font>
      <sz val="10"/>
      <color indexed="8"/>
      <name val="Times New Roman"/>
      <family val="1"/>
    </font>
    <font>
      <sz val="9"/>
      <color indexed="9"/>
      <name val="Times New Roman"/>
      <family val="1"/>
    </font>
    <font>
      <b/>
      <sz val="10"/>
      <name val="Times New Roman"/>
      <family val="1"/>
    </font>
    <font>
      <sz val="8"/>
      <color indexed="12"/>
      <name val="Times"/>
      <family val="1"/>
    </font>
    <font>
      <sz val="9"/>
      <color indexed="18"/>
      <name val="CharterITC BT"/>
      <family val="1"/>
    </font>
    <font>
      <sz val="10"/>
      <color indexed="12"/>
      <name val="Times New Roman"/>
      <family val="1"/>
    </font>
    <font>
      <sz val="9"/>
      <color indexed="12"/>
      <name val="Times"/>
      <family val="1"/>
    </font>
    <font>
      <b/>
      <sz val="8"/>
      <name val="Arial Narrow"/>
      <family val="2"/>
    </font>
    <font>
      <b/>
      <sz val="12"/>
      <name val="Times New Roman"/>
      <family val="1"/>
    </font>
    <font>
      <sz val="8"/>
      <name val="Arial Narrow"/>
      <family val="2"/>
    </font>
    <font>
      <sz val="8"/>
      <name val="Wingdings"/>
      <charset val="2"/>
    </font>
    <font>
      <b/>
      <i/>
      <sz val="9"/>
      <name val="Arial"/>
      <family val="2"/>
    </font>
    <font>
      <b/>
      <sz val="8"/>
      <name val="TimesNewRomanPS"/>
      <family val="1"/>
    </font>
    <font>
      <sz val="11"/>
      <name val="?? ?????"/>
      <family val="3"/>
    </font>
    <font>
      <sz val="11"/>
      <name val="Book Antiqua"/>
      <family val="1"/>
    </font>
    <font>
      <b/>
      <sz val="10"/>
      <name val="Helv"/>
      <family val="2"/>
    </font>
    <font>
      <b/>
      <sz val="10"/>
      <name val="MS Serif"/>
      <family val="1"/>
    </font>
    <font>
      <b/>
      <sz val="12"/>
      <name val="Arial"/>
      <family val="2"/>
    </font>
    <font>
      <sz val="10"/>
      <color indexed="18"/>
      <name val="Times New Roman"/>
      <family val="1"/>
    </font>
    <font>
      <b/>
      <sz val="11"/>
      <name val="Times New Roman"/>
      <family val="1"/>
    </font>
    <font>
      <b/>
      <sz val="8"/>
      <name val="Book Antiqua"/>
      <family val="1"/>
    </font>
    <font>
      <b/>
      <sz val="8"/>
      <name val="GillSans"/>
    </font>
    <font>
      <u/>
      <sz val="8"/>
      <color indexed="12"/>
      <name val="Times New Roman"/>
      <family val="1"/>
    </font>
    <font>
      <sz val="10"/>
      <name val="Helv"/>
    </font>
    <font>
      <sz val="8"/>
      <color indexed="12"/>
      <name val="Times New Roman"/>
      <family val="1"/>
    </font>
    <font>
      <sz val="8"/>
      <color indexed="21"/>
      <name val="Palatino"/>
      <family val="1"/>
    </font>
    <font>
      <sz val="10"/>
      <color indexed="24"/>
      <name val="Arial"/>
      <family val="2"/>
    </font>
    <font>
      <sz val="10"/>
      <name val="BERNHARD"/>
    </font>
    <font>
      <sz val="10"/>
      <color indexed="12"/>
      <name val="Geneva"/>
      <family val="2"/>
    </font>
    <font>
      <i/>
      <sz val="9"/>
      <name val="MS Sans Serif"/>
      <family val="2"/>
    </font>
    <font>
      <sz val="24"/>
      <name val="Arial"/>
      <family val="2"/>
    </font>
    <font>
      <b/>
      <sz val="14"/>
      <name val="Arial"/>
      <family val="2"/>
    </font>
    <font>
      <sz val="10"/>
      <name val="MS Serif"/>
      <family val="1"/>
    </font>
    <font>
      <sz val="14"/>
      <name val="Palatino"/>
      <family val="1"/>
    </font>
    <font>
      <sz val="16"/>
      <name val="Palatino"/>
      <family val="1"/>
    </font>
    <font>
      <sz val="32"/>
      <name val="Helvetica-Black"/>
    </font>
    <font>
      <sz val="10"/>
      <name val="Book Antiqua"/>
      <family val="1"/>
    </font>
    <font>
      <sz val="8"/>
      <color indexed="8"/>
      <name val="Times New Roman"/>
      <family val="1"/>
    </font>
    <font>
      <sz val="11"/>
      <color indexed="12"/>
      <name val="Book Antiqua"/>
      <family val="1"/>
    </font>
    <font>
      <sz val="8"/>
      <color indexed="16"/>
      <name val="Palatino"/>
      <family val="1"/>
    </font>
    <font>
      <b/>
      <sz val="7.5"/>
      <color indexed="8"/>
      <name val="Arial"/>
      <family val="2"/>
    </font>
    <font>
      <sz val="8"/>
      <color indexed="18"/>
      <name val="Times New Roman"/>
      <family val="1"/>
    </font>
    <font>
      <u val="doubleAccounting"/>
      <sz val="10"/>
      <name val="Times New Roman"/>
      <family val="1"/>
    </font>
    <font>
      <sz val="1"/>
      <color indexed="8"/>
      <name val="Courier"/>
      <family val="3"/>
    </font>
    <font>
      <b/>
      <sz val="8"/>
      <name val="Times New Roman"/>
      <family val="1"/>
    </font>
    <font>
      <u val="doubleAccounting"/>
      <sz val="10"/>
      <name val="Arial"/>
      <family val="2"/>
    </font>
    <font>
      <b/>
      <i/>
      <sz val="8"/>
      <color indexed="12"/>
      <name val="Arial"/>
      <family val="2"/>
    </font>
    <font>
      <sz val="10"/>
      <color indexed="16"/>
      <name val="MS Serif"/>
      <family val="1"/>
    </font>
    <font>
      <b/>
      <sz val="9.5"/>
      <color indexed="10"/>
      <name val="MS Sans Serif"/>
      <family val="2"/>
    </font>
    <font>
      <b/>
      <u/>
      <sz val="12"/>
      <name val="Arial Narrow"/>
      <family val="2"/>
    </font>
    <font>
      <i/>
      <sz val="10"/>
      <color indexed="10"/>
      <name val="Times New Roman"/>
      <family val="1"/>
    </font>
    <font>
      <sz val="10"/>
      <color indexed="12"/>
      <name val="Arial Narrow"/>
      <family val="2"/>
    </font>
    <font>
      <b/>
      <sz val="7"/>
      <color indexed="12"/>
      <name val="Arial"/>
      <family val="2"/>
    </font>
    <font>
      <sz val="14"/>
      <color indexed="32"/>
      <name val="Times New Roman"/>
      <family val="1"/>
    </font>
    <font>
      <sz val="6"/>
      <color indexed="23"/>
      <name val="Helvetica-Black"/>
    </font>
    <font>
      <sz val="9.5"/>
      <color indexed="23"/>
      <name val="Helvetica-Black"/>
    </font>
    <font>
      <sz val="7"/>
      <name val="Palatino"/>
      <family val="1"/>
    </font>
    <font>
      <sz val="7"/>
      <name val="Arial"/>
      <family val="2"/>
    </font>
    <font>
      <u val="singleAccounting"/>
      <sz val="8"/>
      <name val="Arial"/>
      <family val="2"/>
    </font>
    <font>
      <u val="singleAccounting"/>
      <sz val="9"/>
      <color indexed="12"/>
      <name val="Arial"/>
      <family val="2"/>
    </font>
    <font>
      <sz val="10"/>
      <name val="C Helvetica Condensed"/>
    </font>
    <font>
      <sz val="9"/>
      <name val="Times"/>
      <family val="1"/>
    </font>
    <font>
      <b/>
      <i/>
      <sz val="8"/>
      <name val="Arial Narrow"/>
      <family val="2"/>
    </font>
    <font>
      <b/>
      <sz val="10"/>
      <color indexed="17"/>
      <name val="Helv"/>
    </font>
    <font>
      <sz val="7"/>
      <name val="Times New Roman"/>
      <family val="1"/>
    </font>
    <font>
      <b/>
      <sz val="7"/>
      <color indexed="17"/>
      <name val="Arial"/>
      <family val="2"/>
    </font>
    <font>
      <sz val="9"/>
      <name val="Futura UBS Bk"/>
      <family val="2"/>
    </font>
    <font>
      <b/>
      <sz val="10"/>
      <color indexed="9"/>
      <name val="GillSans"/>
    </font>
    <font>
      <b/>
      <i/>
      <sz val="12"/>
      <name val="Times"/>
      <family val="1"/>
    </font>
    <font>
      <b/>
      <sz val="10"/>
      <color indexed="8"/>
      <name val="GillSans"/>
    </font>
    <font>
      <sz val="6"/>
      <name val="Palatino"/>
      <family val="1"/>
    </font>
    <font>
      <b/>
      <sz val="8"/>
      <name val="Palatino"/>
      <family val="1"/>
    </font>
    <font>
      <b/>
      <sz val="8"/>
      <name val="Helv"/>
    </font>
    <font>
      <sz val="10"/>
      <name val="Helvetica-Black"/>
    </font>
    <font>
      <sz val="28"/>
      <name val="Helvetica-Black"/>
    </font>
    <font>
      <b/>
      <i/>
      <sz val="16"/>
      <name val="Helv"/>
    </font>
    <font>
      <b/>
      <sz val="26"/>
      <name val="Times New Roman"/>
      <family val="1"/>
    </font>
    <font>
      <b/>
      <sz val="18"/>
      <name val="Times New Roman"/>
      <family val="1"/>
    </font>
    <font>
      <u val="singleAccounting"/>
      <sz val="10"/>
      <name val="Arial"/>
      <family val="2"/>
    </font>
    <font>
      <b/>
      <sz val="13"/>
      <color indexed="8"/>
      <name val="Verdana"/>
      <family val="2"/>
    </font>
    <font>
      <b/>
      <sz val="8"/>
      <color indexed="9"/>
      <name val="Verdana"/>
      <family val="2"/>
    </font>
    <font>
      <b/>
      <sz val="8"/>
      <color indexed="8"/>
      <name val="Arial"/>
      <family val="2"/>
    </font>
    <font>
      <i/>
      <sz val="8"/>
      <color indexed="8"/>
      <name val="Arial"/>
      <family val="2"/>
    </font>
    <font>
      <sz val="2"/>
      <color indexed="9"/>
      <name val="Symbol"/>
      <family val="1"/>
    </font>
    <font>
      <sz val="8"/>
      <color indexed="39"/>
      <name val="Arial"/>
      <family val="2"/>
    </font>
    <font>
      <sz val="9"/>
      <color indexed="81"/>
      <name val="Calibri"/>
      <family val="2"/>
    </font>
    <font>
      <b/>
      <sz val="9"/>
      <color indexed="81"/>
      <name val="Calibri"/>
      <family val="2"/>
    </font>
    <font>
      <b/>
      <sz val="9"/>
      <color indexed="81"/>
      <name val="Tahoma"/>
      <family val="2"/>
    </font>
    <font>
      <b/>
      <sz val="8"/>
      <color theme="0" tint="0.79998168889431442"/>
      <name val="Arial"/>
      <family val="2"/>
    </font>
    <font>
      <b/>
      <sz val="15"/>
      <color theme="3"/>
      <name val="Arial"/>
      <family val="2"/>
    </font>
    <font>
      <sz val="11"/>
      <color rgb="FFFF0000"/>
      <name val="Calibri"/>
      <family val="2"/>
      <scheme val="minor"/>
    </font>
    <font>
      <i/>
      <sz val="8"/>
      <color rgb="FFFF0000"/>
      <name val="Arial"/>
      <family val="2"/>
    </font>
    <font>
      <sz val="11"/>
      <color indexed="12"/>
      <name val="Calibri"/>
      <family val="2"/>
      <scheme val="minor"/>
    </font>
    <font>
      <b/>
      <u/>
      <sz val="11"/>
      <color theme="1"/>
      <name val="Calibri"/>
      <family val="2"/>
      <scheme val="minor"/>
    </font>
    <font>
      <sz val="9"/>
      <color rgb="FF000000"/>
      <name val="Tahoma"/>
      <family val="2"/>
    </font>
    <font>
      <b/>
      <sz val="9"/>
      <color rgb="FF000000"/>
      <name val="Calibri"/>
      <family val="2"/>
    </font>
    <font>
      <sz val="9"/>
      <color rgb="FF000000"/>
      <name val="Calibri"/>
      <family val="2"/>
    </font>
    <font>
      <b/>
      <sz val="8"/>
      <color theme="0"/>
      <name val="Arial"/>
      <family val="2"/>
    </font>
    <font>
      <b/>
      <sz val="8"/>
      <color theme="1"/>
      <name val="Calibri"/>
      <family val="2"/>
    </font>
    <font>
      <sz val="8"/>
      <color rgb="FF0432FF"/>
      <name val="Arial"/>
      <family val="2"/>
    </font>
    <font>
      <i/>
      <u/>
      <sz val="8"/>
      <color theme="1"/>
      <name val="Arial"/>
      <family val="2"/>
    </font>
    <font>
      <b/>
      <sz val="9"/>
      <color rgb="FF000000"/>
      <name val="Tahoma"/>
      <family val="2"/>
    </font>
    <font>
      <u/>
      <sz val="9"/>
      <color rgb="FF000000"/>
      <name val="Tahoma"/>
      <family val="2"/>
    </font>
    <font>
      <b/>
      <u/>
      <sz val="9"/>
      <color rgb="FF000000"/>
      <name val="Tahoma"/>
      <family val="2"/>
    </font>
    <font>
      <b/>
      <i/>
      <sz val="9"/>
      <color rgb="FF000000"/>
      <name val="Tahoma"/>
      <family val="2"/>
    </font>
    <font>
      <u/>
      <sz val="9"/>
      <color indexed="81"/>
      <name val="Tahoma"/>
      <family val="2"/>
    </font>
  </fonts>
  <fills count="4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indexed="8"/>
        <bgColor indexed="64"/>
      </patternFill>
    </fill>
    <fill>
      <patternFill patternType="solid">
        <fgColor indexed="22"/>
        <bgColor indexed="22"/>
      </patternFill>
    </fill>
    <fill>
      <patternFill patternType="solid">
        <fgColor indexed="9"/>
      </patternFill>
    </fill>
    <fill>
      <patternFill patternType="solid">
        <fgColor indexed="43"/>
      </patternFill>
    </fill>
    <fill>
      <patternFill patternType="solid">
        <fgColor indexed="36"/>
      </patternFill>
    </fill>
    <fill>
      <patternFill patternType="solid">
        <fgColor indexed="59"/>
      </patternFill>
    </fill>
    <fill>
      <patternFill patternType="solid">
        <fgColor indexed="42"/>
        <bgColor indexed="64"/>
      </patternFill>
    </fill>
    <fill>
      <patternFill patternType="solid">
        <fgColor indexed="22"/>
        <bgColor indexed="64"/>
      </patternFill>
    </fill>
    <fill>
      <patternFill patternType="solid">
        <fgColor indexed="18"/>
        <bgColor indexed="64"/>
      </patternFill>
    </fill>
    <fill>
      <patternFill patternType="solid">
        <fgColor indexed="29"/>
        <bgColor indexed="64"/>
      </patternFill>
    </fill>
    <fill>
      <patternFill patternType="solid">
        <fgColor indexed="31"/>
        <bgColor indexed="64"/>
      </patternFill>
    </fill>
    <fill>
      <patternFill patternType="solid">
        <fgColor indexed="43"/>
        <bgColor indexed="64"/>
      </patternFill>
    </fill>
    <fill>
      <patternFill patternType="solid">
        <fgColor indexed="51"/>
        <bgColor indexed="64"/>
      </patternFill>
    </fill>
    <fill>
      <patternFill patternType="gray0625">
        <fgColor indexed="10"/>
        <bgColor indexed="9"/>
      </patternFill>
    </fill>
    <fill>
      <patternFill patternType="solid">
        <fgColor indexed="44"/>
        <bgColor indexed="64"/>
      </patternFill>
    </fill>
    <fill>
      <patternFill patternType="solid">
        <fgColor indexed="32"/>
        <bgColor indexed="64"/>
      </patternFill>
    </fill>
    <fill>
      <patternFill patternType="solid">
        <fgColor indexed="17"/>
        <bgColor indexed="64"/>
      </patternFill>
    </fill>
    <fill>
      <patternFill patternType="solid">
        <fgColor indexed="9"/>
        <bgColor indexed="64"/>
      </patternFill>
    </fill>
    <fill>
      <patternFill patternType="gray0625"/>
    </fill>
    <fill>
      <patternFill patternType="lightGray">
        <fgColor indexed="14"/>
        <bgColor indexed="9"/>
      </patternFill>
    </fill>
    <fill>
      <patternFill patternType="lightGray">
        <fgColor indexed="15"/>
      </patternFill>
    </fill>
    <fill>
      <patternFill patternType="gray0625">
        <fgColor indexed="15"/>
      </patternFill>
    </fill>
    <fill>
      <patternFill patternType="lightGray">
        <fgColor indexed="12"/>
      </patternFill>
    </fill>
    <fill>
      <patternFill patternType="solid">
        <fgColor indexed="63"/>
        <bgColor indexed="64"/>
      </patternFill>
    </fill>
    <fill>
      <patternFill patternType="solid">
        <fgColor indexed="15"/>
        <bgColor indexed="64"/>
      </patternFill>
    </fill>
    <fill>
      <patternFill patternType="lightGray">
        <fgColor indexed="12"/>
        <bgColor indexed="9"/>
      </patternFill>
    </fill>
    <fill>
      <patternFill patternType="solid">
        <fgColor indexed="35"/>
        <bgColor indexed="64"/>
      </patternFill>
    </fill>
    <fill>
      <patternFill patternType="solid">
        <fgColor indexed="26"/>
        <bgColor indexed="64"/>
      </patternFill>
    </fill>
    <fill>
      <patternFill patternType="mediumGray"/>
    </fill>
    <fill>
      <patternFill patternType="solid">
        <fgColor indexed="56"/>
        <bgColor indexed="64"/>
      </patternFill>
    </fill>
    <fill>
      <patternFill patternType="solid">
        <fgColor indexed="16"/>
        <bgColor indexed="64"/>
      </patternFill>
    </fill>
    <fill>
      <patternFill patternType="solid">
        <fgColor theme="4" tint="0.79998168889431442"/>
        <bgColor indexed="64"/>
      </patternFill>
    </fill>
    <fill>
      <patternFill patternType="solid">
        <fgColor rgb="FFB6B6B6"/>
        <bgColor indexed="64"/>
      </patternFill>
    </fill>
  </fills>
  <borders count="66">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top style="thin">
        <color auto="1"/>
      </top>
      <bottom/>
      <diagonal/>
    </border>
    <border>
      <left/>
      <right/>
      <top/>
      <bottom style="thin">
        <color auto="1"/>
      </bottom>
      <diagonal/>
    </border>
    <border>
      <left/>
      <right/>
      <top style="hair">
        <color auto="1"/>
      </top>
      <bottom/>
      <diagonal/>
    </border>
    <border>
      <left/>
      <right/>
      <top/>
      <bottom style="hair">
        <color auto="1"/>
      </bottom>
      <diagonal/>
    </border>
    <border>
      <left/>
      <right style="hair">
        <color auto="1"/>
      </right>
      <top/>
      <bottom style="hair">
        <color auto="1"/>
      </bottom>
      <diagonal/>
    </border>
    <border>
      <left/>
      <right/>
      <top style="thin">
        <color auto="1"/>
      </top>
      <bottom style="thin">
        <color auto="1"/>
      </bottom>
      <diagonal/>
    </border>
    <border>
      <left style="hair">
        <color auto="1"/>
      </left>
      <right/>
      <top/>
      <bottom/>
      <diagonal/>
    </border>
    <border>
      <left style="hair">
        <color auto="1"/>
      </left>
      <right/>
      <top style="hair">
        <color auto="1"/>
      </top>
      <bottom/>
      <diagonal/>
    </border>
    <border>
      <left style="hair">
        <color auto="1"/>
      </left>
      <right/>
      <top/>
      <bottom style="hair">
        <color auto="1"/>
      </bottom>
      <diagonal/>
    </border>
    <border>
      <left/>
      <right/>
      <top/>
      <bottom style="double">
        <color auto="1"/>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style="medium">
        <color auto="1"/>
      </left>
      <right style="medium">
        <color auto="1"/>
      </right>
      <top/>
      <bottom/>
      <diagonal/>
    </border>
    <border>
      <left style="medium">
        <color auto="1"/>
      </left>
      <right style="medium">
        <color auto="1"/>
      </right>
      <top/>
      <bottom style="thick">
        <color indexed="37"/>
      </bottom>
      <diagonal/>
    </border>
    <border>
      <left style="double">
        <color auto="1"/>
      </left>
      <right/>
      <top/>
      <bottom style="hair">
        <color auto="1"/>
      </bottom>
      <diagonal/>
    </border>
    <border>
      <left style="thin">
        <color indexed="9"/>
      </left>
      <right style="thin">
        <color indexed="9"/>
      </right>
      <top style="thin">
        <color indexed="9"/>
      </top>
      <bottom style="thin">
        <color indexed="9"/>
      </bottom>
      <diagonal/>
    </border>
    <border>
      <left style="medium">
        <color indexed="12"/>
      </left>
      <right style="medium">
        <color indexed="12"/>
      </right>
      <top style="medium">
        <color indexed="12"/>
      </top>
      <bottom style="medium">
        <color indexed="12"/>
      </bottom>
      <diagonal/>
    </border>
    <border>
      <left/>
      <right/>
      <top/>
      <bottom style="dotted">
        <color auto="1"/>
      </bottom>
      <diagonal/>
    </border>
    <border>
      <left style="thin">
        <color auto="1"/>
      </left>
      <right/>
      <top/>
      <bottom/>
      <diagonal/>
    </border>
    <border>
      <left/>
      <right/>
      <top style="medium">
        <color auto="1"/>
      </top>
      <bottom/>
      <diagonal/>
    </border>
    <border>
      <left style="thin">
        <color auto="1"/>
      </left>
      <right/>
      <top style="thin">
        <color auto="1"/>
      </top>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bottom/>
      <diagonal/>
    </border>
    <border>
      <left/>
      <right style="thin">
        <color auto="1"/>
      </right>
      <top/>
      <bottom/>
      <diagonal/>
    </border>
    <border>
      <left/>
      <right/>
      <top/>
      <bottom style="thin">
        <color indexed="44"/>
      </bottom>
      <diagonal/>
    </border>
    <border>
      <left/>
      <right/>
      <top style="thin">
        <color indexed="8"/>
      </top>
      <bottom/>
      <diagonal/>
    </border>
    <border>
      <left style="thin">
        <color auto="1"/>
      </left>
      <right style="thin">
        <color auto="1"/>
      </right>
      <top style="thin">
        <color auto="1"/>
      </top>
      <bottom/>
      <diagonal/>
    </border>
    <border>
      <left/>
      <right style="thin">
        <color indexed="8"/>
      </right>
      <top style="thin">
        <color indexed="8"/>
      </top>
      <bottom/>
      <diagonal/>
    </border>
    <border>
      <left style="thin">
        <color auto="1"/>
      </left>
      <right style="thin">
        <color auto="1"/>
      </right>
      <top/>
      <bottom/>
      <diagonal/>
    </border>
    <border>
      <left/>
      <right style="thin">
        <color auto="1"/>
      </right>
      <top/>
      <bottom style="thin">
        <color auto="1"/>
      </bottom>
      <diagonal/>
    </border>
    <border>
      <left style="dashed">
        <color auto="1"/>
      </left>
      <right style="dashed">
        <color auto="1"/>
      </right>
      <top style="dashed">
        <color auto="1"/>
      </top>
      <bottom style="dashed">
        <color auto="1"/>
      </bottom>
      <diagonal/>
    </border>
    <border>
      <left style="thin">
        <color indexed="9"/>
      </left>
      <right style="thin">
        <color indexed="9"/>
      </right>
      <top/>
      <bottom/>
      <diagonal/>
    </border>
    <border>
      <left/>
      <right/>
      <top style="double">
        <color auto="1"/>
      </top>
      <bottom style="double">
        <color auto="1"/>
      </bottom>
      <diagonal/>
    </border>
    <border>
      <left/>
      <right/>
      <top style="thin">
        <color auto="1"/>
      </top>
      <bottom style="double">
        <color auto="1"/>
      </bottom>
      <diagonal/>
    </border>
    <border>
      <left/>
      <right/>
      <top style="medium">
        <color auto="1"/>
      </top>
      <bottom style="medium">
        <color auto="1"/>
      </bottom>
      <diagonal/>
    </border>
    <border>
      <left/>
      <right/>
      <top/>
      <bottom style="thick">
        <color auto="1"/>
      </bottom>
      <diagonal/>
    </border>
    <border>
      <left/>
      <right/>
      <top style="thick">
        <color auto="1"/>
      </top>
      <bottom style="thin">
        <color auto="1"/>
      </bottom>
      <diagonal/>
    </border>
    <border>
      <left style="thin">
        <color indexed="8"/>
      </left>
      <right/>
      <top style="thin">
        <color indexed="8"/>
      </top>
      <bottom/>
      <diagonal/>
    </border>
    <border>
      <left/>
      <right/>
      <top/>
      <bottom style="thick">
        <color theme="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right style="hair">
        <color auto="1"/>
      </right>
      <top/>
      <bottom/>
      <diagonal/>
    </border>
    <border>
      <left/>
      <right style="hair">
        <color auto="1"/>
      </right>
      <top style="thin">
        <color auto="1"/>
      </top>
      <bottom/>
      <diagonal/>
    </border>
    <border>
      <left/>
      <right style="hair">
        <color auto="1"/>
      </right>
      <top style="hair">
        <color auto="1"/>
      </top>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thin">
        <color auto="1"/>
      </bottom>
      <diagonal/>
    </border>
    <border>
      <left style="dotted">
        <color auto="1"/>
      </left>
      <right style="dotted">
        <color auto="1"/>
      </right>
      <top style="dotted">
        <color auto="1"/>
      </top>
      <bottom style="dotted">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dotted">
        <color auto="1"/>
      </right>
      <top/>
      <bottom/>
      <diagonal/>
    </border>
    <border>
      <left style="dotted">
        <color auto="1"/>
      </left>
      <right/>
      <top/>
      <bottom/>
      <diagonal/>
    </border>
  </borders>
  <cellStyleXfs count="3461">
    <xf numFmtId="0" fontId="0" fillId="0" borderId="0"/>
    <xf numFmtId="9" fontId="1" fillId="0" borderId="0" applyFont="0" applyFill="0" applyBorder="0" applyAlignment="0" applyProtection="0"/>
    <xf numFmtId="0" fontId="17"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applyFill="0" applyBorder="0" applyProtection="0">
      <protection locked="0"/>
    </xf>
    <xf numFmtId="0" fontId="2" fillId="0" borderId="0" applyFill="0" applyBorder="0" applyProtection="0">
      <protection locked="0"/>
    </xf>
    <xf numFmtId="0" fontId="23" fillId="0" borderId="0" applyNumberFormat="0" applyFill="0" applyBorder="0" applyAlignment="0" applyProtection="0"/>
    <xf numFmtId="171" fontId="24" fillId="0" borderId="0" applyFont="0" applyFill="0" applyBorder="0" applyAlignment="0" applyProtection="0">
      <alignment horizontal="right"/>
    </xf>
    <xf numFmtId="9" fontId="2" fillId="0" borderId="0" applyFont="0" applyFill="0" applyBorder="0" applyAlignment="0" applyProtection="0"/>
    <xf numFmtId="9" fontId="27" fillId="0" borderId="0">
      <alignment horizontal="right"/>
    </xf>
    <xf numFmtId="0" fontId="28" fillId="0" borderId="0"/>
    <xf numFmtId="172" fontId="29" fillId="0" borderId="0" applyFont="0" applyFill="0" applyBorder="0" applyAlignment="0" applyProtection="0"/>
    <xf numFmtId="173" fontId="29" fillId="0" borderId="0" applyFont="0" applyFill="0" applyBorder="0" applyAlignment="0" applyProtection="0"/>
    <xf numFmtId="174" fontId="29" fillId="0" borderId="0" applyFont="0" applyFill="0" applyBorder="0" applyAlignment="0" applyProtection="0"/>
    <xf numFmtId="175" fontId="29" fillId="0" borderId="0" applyFont="0" applyFill="0" applyBorder="0" applyAlignment="0" applyProtection="0"/>
    <xf numFmtId="8" fontId="28" fillId="0" borderId="0" applyFont="0" applyFill="0" applyBorder="0" applyAlignment="0" applyProtection="0"/>
    <xf numFmtId="0" fontId="30" fillId="0" borderId="0"/>
    <xf numFmtId="5" fontId="28" fillId="0" borderId="0" applyFont="0" applyFill="0" applyBorder="0" applyAlignment="0" applyProtection="0"/>
    <xf numFmtId="0" fontId="31" fillId="0" borderId="0"/>
    <xf numFmtId="0" fontId="31" fillId="0" borderId="0"/>
    <xf numFmtId="0" fontId="26" fillId="0" borderId="0"/>
    <xf numFmtId="0" fontId="31" fillId="0" borderId="0"/>
    <xf numFmtId="0" fontId="11" fillId="0" borderId="0">
      <alignment horizontal="right"/>
    </xf>
    <xf numFmtId="15" fontId="2" fillId="0" borderId="14" applyBorder="0"/>
    <xf numFmtId="0" fontId="2" fillId="0" borderId="0"/>
    <xf numFmtId="176" fontId="29" fillId="0" borderId="0" applyFont="0" applyFill="0" applyBorder="0" applyAlignment="0" applyProtection="0"/>
    <xf numFmtId="0" fontId="11" fillId="0" borderId="0"/>
    <xf numFmtId="9" fontId="32" fillId="8" borderId="15">
      <alignment horizontal="right" vertical="center"/>
    </xf>
    <xf numFmtId="0" fontId="11" fillId="0" borderId="0"/>
    <xf numFmtId="177" fontId="11" fillId="0" borderId="0"/>
    <xf numFmtId="0" fontId="33" fillId="0" borderId="0"/>
    <xf numFmtId="10" fontId="28" fillId="0" borderId="0" applyFont="0" applyFill="0" applyBorder="0" applyAlignment="0" applyProtection="0"/>
    <xf numFmtId="0" fontId="33" fillId="0" borderId="0"/>
    <xf numFmtId="0" fontId="33" fillId="0" borderId="0"/>
    <xf numFmtId="0" fontId="33" fillId="0" borderId="0"/>
    <xf numFmtId="9" fontId="28" fillId="0" borderId="0" applyFont="0" applyFill="0" applyBorder="0" applyAlignment="0" applyProtection="0"/>
    <xf numFmtId="0" fontId="34" fillId="0" borderId="0" applyFont="0" applyFill="0" applyBorder="0" applyAlignment="0" applyProtection="0"/>
    <xf numFmtId="0" fontId="35" fillId="0" borderId="0" applyNumberFormat="0" applyFont="0" applyFill="0" applyBorder="0" applyAlignment="0" applyProtection="0"/>
    <xf numFmtId="0" fontId="2" fillId="0" borderId="6" applyBorder="0"/>
    <xf numFmtId="0" fontId="36" fillId="0" borderId="0" applyFont="0" applyFill="0" applyBorder="0" applyAlignment="0"/>
    <xf numFmtId="0" fontId="2" fillId="0" borderId="0" applyFont="0" applyFill="0" applyBorder="0" applyAlignment="0" applyProtection="0"/>
    <xf numFmtId="0" fontId="11" fillId="0" borderId="0" applyFont="0" applyFill="0" applyBorder="0" applyAlignment="0" applyProtection="0"/>
    <xf numFmtId="178" fontId="11" fillId="0" borderId="0" applyFont="0" applyFill="0" applyBorder="0" applyAlignment="0" applyProtection="0"/>
    <xf numFmtId="0" fontId="37" fillId="0" borderId="0" applyNumberFormat="0" applyFill="0" applyBorder="0" applyAlignment="0" applyProtection="0">
      <alignment vertical="top"/>
      <protection locked="0"/>
    </xf>
    <xf numFmtId="0" fontId="11" fillId="0" borderId="0" applyFont="0" applyFill="0" applyBorder="0" applyAlignment="0" applyProtection="0"/>
    <xf numFmtId="179" fontId="11" fillId="0" borderId="0" applyFont="0" applyFill="0" applyBorder="0" applyAlignment="0" applyProtection="0"/>
    <xf numFmtId="0" fontId="38" fillId="0" borderId="0"/>
    <xf numFmtId="0" fontId="39" fillId="0" borderId="0" applyFont="0" applyAlignment="0">
      <alignment horizontal="center" vertical="center"/>
    </xf>
    <xf numFmtId="0" fontId="21" fillId="0" borderId="0" applyNumberFormat="0" applyFont="0" applyBorder="0" applyAlignment="0">
      <alignment horizontal="left"/>
    </xf>
    <xf numFmtId="0" fontId="40" fillId="0" borderId="0"/>
    <xf numFmtId="0" fontId="36" fillId="0" borderId="0"/>
    <xf numFmtId="0" fontId="39" fillId="0" borderId="0" applyFont="0" applyAlignment="0">
      <alignment horizontal="center" vertical="center"/>
    </xf>
    <xf numFmtId="0" fontId="39" fillId="0" borderId="0" applyFont="0" applyAlignment="0">
      <alignment horizontal="center" vertical="center"/>
    </xf>
    <xf numFmtId="0" fontId="39" fillId="0" borderId="0" applyFont="0" applyAlignment="0">
      <alignment horizontal="center" vertical="center"/>
    </xf>
    <xf numFmtId="0" fontId="39" fillId="0" borderId="0" applyFont="0" applyAlignment="0">
      <alignment horizontal="center" vertical="center"/>
    </xf>
    <xf numFmtId="0" fontId="39" fillId="0" borderId="0" applyFont="0" applyAlignment="0">
      <alignment horizontal="center" vertical="center"/>
    </xf>
    <xf numFmtId="0" fontId="39" fillId="0" borderId="0" applyFont="0" applyAlignment="0">
      <alignment horizontal="center" vertical="center"/>
    </xf>
    <xf numFmtId="0" fontId="36" fillId="0" borderId="0"/>
    <xf numFmtId="0" fontId="36" fillId="0" borderId="0"/>
    <xf numFmtId="38" fontId="41" fillId="0" borderId="0" applyFont="0" applyFill="0" applyBorder="0" applyAlignment="0" applyProtection="0"/>
    <xf numFmtId="41"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179" fontId="11"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4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78" fontId="2" fillId="0" borderId="0" applyFont="0" applyFill="0" applyBorder="0" applyAlignment="0" applyProtection="0"/>
    <xf numFmtId="178" fontId="2" fillId="0" borderId="0" applyFont="0" applyFill="0" applyBorder="0" applyAlignment="0" applyProtection="0"/>
    <xf numFmtId="178" fontId="42" fillId="0" borderId="0" applyFont="0" applyFill="0" applyBorder="0" applyAlignment="0" applyProtection="0"/>
    <xf numFmtId="178"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178"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178" fontId="26" fillId="0" borderId="0" applyFont="0" applyFill="0" applyBorder="0" applyAlignment="0" applyProtection="0"/>
    <xf numFmtId="178" fontId="2" fillId="0" borderId="0" applyFont="0" applyFill="0" applyBorder="0" applyAlignment="0" applyProtection="0"/>
    <xf numFmtId="178" fontId="2" fillId="0" borderId="0" applyFont="0" applyFill="0" applyBorder="0" applyAlignment="0" applyProtection="0"/>
    <xf numFmtId="0" fontId="2" fillId="0" borderId="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Protection="0">
      <alignment horizontal="right"/>
    </xf>
    <xf numFmtId="0" fontId="43" fillId="0" borderId="0"/>
    <xf numFmtId="0" fontId="11" fillId="0" borderId="0">
      <alignment horizontal="left" wrapText="1"/>
    </xf>
    <xf numFmtId="0" fontId="11" fillId="0" borderId="0">
      <alignment horizontal="left" wrapText="1"/>
    </xf>
    <xf numFmtId="0" fontId="11" fillId="0" borderId="0">
      <alignment horizontal="left" wrapText="1"/>
    </xf>
    <xf numFmtId="0" fontId="2" fillId="0" borderId="0"/>
    <xf numFmtId="0" fontId="43" fillId="0" borderId="0"/>
    <xf numFmtId="0" fontId="2" fillId="0" borderId="0" applyFont="0" applyFill="0" applyBorder="0" applyAlignment="0" applyProtection="0"/>
    <xf numFmtId="0" fontId="44" fillId="9" borderId="0"/>
    <xf numFmtId="0" fontId="35" fillId="0" borderId="0" applyNumberFormat="0" applyFill="0" applyBorder="0" applyAlignment="0" applyProtection="0"/>
    <xf numFmtId="0" fontId="2" fillId="0" borderId="0" applyFont="0" applyFill="0" applyBorder="0" applyAlignment="0" applyProtection="0"/>
    <xf numFmtId="0" fontId="11" fillId="0" borderId="0"/>
    <xf numFmtId="0" fontId="11"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xf numFmtId="0" fontId="11"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18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lignment horizontal="right" vertical="center"/>
      <protection locked="0"/>
    </xf>
    <xf numFmtId="0" fontId="11" fillId="0" borderId="0">
      <alignment horizontal="right" vertical="center"/>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lignment horizontal="right" vertical="center"/>
      <protection locked="0"/>
    </xf>
    <xf numFmtId="0" fontId="11" fillId="0" borderId="0">
      <alignment horizontal="right" vertical="center"/>
      <protection locked="0"/>
    </xf>
    <xf numFmtId="0" fontId="11" fillId="0" borderId="0">
      <alignment horizontal="right" vertical="center"/>
      <protection locked="0"/>
    </xf>
    <xf numFmtId="0" fontId="11" fillId="0" borderId="0">
      <alignment horizontal="right" vertical="center"/>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1"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2" fillId="0" borderId="0" applyFont="0" applyFill="0" applyBorder="0" applyAlignment="0" applyProtection="0"/>
    <xf numFmtId="39"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0" fontId="46" fillId="0" borderId="0">
      <alignment horizontal="right" vertical="center"/>
      <protection locked="0"/>
    </xf>
    <xf numFmtId="0" fontId="46" fillId="0" borderId="0">
      <alignment horizontal="right" vertical="center"/>
      <protection locked="0"/>
    </xf>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0" fontId="4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9" fontId="2" fillId="0" borderId="0" applyFont="0" applyFill="0" applyBorder="0" applyAlignment="0" applyProtection="0"/>
    <xf numFmtId="14" fontId="26"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16" applyFont="0" applyFill="0" applyBorder="0" applyAlignment="0" applyProtection="0"/>
    <xf numFmtId="0" fontId="11" fillId="0" borderId="16" applyFont="0" applyFill="0" applyBorder="0" applyAlignment="0" applyProtection="0"/>
    <xf numFmtId="0" fontId="11" fillId="0" borderId="16" applyFont="0" applyFill="0" applyBorder="0" applyAlignment="0" applyProtection="0"/>
    <xf numFmtId="0" fontId="2" fillId="0" borderId="0" applyFont="0" applyFill="0" applyBorder="0" applyAlignment="0" applyProtection="0"/>
    <xf numFmtId="3" fontId="26" fillId="0" borderId="0"/>
    <xf numFmtId="0" fontId="2"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6" fillId="10" borderId="0" applyNumberFormat="0" applyFont="0" applyAlignment="0" applyProtection="0"/>
    <xf numFmtId="0" fontId="2" fillId="10" borderId="0" applyNumberFormat="0" applyFont="0" applyAlignment="0" applyProtection="0"/>
    <xf numFmtId="0" fontId="2" fillId="11"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6" fillId="10" borderId="0" applyNumberFormat="0" applyFont="0" applyAlignment="0" applyProtection="0"/>
    <xf numFmtId="0" fontId="26" fillId="12"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36" fillId="10" borderId="0" applyNumberFormat="0" applyFont="0" applyAlignment="0" applyProtection="0"/>
    <xf numFmtId="0" fontId="2" fillId="10" borderId="0" applyNumberFormat="0" applyFont="0" applyAlignment="0" applyProtection="0"/>
    <xf numFmtId="0" fontId="26" fillId="12" borderId="0" applyNumberFormat="0" applyFont="0" applyAlignment="0" applyProtection="0"/>
    <xf numFmtId="0" fontId="2" fillId="0" borderId="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2" fillId="10" borderId="0" applyNumberFormat="0" applyFont="0" applyAlignment="0" applyProtection="0"/>
    <xf numFmtId="0" fontId="35" fillId="0" borderId="0" applyNumberFormat="0" applyFill="0" applyBorder="0" applyAlignment="0" applyProtection="0"/>
    <xf numFmtId="0" fontId="2" fillId="0" borderId="0" applyFont="0" applyFill="0" applyBorder="0" applyAlignment="0" applyProtection="0"/>
    <xf numFmtId="0" fontId="11" fillId="0" borderId="0"/>
    <xf numFmtId="0" fontId="11"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46" fillId="0" borderId="0">
      <alignment horizontal="left" vertical="center" indent="4"/>
      <protection locked="0"/>
    </xf>
    <xf numFmtId="0" fontId="46" fillId="0" borderId="0">
      <alignment horizontal="left" vertical="center" indent="4"/>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0" fillId="0" borderId="0" applyFont="0" applyFill="0" applyBorder="0" applyAlignment="0" applyProtection="0"/>
    <xf numFmtId="0" fontId="2" fillId="0" borderId="0" applyFont="0" applyFill="0" applyBorder="0" applyAlignment="0" applyProtection="0"/>
    <xf numFmtId="0" fontId="43"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2" fillId="0" borderId="0" applyFill="0" applyProtection="0">
      <alignment horizontal="center"/>
    </xf>
    <xf numFmtId="0" fontId="42" fillId="0" borderId="0" applyFill="0" applyProtection="0">
      <alignment horizontal="center"/>
    </xf>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26"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Protection="0">
      <alignment horizontal="right"/>
    </xf>
    <xf numFmtId="0" fontId="42" fillId="0" borderId="0" applyFont="0" applyFill="0" applyBorder="0" applyProtection="0">
      <alignment horizontal="right"/>
    </xf>
    <xf numFmtId="0" fontId="2" fillId="0" borderId="0" applyFont="0" applyFill="0" applyBorder="0" applyAlignment="0" applyProtection="0"/>
    <xf numFmtId="0" fontId="45"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Protection="0">
      <alignment horizontal="right"/>
    </xf>
    <xf numFmtId="0" fontId="45" fillId="0" borderId="0" applyFont="0" applyFill="0" applyBorder="0" applyAlignment="0" applyProtection="0"/>
    <xf numFmtId="0" fontId="45" fillId="0" borderId="0" applyFont="0" applyFill="0" applyBorder="0" applyAlignment="0" applyProtection="0"/>
    <xf numFmtId="0" fontId="11"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45"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2" fillId="0" borderId="0" applyFont="0" applyFill="0" applyBorder="0" applyProtection="0">
      <alignment horizontal="left" indent="4"/>
    </xf>
    <xf numFmtId="0" fontId="2" fillId="0" borderId="0" applyFont="0" applyFill="0" applyBorder="0" applyProtection="0">
      <alignment horizontal="left" indent="4"/>
    </xf>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26"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Alignment="0" applyProtection="0"/>
    <xf numFmtId="0" fontId="41"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Protection="0">
      <alignment horizontal="right"/>
    </xf>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Protection="0">
      <alignment horizontal="right"/>
    </xf>
    <xf numFmtId="0" fontId="2" fillId="0" borderId="0" applyFont="0" applyFill="0" applyBorder="0" applyProtection="0">
      <alignment horizontal="right"/>
    </xf>
    <xf numFmtId="0" fontId="11" fillId="0" borderId="0"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35" fillId="0" borderId="0" applyNumberForma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2" fillId="0" borderId="0" applyFont="0" applyFill="0" applyBorder="0" applyProtection="0">
      <alignment horizontal="right"/>
    </xf>
    <xf numFmtId="0" fontId="45"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5"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1" fillId="0" borderId="17" applyFont="0" applyFill="0" applyBorder="0" applyProtection="0">
      <alignment horizontal="right"/>
    </xf>
    <xf numFmtId="0" fontId="11" fillId="0" borderId="17" applyFont="0" applyFill="0" applyBorder="0" applyProtection="0">
      <alignment horizontal="right"/>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Protection="0">
      <alignment horizontal="right"/>
    </xf>
    <xf numFmtId="0" fontId="11" fillId="0" borderId="0" applyFont="0" applyFill="0" applyBorder="0" applyProtection="0">
      <alignment horizontal="right"/>
    </xf>
    <xf numFmtId="0" fontId="2"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178" fontId="2" fillId="0" borderId="0" applyFont="0" applyFill="0" applyBorder="0" applyProtection="0">
      <alignment horizontal="right"/>
    </xf>
    <xf numFmtId="0"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178" fontId="2" fillId="0" borderId="0" applyFont="0" applyFill="0" applyBorder="0" applyAlignment="0" applyProtection="0"/>
    <xf numFmtId="0" fontId="2" fillId="0" borderId="0" applyFont="0" applyFill="0" applyBorder="0" applyAlignment="0" applyProtection="0"/>
    <xf numFmtId="178" fontId="2" fillId="0" borderId="0" applyFont="0" applyFill="0" applyBorder="0" applyAlignment="0" applyProtection="0"/>
    <xf numFmtId="0" fontId="45" fillId="0" borderId="0" applyFont="0" applyFill="0" applyBorder="0" applyAlignment="0" applyProtection="0"/>
    <xf numFmtId="178"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6" fillId="0" borderId="0" applyFont="0" applyFill="0" applyBorder="0" applyAlignment="0" applyProtection="0"/>
    <xf numFmtId="178" fontId="2" fillId="0" borderId="0" applyFont="0" applyFill="0" applyBorder="0" applyProtection="0">
      <alignment horizontal="right"/>
    </xf>
    <xf numFmtId="178" fontId="41" fillId="0" borderId="0" applyFont="0" applyFill="0" applyBorder="0" applyProtection="0">
      <alignment horizontal="right"/>
    </xf>
    <xf numFmtId="178" fontId="2" fillId="0" borderId="0" applyFont="0" applyFill="0" applyBorder="0" applyAlignment="0" applyProtection="0"/>
    <xf numFmtId="178"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Alignment="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8" fillId="0" borderId="0" applyNumberFormat="0" applyFill="0" applyBorder="0" applyProtection="0">
      <alignment vertical="top"/>
    </xf>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2" fillId="0" borderId="0"/>
    <xf numFmtId="0" fontId="46" fillId="0" borderId="17"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46" fillId="0" borderId="0" applyNumberFormat="0" applyFill="0" applyBorder="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8"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6" fillId="0" borderId="17" applyNumberFormat="0" applyFill="0" applyAlignment="0" applyProtection="0"/>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50" fillId="0" borderId="19" applyNumberFormat="0" applyFill="0" applyProtection="0">
      <alignment horizontal="center"/>
    </xf>
    <xf numFmtId="0" fontId="50"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49" fillId="0" borderId="19" applyNumberFormat="0" applyFill="0" applyProtection="0">
      <alignment horizontal="center"/>
    </xf>
    <xf numFmtId="0" fontId="50" fillId="0" borderId="19" applyNumberFormat="0" applyFill="0" applyProtection="0">
      <alignment horizontal="center"/>
    </xf>
    <xf numFmtId="0" fontId="49" fillId="0" borderId="19" applyNumberFormat="0" applyFill="0" applyProtection="0">
      <alignment horizontal="center"/>
    </xf>
    <xf numFmtId="0" fontId="2" fillId="0" borderId="0"/>
    <xf numFmtId="0" fontId="49" fillId="0" borderId="19" applyNumberFormat="0" applyFill="0" applyProtection="0">
      <alignment horizontal="center"/>
    </xf>
    <xf numFmtId="0" fontId="49" fillId="0" borderId="19" applyNumberFormat="0" applyFill="0" applyProtection="0">
      <alignment horizontal="center"/>
    </xf>
    <xf numFmtId="0" fontId="2" fillId="0" borderId="20" applyNumberFormat="0" applyFont="0" applyFill="0" applyAlignment="0" applyProtection="0"/>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49" fillId="0" borderId="0" applyNumberFormat="0" applyFill="0" applyBorder="0" applyProtection="0">
      <alignment horizontal="left"/>
    </xf>
    <xf numFmtId="0" fontId="2" fillId="0" borderId="0"/>
    <xf numFmtId="0" fontId="49" fillId="0" borderId="0" applyNumberFormat="0" applyFill="0" applyBorder="0" applyProtection="0">
      <alignment horizontal="left"/>
    </xf>
    <xf numFmtId="0" fontId="49" fillId="0" borderId="0" applyNumberFormat="0" applyFill="0" applyBorder="0" applyProtection="0">
      <alignment horizontal="left"/>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2" fillId="0" borderId="0" applyNumberFormat="0" applyFill="0" applyBorder="0" applyProtection="0">
      <alignment horizontal="centerContinuous"/>
    </xf>
    <xf numFmtId="0" fontId="51" fillId="0" borderId="0" applyNumberFormat="0" applyFill="0" applyProtection="0">
      <alignment horizontal="centerContinuous"/>
    </xf>
    <xf numFmtId="0" fontId="52" fillId="0" borderId="0" applyNumberFormat="0" applyFill="0" applyBorder="0" applyProtection="0">
      <alignment horizontal="centerContinuous"/>
    </xf>
    <xf numFmtId="0" fontId="51" fillId="0" borderId="0" applyNumberFormat="0" applyFill="0" applyProtection="0">
      <alignment horizontal="centerContinuous"/>
    </xf>
    <xf numFmtId="0" fontId="51" fillId="0" borderId="0" applyNumberFormat="0" applyFill="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Protection="0">
      <alignment horizontal="centerContinuous"/>
    </xf>
    <xf numFmtId="0" fontId="51" fillId="0" borderId="0" applyNumberFormat="0" applyFont="0" applyFill="0" applyBorder="0" applyAlignment="0" applyProtection="0">
      <alignment horizontal="centerContinuous"/>
    </xf>
    <xf numFmtId="0" fontId="51" fillId="0" borderId="0" applyNumberFormat="0" applyFill="0" applyBorder="0" applyProtection="0">
      <alignment horizontal="centerContinuous"/>
    </xf>
    <xf numFmtId="0" fontId="52" fillId="0" borderId="0" applyNumberFormat="0" applyFill="0" applyBorder="0" applyProtection="0">
      <alignment horizontal="centerContinuous"/>
    </xf>
    <xf numFmtId="0" fontId="51" fillId="0" borderId="0" applyNumberFormat="0" applyFill="0" applyProtection="0">
      <alignment horizontal="centerContinuous"/>
    </xf>
    <xf numFmtId="0" fontId="2" fillId="0" borderId="0"/>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0" fontId="51" fillId="0" borderId="0" applyNumberFormat="0" applyFill="0" applyBorder="0" applyProtection="0">
      <alignment horizontal="centerContinuous"/>
    </xf>
    <xf numFmtId="3" fontId="26" fillId="0" borderId="0"/>
    <xf numFmtId="0" fontId="2" fillId="0" borderId="0" applyFont="0" applyFill="0" applyBorder="0" applyAlignment="0" applyProtection="0"/>
    <xf numFmtId="0" fontId="11" fillId="0" borderId="0"/>
    <xf numFmtId="0" fontId="11" fillId="0" borderId="0"/>
    <xf numFmtId="8" fontId="41" fillId="0" borderId="0" applyFont="0" applyFill="0" applyBorder="0" applyAlignment="0" applyProtection="0"/>
    <xf numFmtId="6" fontId="4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53"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54" fillId="0" borderId="0"/>
    <xf numFmtId="0" fontId="53" fillId="0" borderId="0" applyFont="0" applyFill="0" applyBorder="0" applyAlignment="0" applyProtection="0"/>
    <xf numFmtId="9" fontId="2" fillId="13" borderId="0"/>
    <xf numFmtId="0" fontId="2" fillId="0" borderId="0"/>
    <xf numFmtId="0" fontId="2" fillId="0" borderId="0"/>
    <xf numFmtId="0" fontId="55" fillId="0" borderId="0"/>
    <xf numFmtId="0" fontId="41" fillId="0" borderId="0"/>
    <xf numFmtId="0" fontId="41" fillId="0" borderId="0"/>
    <xf numFmtId="9" fontId="2" fillId="0" borderId="0"/>
    <xf numFmtId="0" fontId="41" fillId="0" borderId="0"/>
    <xf numFmtId="0" fontId="55" fillId="0" borderId="0">
      <alignment horizontal="right"/>
    </xf>
    <xf numFmtId="0" fontId="55" fillId="0" borderId="0"/>
    <xf numFmtId="0" fontId="41" fillId="0" borderId="0"/>
    <xf numFmtId="2" fontId="41" fillId="0" borderId="0"/>
    <xf numFmtId="10" fontId="41" fillId="0" borderId="0"/>
    <xf numFmtId="0" fontId="11" fillId="0" borderId="0" applyFont="0" applyFill="0" applyBorder="0" applyAlignment="0" applyProtection="0">
      <alignment horizontal="right"/>
    </xf>
    <xf numFmtId="0" fontId="11" fillId="0" borderId="0" applyFont="0" applyFill="0" applyBorder="0" applyAlignment="0" applyProtection="0">
      <alignment horizontal="right"/>
    </xf>
    <xf numFmtId="38" fontId="36" fillId="0" borderId="1"/>
    <xf numFmtId="0" fontId="11" fillId="0" borderId="0">
      <alignment horizontal="left"/>
    </xf>
    <xf numFmtId="0" fontId="11" fillId="0" borderId="0">
      <alignment horizontal="left"/>
    </xf>
    <xf numFmtId="0" fontId="11" fillId="0" borderId="0"/>
    <xf numFmtId="0" fontId="54" fillId="0" borderId="0" applyFont="0" applyFill="0" applyBorder="0" applyAlignment="0" applyProtection="0"/>
    <xf numFmtId="0" fontId="54" fillId="0" borderId="0" applyFont="0" applyFill="0" applyBorder="0" applyAlignment="0" applyProtection="0"/>
    <xf numFmtId="37" fontId="56" fillId="0" borderId="0">
      <alignment horizontal="center"/>
    </xf>
    <xf numFmtId="0" fontId="57" fillId="0" borderId="0">
      <alignment horizontal="center"/>
    </xf>
    <xf numFmtId="0" fontId="45" fillId="0" borderId="0" applyFont="0" applyFill="0" applyBorder="0" applyAlignment="0" applyProtection="0"/>
    <xf numFmtId="181" fontId="42" fillId="14" borderId="0" applyFont="0" applyBorder="0"/>
    <xf numFmtId="0" fontId="24" fillId="15" borderId="0"/>
    <xf numFmtId="181" fontId="42" fillId="16" borderId="0" applyNumberFormat="0" applyFont="0" applyBorder="0" applyAlignment="0" applyProtection="0"/>
    <xf numFmtId="181" fontId="58" fillId="13" borderId="0" applyNumberFormat="0" applyFont="0" applyBorder="0" applyAlignment="0" applyProtection="0"/>
    <xf numFmtId="181" fontId="11" fillId="17" borderId="0" applyBorder="0"/>
    <xf numFmtId="181" fontId="2" fillId="0" borderId="21" applyNumberFormat="0" applyBorder="0" applyAlignment="0" applyProtection="0"/>
    <xf numFmtId="182" fontId="27" fillId="0" borderId="0" applyBorder="0">
      <alignment horizontal="right"/>
    </xf>
    <xf numFmtId="182" fontId="11" fillId="0" borderId="21" applyBorder="0">
      <alignment horizontal="right"/>
    </xf>
    <xf numFmtId="168" fontId="59" fillId="0" borderId="0" applyBorder="0">
      <alignment horizontal="right"/>
    </xf>
    <xf numFmtId="168" fontId="60" fillId="0" borderId="21" applyBorder="0">
      <alignment horizontal="right"/>
    </xf>
    <xf numFmtId="181" fontId="61" fillId="0" borderId="0">
      <alignment horizontal="left" indent="1"/>
    </xf>
    <xf numFmtId="181" fontId="62" fillId="0" borderId="5" applyBorder="0"/>
    <xf numFmtId="181" fontId="42" fillId="18" borderId="21" applyNumberFormat="0" applyFont="0" applyBorder="0" applyAlignment="0" applyProtection="0"/>
    <xf numFmtId="182" fontId="39" fillId="19" borderId="5" applyBorder="0">
      <alignment horizontal="right"/>
    </xf>
    <xf numFmtId="182" fontId="39" fillId="0" borderId="5" applyBorder="0">
      <alignment horizontal="right"/>
    </xf>
    <xf numFmtId="181" fontId="26" fillId="0" borderId="21" applyNumberFormat="0" applyBorder="0" applyAlignment="0" applyProtection="0"/>
    <xf numFmtId="0" fontId="39" fillId="14" borderId="22" applyBorder="0">
      <alignment horizontal="center"/>
    </xf>
    <xf numFmtId="0" fontId="11" fillId="0" borderId="0" applyFont="0" applyFill="0" applyBorder="0" applyAlignment="0" applyProtection="0"/>
    <xf numFmtId="183" fontId="63" fillId="0" borderId="0" applyFont="0" applyFill="0" applyBorder="0" applyAlignment="0" applyProtection="0"/>
    <xf numFmtId="184" fontId="24" fillId="0" borderId="0" applyFont="0" applyFill="0" applyBorder="0" applyAlignment="0" applyProtection="0"/>
    <xf numFmtId="0" fontId="11" fillId="20" borderId="0" applyNumberFormat="0" applyFont="0" applyBorder="0" applyAlignment="0">
      <alignment horizontal="right"/>
    </xf>
    <xf numFmtId="0" fontId="11" fillId="21" borderId="23">
      <alignment horizontal="center" vertical="center"/>
    </xf>
    <xf numFmtId="0" fontId="11" fillId="20" borderId="10" applyFont="0">
      <alignment horizontal="right"/>
    </xf>
    <xf numFmtId="0" fontId="11" fillId="0" borderId="0" applyNumberFormat="0" applyFill="0" applyBorder="0" applyAlignment="0" applyProtection="0"/>
    <xf numFmtId="0" fontId="23" fillId="0" borderId="0" applyNumberFormat="0" applyFill="0" applyBorder="0" applyAlignment="0" applyProtection="0"/>
    <xf numFmtId="0" fontId="40" fillId="0" borderId="0">
      <alignment horizontal="center" wrapText="1"/>
      <protection locked="0"/>
    </xf>
    <xf numFmtId="0" fontId="2" fillId="0" borderId="0" applyNumberFormat="0" applyFill="0" applyBorder="0" applyAlignment="0" applyProtection="0"/>
    <xf numFmtId="0" fontId="43" fillId="0" borderId="0" applyNumberFormat="0" applyFill="0" applyBorder="0" applyAlignment="0" applyProtection="0"/>
    <xf numFmtId="0" fontId="2" fillId="0" borderId="24" applyNumberFormat="0" applyFill="0" applyBorder="0" applyAlignment="0" applyProtection="0"/>
    <xf numFmtId="0" fontId="14" fillId="0" borderId="24" applyNumberFormat="0" applyFill="0" applyBorder="0" applyAlignment="0" applyProtection="0"/>
    <xf numFmtId="0" fontId="15" fillId="0" borderId="24" applyNumberFormat="0" applyFill="0" applyBorder="0" applyAlignment="0" applyProtection="0"/>
    <xf numFmtId="0" fontId="11" fillId="0" borderId="24" applyNumberFormat="0" applyFill="0" applyAlignment="0" applyProtection="0"/>
    <xf numFmtId="0" fontId="64" fillId="0" borderId="0" applyNumberFormat="0" applyProtection="0"/>
    <xf numFmtId="0" fontId="65" fillId="0" borderId="25" applyNumberFormat="0" applyFill="0" applyAlignment="0" applyProtection="0"/>
    <xf numFmtId="0" fontId="45" fillId="0" borderId="6" applyNumberFormat="0" applyFont="0" applyFill="0" applyAlignment="0" applyProtection="0"/>
    <xf numFmtId="0" fontId="45" fillId="0" borderId="26" applyNumberFormat="0" applyFont="0" applyFill="0" applyAlignment="0" applyProtection="0"/>
    <xf numFmtId="0" fontId="45" fillId="0" borderId="0" applyFont="0" applyFill="0" applyBorder="0" applyAlignment="0" applyProtection="0"/>
    <xf numFmtId="0" fontId="11" fillId="0" borderId="0"/>
    <xf numFmtId="0" fontId="40" fillId="0" borderId="0" applyFont="0" applyFill="0" applyBorder="0" applyAlignment="0" applyProtection="0"/>
    <xf numFmtId="1" fontId="66" fillId="22" borderId="27" applyNumberFormat="0" applyBorder="0" applyAlignment="0">
      <alignment horizontal="center" vertical="top" wrapText="1"/>
      <protection hidden="1"/>
    </xf>
    <xf numFmtId="3" fontId="43" fillId="0" borderId="0" applyFont="0" applyBorder="0" applyAlignment="0" applyProtection="0"/>
    <xf numFmtId="185"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alignment horizontal="right"/>
    </xf>
    <xf numFmtId="0" fontId="26" fillId="0" borderId="0"/>
    <xf numFmtId="0" fontId="11" fillId="23" borderId="28" applyFont="0" applyFill="0" applyBorder="0" applyAlignment="0" applyProtection="0">
      <alignment horizontal="center"/>
    </xf>
    <xf numFmtId="0" fontId="67" fillId="0" borderId="0" applyNumberFormat="0" applyFill="0" applyBorder="0" applyAlignment="0" applyProtection="0"/>
    <xf numFmtId="0" fontId="2" fillId="0" borderId="0" applyNumberFormat="0" applyFill="0" applyBorder="0" applyAlignment="0" applyProtection="0"/>
    <xf numFmtId="0" fontId="12" fillId="24" borderId="0" applyNumberFormat="0" applyFill="0" applyBorder="0" applyAlignment="0" applyProtection="0">
      <protection locked="0"/>
    </xf>
    <xf numFmtId="0" fontId="11" fillId="0" borderId="0" applyNumberFormat="0" applyFont="0" applyAlignment="0"/>
    <xf numFmtId="0" fontId="36" fillId="0" borderId="0" applyFont="0" applyFill="0" applyBorder="0" applyAlignment="0" applyProtection="0"/>
    <xf numFmtId="0" fontId="11" fillId="0" borderId="0" applyFont="0" applyFill="0" applyBorder="0" applyAlignment="0" applyProtection="0"/>
    <xf numFmtId="0" fontId="6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36" fillId="0" borderId="0" applyFont="0" applyFill="0" applyBorder="0" applyAlignment="0" applyProtection="0"/>
    <xf numFmtId="0" fontId="11" fillId="0" borderId="0" applyFont="0" applyFill="0" applyBorder="0" applyAlignment="0" applyProtection="0"/>
    <xf numFmtId="0" fontId="36"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86" fontId="11" fillId="0" borderId="0" applyFont="0" applyFill="0" applyBorder="0" applyAlignment="0" applyProtection="0"/>
    <xf numFmtId="187" fontId="36" fillId="0" borderId="0" applyFont="0" applyFill="0" applyBorder="0" applyAlignment="0" applyProtection="0"/>
    <xf numFmtId="0" fontId="69" fillId="0" borderId="0" applyNumberFormat="0" applyFill="0" applyBorder="0" applyAlignment="0"/>
    <xf numFmtId="0" fontId="70" fillId="25" borderId="29" applyFill="0" applyBorder="0" applyProtection="0">
      <alignment horizontal="left"/>
    </xf>
    <xf numFmtId="0" fontId="71" fillId="0" borderId="0" applyNumberFormat="0" applyFill="0" applyBorder="0" applyAlignment="0" applyProtection="0"/>
    <xf numFmtId="1" fontId="22" fillId="15" borderId="30">
      <alignment horizontal="center"/>
    </xf>
    <xf numFmtId="0" fontId="72" fillId="0" borderId="0"/>
    <xf numFmtId="0" fontId="22" fillId="15" borderId="31">
      <alignment horizontal="center"/>
    </xf>
    <xf numFmtId="7" fontId="73" fillId="0" borderId="0">
      <alignment horizontal="right"/>
      <protection locked="0"/>
    </xf>
    <xf numFmtId="0" fontId="74" fillId="0" borderId="0" applyNumberFormat="0" applyFill="0" applyBorder="0" applyAlignment="0" applyProtection="0"/>
    <xf numFmtId="0" fontId="45" fillId="0" borderId="0" applyBorder="0" applyProtection="0"/>
    <xf numFmtId="0" fontId="2" fillId="0" borderId="0"/>
    <xf numFmtId="0" fontId="33" fillId="0" borderId="0" applyNumberFormat="0" applyFill="0" applyBorder="0" applyAlignment="0" applyProtection="0"/>
    <xf numFmtId="37" fontId="75" fillId="0" borderId="0"/>
    <xf numFmtId="0" fontId="76" fillId="0" borderId="6" applyNumberFormat="0" applyFill="0" applyAlignment="0" applyProtection="0"/>
    <xf numFmtId="0" fontId="2" fillId="24" borderId="32" applyNumberFormat="0" applyFill="0" applyBorder="0" applyAlignment="0" applyProtection="0">
      <protection locked="0"/>
    </xf>
    <xf numFmtId="5" fontId="23" fillId="0" borderId="5" applyAlignment="0" applyProtection="0"/>
    <xf numFmtId="0" fontId="40" fillId="0" borderId="16" applyNumberFormat="0" applyFont="0" applyFill="0" applyAlignment="0" applyProtection="0"/>
    <xf numFmtId="0" fontId="40" fillId="0" borderId="33" applyNumberFormat="0" applyFont="0" applyFill="0" applyAlignment="0" applyProtection="0"/>
    <xf numFmtId="0" fontId="28" fillId="0" borderId="6" applyNumberFormat="0" applyFont="0" applyFill="0" applyAlignment="0" applyProtection="0"/>
    <xf numFmtId="0" fontId="28" fillId="0" borderId="27" applyNumberFormat="0" applyFont="0" applyFill="0" applyAlignment="0" applyProtection="0"/>
    <xf numFmtId="0" fontId="28" fillId="0" borderId="32" applyNumberFormat="0" applyFont="0" applyFill="0" applyAlignment="0" applyProtection="0"/>
    <xf numFmtId="0" fontId="28" fillId="0" borderId="5" applyNumberFormat="0" applyFont="0" applyFill="0" applyAlignment="0" applyProtection="0"/>
    <xf numFmtId="37" fontId="77" fillId="0" borderId="10">
      <alignment horizontal="right" vertical="center"/>
    </xf>
    <xf numFmtId="37" fontId="75" fillId="0" borderId="10">
      <alignment horizontal="right" vertical="center"/>
    </xf>
    <xf numFmtId="188" fontId="45" fillId="0" borderId="16" applyNumberFormat="0" applyFont="0" applyFill="0" applyAlignment="0" applyProtection="0">
      <alignment horizontal="center"/>
    </xf>
    <xf numFmtId="0" fontId="2" fillId="0" borderId="34" applyFill="0" applyProtection="0">
      <alignment horizontal="right"/>
    </xf>
    <xf numFmtId="178" fontId="11" fillId="0" borderId="6" applyFill="0" applyAlignment="0" applyProtection="0">
      <alignment horizontal="center"/>
    </xf>
    <xf numFmtId="189" fontId="2" fillId="0" borderId="0" applyFont="0" applyFill="0" applyBorder="0" applyAlignment="0" applyProtection="0"/>
    <xf numFmtId="190" fontId="78" fillId="0" borderId="0" applyFill="0" applyBorder="0" applyAlignment="0" applyProtection="0"/>
    <xf numFmtId="0" fontId="11" fillId="0" borderId="0" applyFont="0" applyFill="0" applyBorder="0" applyProtection="0">
      <alignment horizontal="left"/>
    </xf>
    <xf numFmtId="0" fontId="11" fillId="0" borderId="0" applyFont="0" applyFill="0" applyBorder="0" applyProtection="0">
      <alignment horizontal="left"/>
    </xf>
    <xf numFmtId="0" fontId="11" fillId="0" borderId="0" applyFont="0" applyFill="0" applyBorder="0" applyProtection="0">
      <alignment horizontal="left"/>
    </xf>
    <xf numFmtId="0" fontId="53" fillId="0" borderId="0" applyFont="0" applyFill="0" applyBorder="0" applyAlignment="0" applyProtection="0"/>
    <xf numFmtId="0" fontId="79" fillId="0" borderId="0" applyNumberFormat="0" applyFill="0" applyBorder="0" applyAlignment="0" applyProtection="0"/>
    <xf numFmtId="0" fontId="2" fillId="0" borderId="0"/>
    <xf numFmtId="0" fontId="80" fillId="0" borderId="0"/>
    <xf numFmtId="0" fontId="33" fillId="0" borderId="16">
      <alignment horizontal="center"/>
    </xf>
    <xf numFmtId="0" fontId="2" fillId="0" borderId="0"/>
    <xf numFmtId="0" fontId="11" fillId="0" borderId="0"/>
    <xf numFmtId="0" fontId="36" fillId="0" borderId="0" applyFont="0" applyFill="0" applyBorder="0" applyAlignment="0" applyProtection="0"/>
    <xf numFmtId="0" fontId="11" fillId="0" borderId="0"/>
    <xf numFmtId="2" fontId="11" fillId="26" borderId="0" applyNumberFormat="0" applyFont="0" applyBorder="0" applyAlignment="0" applyProtection="0"/>
    <xf numFmtId="0" fontId="28" fillId="0" borderId="0" applyFill="0" applyBorder="0" applyAlignment="0"/>
    <xf numFmtId="0" fontId="2" fillId="0" borderId="0" applyFill="0" applyBorder="0" applyAlignment="0"/>
    <xf numFmtId="0" fontId="2" fillId="0" borderId="0" applyFill="0" applyBorder="0" applyAlignment="0"/>
    <xf numFmtId="0" fontId="2" fillId="0" borderId="0" applyFill="0" applyBorder="0" applyAlignment="0"/>
    <xf numFmtId="0" fontId="2" fillId="0" borderId="0" applyFill="0" applyBorder="0" applyAlignment="0"/>
    <xf numFmtId="0" fontId="81" fillId="0" borderId="0" applyFill="0" applyBorder="0" applyAlignment="0"/>
    <xf numFmtId="0" fontId="81" fillId="0" borderId="0" applyFill="0" applyBorder="0" applyAlignment="0"/>
    <xf numFmtId="0" fontId="2" fillId="0" borderId="0" applyFill="0" applyBorder="0" applyAlignment="0"/>
    <xf numFmtId="0" fontId="82" fillId="0" borderId="0"/>
    <xf numFmtId="0" fontId="11" fillId="0" borderId="0"/>
    <xf numFmtId="0" fontId="11" fillId="0" borderId="0">
      <alignment horizontal="left"/>
    </xf>
    <xf numFmtId="191" fontId="40" fillId="27" borderId="0" applyNumberFormat="0" applyFont="0" applyBorder="0" applyAlignment="0"/>
    <xf numFmtId="0" fontId="40" fillId="0" borderId="0" applyFill="0" applyBorder="0" applyProtection="0"/>
    <xf numFmtId="0" fontId="2" fillId="0" borderId="0" applyFont="0" applyFill="0" applyBorder="0" applyAlignment="0" applyProtection="0"/>
    <xf numFmtId="0" fontId="83" fillId="0" borderId="0"/>
    <xf numFmtId="0" fontId="84" fillId="25" borderId="2"/>
    <xf numFmtId="0" fontId="36" fillId="0" borderId="0"/>
    <xf numFmtId="0" fontId="76" fillId="0" borderId="6" applyNumberFormat="0" applyFont="0" applyFill="0" applyProtection="0">
      <alignment horizontal="centerContinuous" vertical="center"/>
    </xf>
    <xf numFmtId="0" fontId="62" fillId="0" borderId="0" applyFill="0" applyBorder="0" applyProtection="0">
      <alignment horizontal="center"/>
      <protection locked="0"/>
    </xf>
    <xf numFmtId="8" fontId="2" fillId="0" borderId="20" applyFont="0" applyFill="0" applyBorder="0" applyProtection="0">
      <alignment horizontal="right"/>
    </xf>
    <xf numFmtId="0" fontId="85" fillId="0" borderId="0">
      <alignment horizontal="center" wrapText="1"/>
    </xf>
    <xf numFmtId="1" fontId="86" fillId="0" borderId="0"/>
    <xf numFmtId="0" fontId="45" fillId="0" borderId="14" applyFont="0" applyFill="0" applyAlignment="0" applyProtection="0"/>
    <xf numFmtId="3" fontId="28" fillId="0" borderId="0"/>
    <xf numFmtId="0" fontId="87" fillId="0" borderId="0" applyProtection="0"/>
    <xf numFmtId="0" fontId="11" fillId="0" borderId="0" applyNumberFormat="0" applyFill="0" applyBorder="0" applyAlignment="0" applyProtection="0"/>
    <xf numFmtId="0" fontId="16" fillId="0" borderId="0" applyNumberFormat="0" applyFill="0" applyBorder="0" applyAlignment="0" applyProtection="0"/>
    <xf numFmtId="0" fontId="11" fillId="0" borderId="0" applyNumberFormat="0" applyFill="0" applyBorder="0" applyAlignment="0" applyProtection="0"/>
    <xf numFmtId="0" fontId="88" fillId="0" borderId="6" applyNumberFormat="0" applyFill="0" applyBorder="0" applyAlignment="0" applyProtection="0">
      <alignment horizontal="center"/>
    </xf>
    <xf numFmtId="0" fontId="89" fillId="0" borderId="6" applyNumberFormat="0" applyFill="0" applyProtection="0">
      <alignment horizontal="left" vertical="center"/>
    </xf>
    <xf numFmtId="0" fontId="2" fillId="0" borderId="0">
      <alignment horizontal="center" wrapText="1"/>
      <protection hidden="1"/>
    </xf>
    <xf numFmtId="0" fontId="31" fillId="0" borderId="6" applyNumberFormat="0" applyFill="0" applyBorder="0" applyProtection="0">
      <alignment horizontal="left" vertical="center"/>
    </xf>
    <xf numFmtId="0" fontId="31" fillId="0" borderId="6" applyNumberFormat="0" applyFill="0" applyBorder="0" applyProtection="0">
      <alignment horizontal="right" vertical="center"/>
    </xf>
    <xf numFmtId="0" fontId="90" fillId="0" borderId="0" applyNumberFormat="0" applyFill="0" applyBorder="0" applyAlignment="0" applyProtection="0">
      <alignment vertical="top"/>
      <protection locked="0"/>
    </xf>
    <xf numFmtId="0" fontId="70" fillId="28" borderId="2" applyNumberFormat="0" applyBorder="0" applyProtection="0">
      <alignment horizontal="center" vertical="center" wrapText="1"/>
    </xf>
    <xf numFmtId="0" fontId="11" fillId="0" borderId="0" applyFill="0" applyBorder="0" applyProtection="0">
      <alignment horizontal="center"/>
    </xf>
    <xf numFmtId="0" fontId="14" fillId="0" borderId="0" applyNumberFormat="0" applyFill="0" applyBorder="0" applyProtection="0">
      <alignment wrapText="1"/>
    </xf>
    <xf numFmtId="0" fontId="85" fillId="0" borderId="0" applyNumberFormat="0" applyFill="0" applyBorder="0" applyProtection="0">
      <alignment wrapText="1"/>
    </xf>
    <xf numFmtId="0" fontId="14" fillId="0" borderId="0" applyBorder="0">
      <alignment horizontal="right"/>
    </xf>
    <xf numFmtId="0" fontId="14" fillId="0" borderId="16" applyAlignment="0">
      <alignment horizontal="right"/>
    </xf>
    <xf numFmtId="0" fontId="24" fillId="0" borderId="0">
      <alignment horizontal="right"/>
    </xf>
    <xf numFmtId="0" fontId="36"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41" fontId="85" fillId="0" borderId="5"/>
    <xf numFmtId="0" fontId="81" fillId="0" borderId="0" applyFont="0" applyFill="0" applyBorder="0" applyAlignment="0" applyProtection="0"/>
    <xf numFmtId="192" fontId="33" fillId="0" borderId="0" applyFont="0" applyFill="0" applyBorder="0" applyAlignment="0" applyProtection="0"/>
    <xf numFmtId="193" fontId="85" fillId="0" borderId="5"/>
    <xf numFmtId="193" fontId="92" fillId="0" borderId="0" applyFont="0" applyFill="0" applyBorder="0" applyAlignment="0" applyProtection="0"/>
    <xf numFmtId="39" fontId="36" fillId="0" borderId="0" applyFont="0" applyFill="0" applyBorder="0" applyAlignment="0" applyProtection="0"/>
    <xf numFmtId="0" fontId="11" fillId="0" borderId="5"/>
    <xf numFmtId="38" fontId="24" fillId="0" borderId="0"/>
    <xf numFmtId="0" fontId="36" fillId="0" borderId="0" applyFont="0" applyFill="0" applyBorder="0" applyAlignment="0" applyProtection="0"/>
    <xf numFmtId="0" fontId="45" fillId="0" borderId="0" applyFont="0" applyFill="0" applyBorder="0" applyAlignment="0" applyProtection="0">
      <alignment horizontal="right"/>
    </xf>
    <xf numFmtId="0" fontId="45" fillId="0" borderId="0" applyFont="0" applyFill="0" applyBorder="0" applyAlignment="0" applyProtection="0"/>
    <xf numFmtId="194" fontId="45" fillId="0" borderId="0" applyFont="0" applyFill="0" applyBorder="0" applyAlignment="0" applyProtection="0"/>
    <xf numFmtId="195" fontId="93" fillId="0" borderId="0"/>
    <xf numFmtId="0" fontId="45" fillId="0" borderId="0" applyFont="0" applyFill="0" applyBorder="0" applyAlignment="0" applyProtection="0"/>
    <xf numFmtId="43" fontId="2" fillId="0" borderId="0" applyFont="0" applyFill="0" applyBorder="0" applyAlignment="0" applyProtection="0"/>
    <xf numFmtId="40" fontId="2" fillId="0" borderId="0" applyFont="0" applyFill="0" applyBorder="0" applyProtection="0">
      <alignment horizontal="right"/>
    </xf>
    <xf numFmtId="0" fontId="11" fillId="0" borderId="0"/>
    <xf numFmtId="196" fontId="45" fillId="0" borderId="0" applyFont="0" applyFill="0" applyBorder="0" applyAlignment="0" applyProtection="0"/>
    <xf numFmtId="0" fontId="11" fillId="0" borderId="0"/>
    <xf numFmtId="3" fontId="94" fillId="0" borderId="0" applyFont="0" applyFill="0" applyBorder="0" applyAlignment="0" applyProtection="0"/>
    <xf numFmtId="0" fontId="95" fillId="0" borderId="0"/>
    <xf numFmtId="0" fontId="91" fillId="0" borderId="0"/>
    <xf numFmtId="0" fontId="91" fillId="0" borderId="0" applyFill="0" applyBorder="0" applyAlignment="0" applyProtection="0"/>
    <xf numFmtId="0" fontId="28" fillId="0" borderId="0" applyFont="0" applyFill="0" applyBorder="0" applyAlignment="0" applyProtection="0"/>
    <xf numFmtId="0" fontId="95" fillId="0" borderId="0"/>
    <xf numFmtId="0" fontId="91" fillId="0" borderId="0"/>
    <xf numFmtId="4" fontId="96" fillId="0" borderId="2" applyFont="0" applyFill="0" applyBorder="0" applyAlignment="0" applyProtection="0"/>
    <xf numFmtId="0" fontId="11" fillId="0" borderId="0" applyFont="0" applyFill="0" applyBorder="0" applyAlignment="0" applyProtection="0"/>
    <xf numFmtId="0" fontId="2" fillId="0" borderId="0" applyFont="0" applyFill="0" applyBorder="0" applyAlignment="0" applyProtection="0"/>
    <xf numFmtId="0" fontId="40" fillId="0" borderId="0" applyFont="0" applyFill="0" applyBorder="0" applyAlignment="0" applyProtection="0"/>
    <xf numFmtId="0" fontId="36" fillId="0" borderId="0">
      <alignment horizontal="right"/>
    </xf>
    <xf numFmtId="0" fontId="97" fillId="0" borderId="0"/>
    <xf numFmtId="0" fontId="98" fillId="29" borderId="0">
      <alignment horizontal="center" vertical="center" wrapText="1"/>
    </xf>
    <xf numFmtId="0" fontId="99" fillId="0" borderId="0" applyFill="0" applyBorder="0" applyAlignment="0" applyProtection="0">
      <protection locked="0"/>
    </xf>
    <xf numFmtId="0" fontId="87" fillId="0" borderId="0" applyFill="0" applyBorder="0">
      <alignment horizontal="left"/>
    </xf>
    <xf numFmtId="0" fontId="100" fillId="0" borderId="0" applyNumberFormat="0" applyAlignment="0">
      <alignment horizontal="left"/>
    </xf>
    <xf numFmtId="0" fontId="45" fillId="0" borderId="35" applyFont="0" applyFill="0" applyBorder="0" applyAlignment="0" applyProtection="0"/>
    <xf numFmtId="0" fontId="101" fillId="0" borderId="0">
      <alignment horizontal="left"/>
    </xf>
    <xf numFmtId="0" fontId="102" fillId="0" borderId="0"/>
    <xf numFmtId="0" fontId="103" fillId="0" borderId="0">
      <alignment horizontal="left"/>
    </xf>
    <xf numFmtId="0" fontId="11" fillId="1" borderId="0" applyFont="0" applyFill="0" applyBorder="0" applyAlignment="0" applyProtection="0">
      <alignment horizontal="right"/>
    </xf>
    <xf numFmtId="0" fontId="45" fillId="0" borderId="6"/>
    <xf numFmtId="6" fontId="41" fillId="0" borderId="0" applyFont="0" applyFill="0" applyBorder="0" applyAlignment="0" applyProtection="0"/>
    <xf numFmtId="0" fontId="36" fillId="0" borderId="0" applyFill="0" applyBorder="0">
      <alignment horizontal="right"/>
      <protection locked="0"/>
    </xf>
    <xf numFmtId="0" fontId="40" fillId="0" borderId="0" applyFont="0" applyFill="0" applyBorder="0" applyAlignment="0" applyProtection="0">
      <protection locked="0"/>
    </xf>
    <xf numFmtId="0" fontId="40" fillId="0" borderId="0" applyFont="0" applyFill="0" applyBorder="0" applyAlignment="0" applyProtection="0">
      <protection locked="0"/>
    </xf>
    <xf numFmtId="0" fontId="11" fillId="0" borderId="0" applyFont="0" applyFill="0" applyBorder="0" applyAlignment="0" applyProtection="0"/>
    <xf numFmtId="0" fontId="85" fillId="0" borderId="5"/>
    <xf numFmtId="0" fontId="2" fillId="0" borderId="0" applyFont="0" applyFill="0" applyBorder="0" applyAlignment="0" applyProtection="0"/>
    <xf numFmtId="0" fontId="104" fillId="0" borderId="0" applyFont="0" applyFill="0" applyBorder="0" applyAlignment="0" applyProtection="0"/>
    <xf numFmtId="0" fontId="85" fillId="0" borderId="5"/>
    <xf numFmtId="0" fontId="105" fillId="0" borderId="0" applyFont="0" applyFill="0" applyBorder="0" applyAlignment="0" applyProtection="0"/>
    <xf numFmtId="8" fontId="106" fillId="0" borderId="36">
      <protection locked="0"/>
    </xf>
    <xf numFmtId="44" fontId="85" fillId="0" borderId="5"/>
    <xf numFmtId="8" fontId="106" fillId="0" borderId="36">
      <protection locked="0"/>
    </xf>
    <xf numFmtId="0" fontId="36" fillId="0" borderId="0" applyFont="0" applyFill="0" applyBorder="0" applyAlignment="0" applyProtection="0"/>
    <xf numFmtId="7" fontId="2" fillId="0" borderId="0"/>
    <xf numFmtId="0" fontId="45" fillId="0" borderId="0" applyFont="0" applyFill="0" applyBorder="0" applyAlignment="0" applyProtection="0">
      <alignment horizontal="right"/>
    </xf>
    <xf numFmtId="0" fontId="55" fillId="0" borderId="37" applyBorder="0"/>
    <xf numFmtId="197" fontId="45" fillId="0" borderId="0"/>
    <xf numFmtId="0" fontId="45" fillId="0" borderId="0" applyFont="0" applyFill="0" applyBorder="0" applyAlignment="0" applyProtection="0">
      <alignment horizontal="right"/>
    </xf>
    <xf numFmtId="7" fontId="85" fillId="0" borderId="5"/>
    <xf numFmtId="198" fontId="107" fillId="0" borderId="0" applyFont="0" applyFill="0" applyBorder="0" applyAlignment="0" applyProtection="0"/>
    <xf numFmtId="199" fontId="45" fillId="0" borderId="0" applyFont="0" applyFill="0" applyBorder="0" applyAlignment="0" applyProtection="0">
      <alignment horizontal="right"/>
    </xf>
    <xf numFmtId="0" fontId="107" fillId="0" borderId="0" applyFont="0" applyFill="0" applyBorder="0" applyAlignment="0" applyProtection="0"/>
    <xf numFmtId="8" fontId="32" fillId="14" borderId="15">
      <alignment horizontal="right"/>
    </xf>
    <xf numFmtId="200" fontId="45" fillId="0" borderId="0" applyFont="0" applyFill="0" applyBorder="0" applyAlignment="0" applyProtection="0"/>
    <xf numFmtId="0" fontId="94" fillId="0" borderId="0" applyFont="0" applyFill="0" applyBorder="0" applyAlignment="0" applyProtection="0"/>
    <xf numFmtId="0" fontId="28" fillId="0" borderId="0" applyFont="0" applyFill="0" applyBorder="0" applyAlignment="0" applyProtection="0"/>
    <xf numFmtId="0" fontId="92" fillId="0" borderId="0"/>
    <xf numFmtId="0" fontId="45" fillId="0" borderId="0" applyFill="0" applyBorder="0" applyProtection="0">
      <alignment vertical="center"/>
    </xf>
    <xf numFmtId="0" fontId="28" fillId="0" borderId="0" applyFont="0" applyFill="0" applyBorder="0" applyAlignment="0" applyProtection="0"/>
    <xf numFmtId="0" fontId="40" fillId="0" borderId="0" applyFont="0" applyFill="0" applyBorder="0" applyAlignment="0" applyProtection="0"/>
    <xf numFmtId="0" fontId="45" fillId="0" borderId="0"/>
    <xf numFmtId="7" fontId="55" fillId="0" borderId="0" applyFill="0" applyBorder="0">
      <alignment horizontal="right"/>
    </xf>
    <xf numFmtId="0" fontId="45" fillId="24" borderId="0" applyFont="0" applyFill="0" applyBorder="0" applyAlignment="0" applyProtection="0">
      <alignment vertical="center"/>
      <protection locked="0"/>
    </xf>
    <xf numFmtId="0" fontId="45" fillId="24" borderId="0" applyFont="0" applyFill="0" applyBorder="0" applyAlignment="0" applyProtection="0">
      <alignment vertical="center"/>
      <protection locked="0"/>
    </xf>
    <xf numFmtId="0" fontId="108" fillId="24" borderId="0" applyFont="0" applyFill="0" applyBorder="0" applyAlignment="0" applyProtection="0">
      <alignment vertical="center"/>
      <protection locked="0"/>
    </xf>
    <xf numFmtId="0" fontId="45" fillId="24" borderId="0" applyFont="0" applyFill="0" applyBorder="0" applyAlignment="0" applyProtection="0">
      <alignment vertical="center"/>
      <protection locked="0"/>
    </xf>
    <xf numFmtId="0" fontId="45" fillId="24" borderId="0" applyFont="0" applyFill="0" applyBorder="0" applyAlignment="0" applyProtection="0">
      <alignment vertical="center"/>
      <protection locked="0"/>
    </xf>
    <xf numFmtId="0" fontId="11" fillId="14" borderId="32">
      <alignment horizontal="right"/>
    </xf>
    <xf numFmtId="0" fontId="11" fillId="14" borderId="32">
      <alignment horizontal="right"/>
    </xf>
    <xf numFmtId="0" fontId="11" fillId="14" borderId="32">
      <alignment horizontal="right"/>
    </xf>
    <xf numFmtId="0" fontId="11" fillId="14" borderId="32">
      <alignment horizontal="right"/>
    </xf>
    <xf numFmtId="0" fontId="53" fillId="0" borderId="0" applyFont="0" applyFill="0" applyBorder="0" applyAlignment="0" applyProtection="0"/>
    <xf numFmtId="0" fontId="45" fillId="0" borderId="0" applyNumberFormat="0">
      <alignment horizontal="right"/>
    </xf>
    <xf numFmtId="8" fontId="109" fillId="0" borderId="0" applyNumberFormat="0" applyFill="0" applyBorder="0" applyAlignment="0"/>
    <xf numFmtId="14" fontId="73" fillId="30" borderId="38"/>
    <xf numFmtId="191" fontId="40" fillId="0" borderId="0" applyFont="0" applyFill="0" applyBorder="0" applyProtection="0">
      <alignment horizontal="right"/>
    </xf>
    <xf numFmtId="0" fontId="11" fillId="0" borderId="0" applyFont="0" applyFill="0" applyBorder="0" applyAlignment="0" applyProtection="0"/>
    <xf numFmtId="15" fontId="2" fillId="0" borderId="0" applyFont="0" applyFill="0" applyBorder="0" applyAlignment="0" applyProtection="0"/>
    <xf numFmtId="0" fontId="11" fillId="0" borderId="0" applyFont="0" applyFill="0" applyBorder="0" applyAlignment="0" applyProtection="0"/>
    <xf numFmtId="0" fontId="11" fillId="0" borderId="0" applyFont="0" applyFill="0" applyBorder="0" applyProtection="0"/>
    <xf numFmtId="0" fontId="11" fillId="0" borderId="0" applyFont="0" applyFill="0" applyBorder="0" applyAlignment="0" applyProtection="0"/>
    <xf numFmtId="0" fontId="11" fillId="0" borderId="0" applyFont="0" applyFill="0" applyBorder="0" applyProtection="0"/>
    <xf numFmtId="0" fontId="11"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17" fontId="2" fillId="0" borderId="0" applyFill="0" applyBorder="0">
      <alignment horizontal="right"/>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14" fontId="2" fillId="0" borderId="0" applyFill="0" applyBorder="0" applyProtection="0">
      <alignment horizontal="center"/>
    </xf>
    <xf numFmtId="14" fontId="25" fillId="0" borderId="0" applyFill="0" applyBorder="0" applyAlignment="0"/>
    <xf numFmtId="0" fontId="45" fillId="0" borderId="0" applyFill="0" applyBorder="0" applyProtection="0">
      <alignment horizontal="center"/>
    </xf>
    <xf numFmtId="15" fontId="55" fillId="0" borderId="0" applyFont="0" applyFill="0" applyBorder="0" applyAlignment="0" applyProtection="0">
      <protection locked="0"/>
    </xf>
    <xf numFmtId="14" fontId="90" fillId="0" borderId="0">
      <alignment horizontal="right"/>
      <protection locked="0"/>
    </xf>
    <xf numFmtId="0" fontId="11" fillId="0" borderId="2" applyFont="0" applyFill="0" applyBorder="0" applyAlignment="0" applyProtection="0">
      <alignment horizontal="right"/>
    </xf>
    <xf numFmtId="14" fontId="33" fillId="0" borderId="0" applyFont="0" applyFill="0" applyBorder="0" applyAlignment="0" applyProtection="0"/>
    <xf numFmtId="14" fontId="2" fillId="0" borderId="0" applyFont="0" applyFill="0" applyBorder="0" applyAlignment="0" applyProtection="0">
      <alignment horizontal="center"/>
    </xf>
    <xf numFmtId="0" fontId="45" fillId="0" borderId="0" applyFont="0" applyFill="0" applyBorder="0" applyAlignment="0" applyProtection="0">
      <alignment horizontal="center"/>
    </xf>
    <xf numFmtId="201" fontId="45" fillId="0" borderId="5" applyFont="0" applyFill="0" applyBorder="0" applyAlignment="0" applyProtection="0">
      <alignment horizontal="center"/>
    </xf>
    <xf numFmtId="0" fontId="45" fillId="0" borderId="5" applyFont="0" applyFill="0" applyBorder="0" applyAlignment="0" applyProtection="0">
      <alignment horizontal="center"/>
    </xf>
    <xf numFmtId="0" fontId="33" fillId="0" borderId="0"/>
    <xf numFmtId="0" fontId="33" fillId="0" borderId="0"/>
    <xf numFmtId="42" fontId="110" fillId="0" borderId="0"/>
    <xf numFmtId="0" fontId="110" fillId="0" borderId="0"/>
    <xf numFmtId="14" fontId="53" fillId="0" borderId="6" applyBorder="0" applyAlignment="0">
      <alignment horizontal="center"/>
    </xf>
    <xf numFmtId="0" fontId="40" fillId="0" borderId="0"/>
    <xf numFmtId="0" fontId="26" fillId="0" borderId="0"/>
    <xf numFmtId="37" fontId="77" fillId="0" borderId="0"/>
    <xf numFmtId="0" fontId="11" fillId="0" borderId="0" applyFont="0" applyFill="0" applyBorder="0" applyAlignment="0" applyProtection="0"/>
    <xf numFmtId="43" fontId="2" fillId="0" borderId="0" applyFont="0" applyFill="0" applyBorder="0" applyAlignment="0" applyProtection="0"/>
    <xf numFmtId="0" fontId="111" fillId="0" borderId="0">
      <protection locked="0"/>
    </xf>
    <xf numFmtId="41" fontId="42" fillId="0" borderId="0"/>
    <xf numFmtId="0" fontId="40" fillId="0" borderId="0" applyProtection="0"/>
    <xf numFmtId="38" fontId="40" fillId="0" borderId="0" applyNumberFormat="0"/>
    <xf numFmtId="0" fontId="40" fillId="0" borderId="0" applyProtection="0"/>
    <xf numFmtId="8" fontId="40" fillId="0" borderId="0" applyFont="0" applyFill="0" applyBorder="0" applyAlignment="0" applyProtection="0"/>
    <xf numFmtId="0" fontId="91" fillId="0" borderId="0"/>
    <xf numFmtId="0" fontId="112" fillId="0" borderId="0" applyFill="0" applyBorder="0" applyProtection="0"/>
    <xf numFmtId="0" fontId="11" fillId="0" borderId="0"/>
    <xf numFmtId="6" fontId="40" fillId="0" borderId="0" applyFill="0" applyBorder="0" applyProtection="0"/>
    <xf numFmtId="0" fontId="55" fillId="0" borderId="0" applyBorder="0" applyProtection="0"/>
    <xf numFmtId="202" fontId="40" fillId="0" borderId="0"/>
    <xf numFmtId="202" fontId="92" fillId="0" borderId="0">
      <protection locked="0"/>
    </xf>
    <xf numFmtId="7" fontId="40" fillId="0" borderId="0"/>
    <xf numFmtId="42" fontId="36" fillId="0" borderId="0"/>
    <xf numFmtId="169" fontId="33" fillId="0" borderId="0" applyFont="0" applyFill="0" applyBorder="0" applyAlignment="0" applyProtection="0"/>
    <xf numFmtId="6" fontId="40" fillId="0" borderId="0" applyFont="0" applyFill="0" applyBorder="0" applyAlignment="0" applyProtection="0"/>
    <xf numFmtId="0" fontId="2" fillId="0" borderId="0" applyFont="0" applyFill="0" applyBorder="0" applyAlignment="0" applyProtection="0"/>
    <xf numFmtId="0" fontId="45" fillId="0" borderId="26" applyNumberFormat="0" applyFont="0" applyFill="0" applyAlignment="0" applyProtection="0"/>
    <xf numFmtId="42" fontId="113" fillId="0" borderId="0" applyFill="0" applyBorder="0" applyAlignment="0" applyProtection="0"/>
    <xf numFmtId="0" fontId="11" fillId="0" borderId="14" applyNumberFormat="0" applyFill="0" applyAlignment="0" applyProtection="0"/>
    <xf numFmtId="0" fontId="63" fillId="0" borderId="5" applyNumberFormat="0" applyBorder="0"/>
    <xf numFmtId="0" fontId="46" fillId="24" borderId="0">
      <alignment horizontal="right" vertical="center"/>
    </xf>
    <xf numFmtId="0" fontId="114" fillId="0" borderId="39" applyNumberFormat="0" applyAlignment="0" applyProtection="0">
      <alignment vertical="top"/>
    </xf>
    <xf numFmtId="0" fontId="2" fillId="0" borderId="0">
      <protection locked="0"/>
    </xf>
    <xf numFmtId="0" fontId="2" fillId="0" borderId="0">
      <protection locked="0"/>
    </xf>
    <xf numFmtId="0" fontId="81" fillId="0" borderId="0" applyFill="0" applyBorder="0" applyAlignment="0"/>
    <xf numFmtId="0" fontId="2" fillId="0" borderId="0" applyFill="0" applyBorder="0" applyAlignment="0"/>
    <xf numFmtId="0" fontId="81" fillId="0" borderId="0" applyFill="0" applyBorder="0" applyAlignment="0"/>
    <xf numFmtId="0" fontId="81" fillId="0" borderId="0" applyFill="0" applyBorder="0" applyAlignment="0"/>
    <xf numFmtId="0" fontId="2" fillId="0" borderId="0" applyFill="0" applyBorder="0" applyAlignment="0"/>
    <xf numFmtId="0" fontId="115" fillId="0" borderId="0" applyNumberFormat="0" applyAlignment="0">
      <alignment horizontal="left"/>
    </xf>
    <xf numFmtId="9" fontId="116" fillId="0" borderId="2" applyNumberFormat="0" applyBorder="0" applyAlignment="0">
      <protection locked="0"/>
    </xf>
    <xf numFmtId="0" fontId="11" fillId="31" borderId="0"/>
    <xf numFmtId="0" fontId="11" fillId="31" borderId="0"/>
    <xf numFmtId="0" fontId="11" fillId="31" borderId="0"/>
    <xf numFmtId="0" fontId="11" fillId="0" borderId="0"/>
    <xf numFmtId="0" fontId="11" fillId="31" borderId="0"/>
    <xf numFmtId="0" fontId="11" fillId="0" borderId="0" applyFont="0" applyFill="0" applyBorder="0" applyProtection="0">
      <alignment horizontal="left"/>
      <protection locked="0"/>
    </xf>
    <xf numFmtId="0" fontId="11" fillId="0" borderId="0"/>
    <xf numFmtId="0" fontId="11" fillId="0" borderId="0" applyFont="0" applyFill="0" applyBorder="0" applyProtection="0">
      <alignment horizontal="left"/>
      <protection locked="0"/>
    </xf>
    <xf numFmtId="8" fontId="117" fillId="0" borderId="0"/>
    <xf numFmtId="0" fontId="117" fillId="0" borderId="0"/>
    <xf numFmtId="0" fontId="117" fillId="0" borderId="0"/>
    <xf numFmtId="2" fontId="118" fillId="0" borderId="0"/>
    <xf numFmtId="203" fontId="29" fillId="0" borderId="0" applyFont="0" applyFill="0" applyBorder="0" applyAlignment="0" applyProtection="0"/>
    <xf numFmtId="204" fontId="119" fillId="0" borderId="0" applyFont="0" applyFill="0" applyBorder="0" applyAlignment="0" applyProtection="0"/>
    <xf numFmtId="0" fontId="11" fillId="32" borderId="5" applyNumberFormat="0" applyFont="0" applyBorder="0" applyAlignment="0" applyProtection="0">
      <alignment horizontal="right"/>
    </xf>
    <xf numFmtId="0" fontId="24" fillId="0" borderId="0" applyFill="0" applyBorder="0">
      <alignment horizontal="right" vertical="top"/>
    </xf>
    <xf numFmtId="0" fontId="111" fillId="0" borderId="0">
      <protection locked="0"/>
    </xf>
    <xf numFmtId="0" fontId="111" fillId="0" borderId="0">
      <protection locked="0"/>
    </xf>
    <xf numFmtId="0" fontId="111" fillId="0" borderId="0">
      <protection locked="0"/>
    </xf>
    <xf numFmtId="0" fontId="111" fillId="0" borderId="0">
      <protection locked="0"/>
    </xf>
    <xf numFmtId="0" fontId="111" fillId="0" borderId="0">
      <protection locked="0"/>
    </xf>
    <xf numFmtId="0" fontId="111" fillId="0" borderId="0">
      <protection locked="0"/>
    </xf>
    <xf numFmtId="0" fontId="111" fillId="0" borderId="0">
      <protection locked="0"/>
    </xf>
    <xf numFmtId="3" fontId="120" fillId="0" borderId="0" applyNumberFormat="0" applyFont="0" applyFill="0" applyBorder="0" applyAlignment="0" applyProtection="0">
      <alignment horizontal="left"/>
    </xf>
    <xf numFmtId="1" fontId="121" fillId="33" borderId="29" applyNumberFormat="0" applyBorder="0" applyAlignment="0">
      <alignment horizontal="centerContinuous" vertical="center"/>
      <protection locked="0"/>
    </xf>
    <xf numFmtId="0" fontId="111" fillId="0" borderId="0">
      <protection locked="0"/>
    </xf>
    <xf numFmtId="3" fontId="2" fillId="0" borderId="0" applyFont="0" applyFill="0" applyBorder="0" applyAlignment="0" applyProtection="0"/>
    <xf numFmtId="0" fontId="111" fillId="0" borderId="0">
      <protection locked="0"/>
    </xf>
    <xf numFmtId="2" fontId="94" fillId="0" borderId="0" applyFont="0" applyFill="0" applyBorder="0" applyAlignment="0" applyProtection="0"/>
    <xf numFmtId="1" fontId="28" fillId="0" borderId="0" applyFont="0" applyFill="0" applyBorder="0" applyAlignment="0" applyProtection="0"/>
    <xf numFmtId="0" fontId="55" fillId="0" borderId="0" applyFill="0" applyBorder="0">
      <alignment horizontal="right"/>
    </xf>
    <xf numFmtId="0" fontId="122" fillId="0" borderId="0">
      <alignment horizontal="left"/>
    </xf>
    <xf numFmtId="0" fontId="123" fillId="0" borderId="0">
      <alignment horizontal="left"/>
    </xf>
    <xf numFmtId="0" fontId="124" fillId="0" borderId="0" applyFill="0" applyBorder="0" applyProtection="0">
      <alignment horizontal="left"/>
    </xf>
    <xf numFmtId="0" fontId="124" fillId="0" borderId="0" applyNumberFormat="0" applyFill="0" applyBorder="0" applyProtection="0">
      <alignment horizontal="left"/>
    </xf>
    <xf numFmtId="0" fontId="124" fillId="0" borderId="0">
      <alignment horizontal="left"/>
    </xf>
    <xf numFmtId="0" fontId="125" fillId="0" borderId="0" applyNumberFormat="0" applyFill="0" applyBorder="0" applyAlignment="0" applyProtection="0"/>
    <xf numFmtId="1" fontId="11" fillId="0" borderId="0" applyNumberFormat="0" applyBorder="0" applyAlignment="0" applyProtection="0"/>
    <xf numFmtId="0" fontId="26" fillId="0" borderId="0"/>
    <xf numFmtId="0" fontId="11" fillId="0" borderId="0"/>
    <xf numFmtId="0" fontId="126" fillId="0" borderId="0"/>
    <xf numFmtId="205" fontId="26" fillId="0" borderId="0"/>
    <xf numFmtId="41" fontId="127" fillId="0" borderId="0"/>
    <xf numFmtId="0" fontId="11" fillId="24" borderId="2" applyFont="0" applyBorder="0" applyAlignment="0" applyProtection="0">
      <alignment vertical="top"/>
    </xf>
    <xf numFmtId="0" fontId="2" fillId="0" borderId="0" applyBorder="0" applyProtection="0"/>
    <xf numFmtId="0" fontId="36" fillId="0" borderId="0" applyFont="0" applyFill="0" applyBorder="0" applyAlignment="0" applyProtection="0"/>
    <xf numFmtId="13" fontId="2" fillId="0" borderId="8" applyFont="0" applyFill="0" applyBorder="0">
      <alignment horizontal="left"/>
    </xf>
    <xf numFmtId="0" fontId="11" fillId="0" borderId="0" applyFont="0" applyFill="0" applyBorder="0" applyAlignment="0" applyProtection="0"/>
    <xf numFmtId="0" fontId="36" fillId="0" borderId="0" applyFont="0" applyFill="0" applyBorder="0" applyAlignment="0" applyProtection="0"/>
    <xf numFmtId="206" fontId="33" fillId="0" borderId="0" applyFont="0" applyBorder="0" applyProtection="0">
      <protection locked="0"/>
    </xf>
    <xf numFmtId="0" fontId="11" fillId="0" borderId="40"/>
    <xf numFmtId="0" fontId="11" fillId="14" borderId="32">
      <alignment horizontal="right"/>
    </xf>
    <xf numFmtId="0" fontId="11" fillId="14" borderId="32">
      <alignment horizontal="right"/>
    </xf>
    <xf numFmtId="0" fontId="11" fillId="14" borderId="32">
      <alignment horizontal="right"/>
    </xf>
    <xf numFmtId="49" fontId="11" fillId="0" borderId="0" applyFill="0" applyBorder="0"/>
    <xf numFmtId="49" fontId="2" fillId="0" borderId="0"/>
    <xf numFmtId="49" fontId="2" fillId="0" borderId="0" applyFill="0" applyBorder="0">
      <alignment horizontal="right" vertical="center"/>
    </xf>
    <xf numFmtId="49" fontId="2" fillId="0" borderId="0" applyFill="0" applyBorder="0">
      <alignment horizontal="right" vertical="center"/>
    </xf>
    <xf numFmtId="0" fontId="2" fillId="0" borderId="0">
      <alignment vertical="center"/>
    </xf>
    <xf numFmtId="0" fontId="40" fillId="0" borderId="0" applyFill="0" applyBorder="0" applyAlignment="0" applyProtection="0">
      <protection locked="0"/>
    </xf>
    <xf numFmtId="0" fontId="128" fillId="0" borderId="0" applyFont="0" applyFill="0" applyBorder="0" applyProtection="0">
      <alignment horizontal="center" wrapText="1"/>
    </xf>
    <xf numFmtId="0" fontId="11" fillId="0" borderId="0" applyFont="0" applyFill="0" applyBorder="0" applyProtection="0">
      <alignment horizontal="right"/>
    </xf>
    <xf numFmtId="0" fontId="129" fillId="0" borderId="0"/>
    <xf numFmtId="37" fontId="130" fillId="0" borderId="41">
      <alignment horizontal="right" vertical="center"/>
    </xf>
    <xf numFmtId="37" fontId="21" fillId="0" borderId="42"/>
    <xf numFmtId="0" fontId="131" fillId="0" borderId="0"/>
    <xf numFmtId="38" fontId="11" fillId="14" borderId="0" applyNumberFormat="0" applyBorder="0" applyAlignment="0" applyProtection="0"/>
    <xf numFmtId="0" fontId="11" fillId="1" borderId="0" applyFont="0" applyFill="0" applyBorder="0" applyAlignment="0" applyProtection="0">
      <alignment horizontal="right"/>
    </xf>
    <xf numFmtId="0" fontId="36" fillId="0" borderId="27" applyFill="0" applyBorder="0" applyProtection="0">
      <alignment horizontal="left"/>
    </xf>
    <xf numFmtId="0" fontId="45" fillId="0" borderId="0" applyNumberFormat="0" applyAlignment="0"/>
    <xf numFmtId="0" fontId="11" fillId="0" borderId="0"/>
    <xf numFmtId="10" fontId="40" fillId="24" borderId="0" applyFill="0" applyAlignment="0">
      <alignment horizontal="right"/>
    </xf>
    <xf numFmtId="0" fontId="45" fillId="0" borderId="0" applyFill="0" applyBorder="0" applyAlignment="0" applyProtection="0"/>
    <xf numFmtId="0" fontId="45" fillId="0" borderId="0" applyAlignment="0">
      <alignment horizontal="left"/>
      <protection locked="0"/>
    </xf>
    <xf numFmtId="0" fontId="132" fillId="24" borderId="0" applyAlignment="0">
      <alignment horizontal="right"/>
    </xf>
    <xf numFmtId="0" fontId="11" fillId="15" borderId="30" applyNumberFormat="0" applyAlignment="0" applyProtection="0"/>
    <xf numFmtId="0" fontId="21" fillId="0" borderId="0" applyBorder="0">
      <alignment horizontal="left"/>
    </xf>
    <xf numFmtId="49" fontId="125" fillId="0" borderId="0">
      <alignment horizontal="right"/>
    </xf>
    <xf numFmtId="49" fontId="133" fillId="0" borderId="0">
      <alignment horizontal="right"/>
    </xf>
    <xf numFmtId="0" fontId="2" fillId="0" borderId="0">
      <alignment vertical="center"/>
    </xf>
    <xf numFmtId="0" fontId="2" fillId="13" borderId="2" applyNumberFormat="0" applyFont="0" applyBorder="0" applyAlignment="0" applyProtection="0"/>
    <xf numFmtId="0" fontId="2" fillId="34" borderId="2" applyNumberFormat="0" applyFont="0" applyAlignment="0"/>
    <xf numFmtId="0" fontId="45" fillId="0" borderId="0" applyFont="0" applyFill="0" applyBorder="0" applyAlignment="0" applyProtection="0">
      <alignment horizontal="right"/>
    </xf>
    <xf numFmtId="0" fontId="134" fillId="13" borderId="0" applyNumberFormat="0" applyFont="0" applyAlignment="0"/>
    <xf numFmtId="0" fontId="135" fillId="35" borderId="0" applyNumberFormat="0" applyBorder="0" applyProtection="0">
      <alignment horizontal="left" vertical="center"/>
    </xf>
    <xf numFmtId="0" fontId="136" fillId="0" borderId="0">
      <alignment horizontal="right"/>
    </xf>
    <xf numFmtId="0" fontId="137" fillId="1" borderId="0" applyNumberFormat="0" applyBorder="0" applyProtection="0">
      <alignment horizontal="left" vertical="center"/>
    </xf>
    <xf numFmtId="0" fontId="2" fillId="0" borderId="0" applyProtection="0">
      <alignment horizontal="right"/>
    </xf>
    <xf numFmtId="0" fontId="138" fillId="0" borderId="0">
      <alignment horizontal="left"/>
    </xf>
    <xf numFmtId="0" fontId="138" fillId="0" borderId="0">
      <alignment horizontal="left"/>
    </xf>
    <xf numFmtId="0" fontId="85" fillId="0" borderId="43" applyNumberFormat="0" applyAlignment="0" applyProtection="0">
      <alignment horizontal="left" vertical="center"/>
    </xf>
    <xf numFmtId="0" fontId="85" fillId="0" borderId="10">
      <alignment horizontal="left" vertical="center"/>
    </xf>
    <xf numFmtId="0" fontId="139" fillId="0" borderId="0">
      <alignment horizontal="center"/>
    </xf>
    <xf numFmtId="0" fontId="140" fillId="0" borderId="0"/>
    <xf numFmtId="0" fontId="2" fillId="0" borderId="0">
      <alignment horizontal="center"/>
    </xf>
    <xf numFmtId="0" fontId="141" fillId="0" borderId="0">
      <alignment horizontal="left"/>
    </xf>
    <xf numFmtId="0" fontId="142" fillId="0" borderId="27">
      <alignment horizontal="left" vertical="top"/>
    </xf>
    <xf numFmtId="0" fontId="31" fillId="0" borderId="0">
      <alignment horizontal="left"/>
    </xf>
    <xf numFmtId="0" fontId="11" fillId="0" borderId="0" applyNumberFormat="0" applyFill="0" applyBorder="0" applyAlignment="0" applyProtection="0"/>
    <xf numFmtId="0" fontId="2" fillId="0" borderId="0" applyNumberFormat="0" applyFill="0" applyBorder="0" applyAlignment="0" applyProtection="0"/>
    <xf numFmtId="207" fontId="40" fillId="0" borderId="0">
      <alignment horizontal="left"/>
    </xf>
    <xf numFmtId="0" fontId="2" fillId="0" borderId="0"/>
    <xf numFmtId="208" fontId="29" fillId="0" borderId="0" applyFont="0" applyFill="0" applyBorder="0" applyAlignment="0" applyProtection="0"/>
    <xf numFmtId="209" fontId="45" fillId="0" borderId="0" applyFont="0" applyFill="0" applyBorder="0" applyProtection="0">
      <alignment horizontal="right"/>
    </xf>
    <xf numFmtId="170" fontId="104" fillId="0" borderId="0" applyFont="0" applyFill="0" applyBorder="0" applyAlignment="0" applyProtection="0"/>
    <xf numFmtId="210" fontId="104" fillId="0" borderId="0" applyFont="0" applyFill="0" applyBorder="0" applyAlignment="0" applyProtection="0"/>
    <xf numFmtId="0" fontId="45" fillId="0" borderId="0" applyFont="0" applyFill="0" applyBorder="0" applyAlignment="0" applyProtection="0">
      <alignment horizontal="right"/>
    </xf>
    <xf numFmtId="207" fontId="143" fillId="0" borderId="0"/>
    <xf numFmtId="0" fontId="1" fillId="0" borderId="0"/>
    <xf numFmtId="0" fontId="2" fillId="0" borderId="0"/>
    <xf numFmtId="181" fontId="11" fillId="0" borderId="0"/>
    <xf numFmtId="181" fontId="27" fillId="0" borderId="0">
      <protection locked="0"/>
    </xf>
    <xf numFmtId="211" fontId="11" fillId="0" borderId="0" applyFill="0" applyBorder="0" applyProtection="0">
      <alignment horizontal="right" wrapText="1"/>
    </xf>
    <xf numFmtId="207" fontId="40" fillId="0" borderId="0"/>
    <xf numFmtId="212" fontId="11" fillId="0" borderId="0" applyFill="0" applyBorder="0" applyProtection="0">
      <alignment horizontal="right" wrapText="1"/>
    </xf>
    <xf numFmtId="0" fontId="11" fillId="0" borderId="0" applyNumberFormat="0" applyFill="0" applyBorder="0" applyAlignment="0" applyProtection="0"/>
    <xf numFmtId="0" fontId="2"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xf numFmtId="0" fontId="144" fillId="0" borderId="0" applyFill="0" applyBorder="0" applyProtection="0">
      <alignment horizontal="left"/>
    </xf>
    <xf numFmtId="0" fontId="145" fillId="0" borderId="0" applyFill="0" applyBorder="0" applyProtection="0">
      <alignment horizontal="left"/>
    </xf>
    <xf numFmtId="1" fontId="2" fillId="0" borderId="0" applyProtection="0">
      <alignment horizontal="right" vertical="center"/>
    </xf>
    <xf numFmtId="213" fontId="2" fillId="0" borderId="0" applyFont="0" applyFill="0" applyBorder="0" applyAlignment="0" applyProtection="0"/>
    <xf numFmtId="9" fontId="53" fillId="0" borderId="0" applyFont="0" applyFill="0" applyBorder="0" applyAlignment="0" applyProtection="0"/>
    <xf numFmtId="168" fontId="53" fillId="0" borderId="0" applyFont="0" applyFill="0" applyBorder="0" applyAlignment="0" applyProtection="0"/>
    <xf numFmtId="214" fontId="40" fillId="0" borderId="0" applyFont="0" applyFill="0" applyBorder="0" applyProtection="0">
      <alignment horizontal="right"/>
    </xf>
    <xf numFmtId="168" fontId="40" fillId="0" borderId="0"/>
    <xf numFmtId="168" fontId="92" fillId="0" borderId="0"/>
    <xf numFmtId="10" fontId="40" fillId="0" borderId="0"/>
    <xf numFmtId="10" fontId="92" fillId="0" borderId="0">
      <protection locked="0"/>
    </xf>
    <xf numFmtId="0" fontId="36" fillId="30" borderId="0" applyNumberFormat="0" applyFont="0" applyBorder="0" applyAlignment="0" applyProtection="0"/>
    <xf numFmtId="42" fontId="146" fillId="0" borderId="0" applyFill="0" applyBorder="0" applyAlignment="0" applyProtection="0"/>
    <xf numFmtId="0" fontId="35" fillId="0" borderId="0" applyNumberFormat="0" applyFill="0" applyBorder="0" applyAlignment="0" applyProtection="0"/>
    <xf numFmtId="0" fontId="2" fillId="0" borderId="0" applyNumberFormat="0" applyFill="0" applyBorder="0" applyAlignment="0" applyProtection="0"/>
    <xf numFmtId="0" fontId="2" fillId="0" borderId="0">
      <alignment vertical="top"/>
    </xf>
    <xf numFmtId="0" fontId="147" fillId="0" borderId="0" applyNumberFormat="0" applyFill="0" applyBorder="0" applyProtection="0"/>
    <xf numFmtId="0" fontId="148" fillId="36" borderId="0" applyNumberFormat="0" applyBorder="0" applyProtection="0"/>
    <xf numFmtId="0" fontId="149" fillId="30" borderId="0" applyNumberFormat="0" applyBorder="0" applyProtection="0"/>
    <xf numFmtId="0" fontId="12" fillId="0" borderId="0" applyNumberFormat="0" applyFill="0" applyBorder="0" applyProtection="0"/>
    <xf numFmtId="0" fontId="149" fillId="0" borderId="0" applyNumberFormat="0" applyFill="0" applyBorder="0" applyProtection="0"/>
    <xf numFmtId="0" fontId="150" fillId="0" borderId="0" applyNumberFormat="0" applyFill="0" applyBorder="0" applyProtection="0"/>
    <xf numFmtId="0" fontId="149" fillId="0" borderId="0" applyNumberFormat="0" applyFill="0" applyBorder="0" applyProtection="0">
      <alignment wrapText="1"/>
    </xf>
    <xf numFmtId="0" fontId="151" fillId="0" borderId="0" applyNumberFormat="0" applyFill="0" applyBorder="0" applyProtection="0"/>
    <xf numFmtId="215" fontId="11" fillId="0" borderId="0" applyFill="0" applyBorder="0" applyProtection="0">
      <alignment horizontal="right" wrapText="1"/>
    </xf>
    <xf numFmtId="0" fontId="2" fillId="0" borderId="0">
      <alignment vertical="top"/>
    </xf>
    <xf numFmtId="4" fontId="11" fillId="0" borderId="0" applyFill="0" applyBorder="0" applyProtection="0">
      <alignment wrapText="1"/>
    </xf>
    <xf numFmtId="0" fontId="11" fillId="0" borderId="0" applyNumberFormat="0" applyFill="0" applyBorder="0" applyProtection="0">
      <alignment horizontal="left" vertical="top" wrapText="1"/>
    </xf>
    <xf numFmtId="0" fontId="14" fillId="0" borderId="0" applyNumberFormat="0" applyFill="0" applyBorder="0" applyProtection="0">
      <alignment horizontal="left" vertical="top" wrapText="1"/>
    </xf>
    <xf numFmtId="216" fontId="152" fillId="0" borderId="0" applyFill="0" applyBorder="0" applyProtection="0">
      <alignment horizontal="center" wrapText="1"/>
    </xf>
    <xf numFmtId="217" fontId="152" fillId="0" borderId="0" applyFill="0" applyBorder="0" applyProtection="0">
      <alignment horizontal="right" wrapText="1"/>
    </xf>
    <xf numFmtId="218" fontId="152" fillId="0" borderId="0" applyFill="0" applyBorder="0" applyProtection="0">
      <alignment horizontal="right" wrapText="1"/>
    </xf>
    <xf numFmtId="219" fontId="152" fillId="0" borderId="0" applyFill="0" applyBorder="0" applyProtection="0">
      <alignment horizontal="right" wrapText="1"/>
    </xf>
    <xf numFmtId="37" fontId="152" fillId="0" borderId="0" applyFill="0" applyBorder="0" applyProtection="0">
      <alignment horizontal="center" wrapText="1"/>
    </xf>
    <xf numFmtId="220" fontId="152" fillId="0" borderId="0" applyFill="0" applyBorder="0" applyProtection="0">
      <alignment horizontal="right"/>
    </xf>
    <xf numFmtId="221" fontId="152" fillId="0" borderId="0" applyFill="0" applyBorder="0" applyProtection="0">
      <alignment horizontal="right"/>
    </xf>
    <xf numFmtId="0" fontId="2" fillId="0" borderId="0">
      <alignment vertical="top"/>
    </xf>
    <xf numFmtId="14" fontId="152" fillId="0" borderId="0" applyFill="0" applyBorder="0" applyProtection="0">
      <alignment horizontal="right"/>
    </xf>
    <xf numFmtId="4" fontId="152" fillId="0" borderId="0" applyFill="0" applyBorder="0" applyProtection="0">
      <alignment wrapText="1"/>
    </xf>
    <xf numFmtId="0" fontId="14" fillId="0" borderId="44" applyNumberFormat="0" applyFill="0" applyProtection="0">
      <alignment wrapText="1"/>
    </xf>
    <xf numFmtId="0" fontId="21" fillId="0" borderId="0" applyNumberFormat="0" applyFill="0" applyBorder="0" applyProtection="0">
      <alignment wrapText="1"/>
    </xf>
    <xf numFmtId="0" fontId="14" fillId="0" borderId="44" applyNumberFormat="0" applyFill="0" applyProtection="0">
      <alignment horizontal="center" wrapText="1"/>
    </xf>
    <xf numFmtId="222" fontId="14" fillId="0" borderId="0" applyFill="0" applyBorder="0" applyProtection="0">
      <alignment horizontal="center" wrapText="1"/>
    </xf>
    <xf numFmtId="0" fontId="85" fillId="0" borderId="0" applyNumberFormat="0" applyFill="0" applyBorder="0" applyProtection="0">
      <alignment horizontal="justify" wrapText="1"/>
    </xf>
    <xf numFmtId="0" fontId="14" fillId="0" borderId="0" applyNumberFormat="0" applyFill="0" applyBorder="0" applyProtection="0">
      <alignment horizontal="centerContinuous" wrapText="1"/>
    </xf>
    <xf numFmtId="0" fontId="2" fillId="0" borderId="0">
      <alignment vertical="top"/>
    </xf>
    <xf numFmtId="0" fontId="2" fillId="0" borderId="0">
      <alignment vertical="top"/>
    </xf>
    <xf numFmtId="0" fontId="2" fillId="0" borderId="0">
      <alignment vertical="top"/>
    </xf>
    <xf numFmtId="0" fontId="11" fillId="0" borderId="0" applyNumberFormat="0" applyFill="0" applyBorder="0" applyAlignment="0" applyProtection="0"/>
    <xf numFmtId="0" fontId="2" fillId="0" borderId="0">
      <alignment vertical="top"/>
    </xf>
    <xf numFmtId="0" fontId="11" fillId="0" borderId="0" applyNumberFormat="0" applyFill="0" applyBorder="0" applyAlignment="0" applyProtection="0"/>
    <xf numFmtId="0" fontId="11" fillId="0" borderId="0" applyNumberFormat="0" applyFill="0" applyBorder="0" applyAlignment="0" applyProtection="0"/>
    <xf numFmtId="0" fontId="2" fillId="0" borderId="0">
      <alignment vertical="top"/>
    </xf>
    <xf numFmtId="0" fontId="11" fillId="0" borderId="0" applyNumberFormat="0" applyFill="0" applyBorder="0" applyAlignment="0" applyProtection="0"/>
    <xf numFmtId="0" fontId="39" fillId="0" borderId="0" applyFill="0" applyBorder="0" applyProtection="0">
      <alignment horizontal="center" vertical="center"/>
    </xf>
    <xf numFmtId="0" fontId="2" fillId="0" borderId="0" applyBorder="0" applyProtection="0">
      <alignment vertical="center"/>
    </xf>
    <xf numFmtId="0" fontId="2" fillId="0" borderId="6" applyBorder="0" applyProtection="0">
      <alignment horizontal="right" vertical="center"/>
    </xf>
    <xf numFmtId="0" fontId="2" fillId="37" borderId="0" applyBorder="0" applyProtection="0">
      <alignment horizontal="centerContinuous" vertical="center"/>
    </xf>
    <xf numFmtId="0" fontId="2" fillId="7" borderId="6" applyBorder="0" applyProtection="0">
      <alignment horizontal="centerContinuous" vertical="center"/>
    </xf>
    <xf numFmtId="0" fontId="39" fillId="0" borderId="0" applyFill="0" applyBorder="0" applyProtection="0"/>
    <xf numFmtId="0" fontId="21" fillId="0" borderId="0" applyFill="0" applyBorder="0" applyProtection="0">
      <alignment horizontal="left"/>
    </xf>
    <xf numFmtId="0" fontId="132" fillId="0" borderId="0" applyFill="0" applyBorder="0" applyProtection="0">
      <alignment horizontal="left" vertical="top"/>
    </xf>
    <xf numFmtId="168" fontId="2" fillId="0" borderId="0" applyNumberFormat="0" applyFill="0" applyBorder="0">
      <alignment horizontal="left"/>
    </xf>
    <xf numFmtId="168" fontId="2" fillId="0" borderId="0" applyNumberFormat="0" applyFill="0" applyBorder="0">
      <alignment horizontal="right"/>
    </xf>
    <xf numFmtId="168" fontId="2" fillId="0" borderId="0" applyNumberFormat="0" applyFill="0" applyBorder="0">
      <alignment horizontal="right"/>
    </xf>
    <xf numFmtId="0" fontId="2" fillId="24" borderId="45" applyNumberFormat="0" applyFont="0" applyFill="0" applyAlignment="0" applyProtection="0">
      <protection locked="0"/>
    </xf>
    <xf numFmtId="0" fontId="2" fillId="0" borderId="0" applyNumberFormat="0" applyFill="0" applyBorder="0" applyAlignment="0" applyProtection="0"/>
    <xf numFmtId="0" fontId="53" fillId="0" borderId="0" applyNumberFormat="0" applyFill="0" applyBorder="0" applyAlignment="0" applyProtection="0"/>
    <xf numFmtId="0" fontId="85" fillId="0" borderId="0" applyNumberFormat="0" applyFill="0" applyBorder="0" applyAlignment="0" applyProtection="0"/>
    <xf numFmtId="0" fontId="2" fillId="0" borderId="0" applyNumberFormat="0" applyFill="0" applyBorder="0" applyAlignment="0" applyProtection="0"/>
    <xf numFmtId="0" fontId="2" fillId="0" borderId="0">
      <alignment horizontal="center"/>
    </xf>
    <xf numFmtId="207" fontId="2" fillId="0" borderId="0">
      <alignment horizontal="centerContinuous"/>
    </xf>
    <xf numFmtId="207" fontId="2" fillId="0" borderId="46">
      <alignment horizontal="centerContinuous"/>
    </xf>
    <xf numFmtId="207" fontId="2" fillId="0" borderId="0">
      <alignment horizontal="centerContinuous"/>
      <protection locked="0"/>
    </xf>
    <xf numFmtId="207" fontId="2" fillId="0" borderId="0">
      <alignment horizontal="left"/>
    </xf>
    <xf numFmtId="0" fontId="2" fillId="0" borderId="0" applyNumberFormat="0" applyFill="0" applyBorder="0" applyAlignment="0" applyProtection="0"/>
    <xf numFmtId="0" fontId="2" fillId="0" borderId="0" applyNumberFormat="0" applyFill="0" applyBorder="0" applyAlignment="0" applyProtection="0"/>
    <xf numFmtId="191" fontId="2" fillId="0" borderId="0">
      <alignment horizontal="left"/>
      <protection locked="0"/>
    </xf>
    <xf numFmtId="223" fontId="73" fillId="0" borderId="0" applyFont="0" applyFill="0" applyBorder="0" applyAlignment="0" applyProtection="0"/>
    <xf numFmtId="224" fontId="73" fillId="0" borderId="0" applyFont="0" applyFill="0" applyBorder="0" applyAlignment="0" applyProtection="0"/>
    <xf numFmtId="191" fontId="40" fillId="0" borderId="0" applyFont="0" applyFill="0" applyBorder="0" applyProtection="0">
      <alignment horizontal="right"/>
    </xf>
    <xf numFmtId="168" fontId="2"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38" fontId="36" fillId="0" borderId="1"/>
    <xf numFmtId="0" fontId="2" fillId="0" borderId="24" applyNumberFormat="0" applyFill="0" applyBorder="0" applyAlignment="0" applyProtection="0"/>
    <xf numFmtId="0" fontId="14" fillId="0" borderId="24" applyNumberFormat="0" applyFill="0" applyBorder="0" applyAlignment="0" applyProtection="0"/>
    <xf numFmtId="0" fontId="15" fillId="0" borderId="24" applyNumberFormat="0" applyFill="0" applyBorder="0" applyAlignment="0" applyProtection="0"/>
    <xf numFmtId="0" fontId="11" fillId="0" borderId="24" applyNumberFormat="0" applyFill="0" applyAlignment="0" applyProtection="0"/>
    <xf numFmtId="0" fontId="2" fillId="0" borderId="34" applyFill="0" applyProtection="0">
      <alignment horizontal="right"/>
    </xf>
    <xf numFmtId="0" fontId="84" fillId="25" borderId="2"/>
    <xf numFmtId="0" fontId="70" fillId="28" borderId="2" applyNumberFormat="0" applyBorder="0" applyProtection="0">
      <alignment horizontal="center" vertical="center" wrapText="1"/>
    </xf>
    <xf numFmtId="4" fontId="96" fillId="0" borderId="2" applyFont="0" applyFill="0" applyBorder="0" applyAlignment="0" applyProtection="0"/>
    <xf numFmtId="8" fontId="106" fillId="0" borderId="36">
      <protection locked="0"/>
    </xf>
    <xf numFmtId="0" fontId="11" fillId="0" borderId="2" applyFont="0" applyFill="0" applyBorder="0" applyAlignment="0" applyProtection="0">
      <alignment horizontal="right"/>
    </xf>
    <xf numFmtId="9" fontId="116" fillId="0" borderId="2" applyNumberFormat="0" applyBorder="0" applyAlignment="0">
      <protection locked="0"/>
    </xf>
    <xf numFmtId="0" fontId="11" fillId="24" borderId="2" applyFont="0" applyBorder="0" applyAlignment="0" applyProtection="0">
      <alignment vertical="top"/>
    </xf>
    <xf numFmtId="37" fontId="21" fillId="0" borderId="42"/>
    <xf numFmtId="0" fontId="2" fillId="13" borderId="2" applyNumberFormat="0" applyFont="0" applyBorder="0" applyAlignment="0" applyProtection="0"/>
    <xf numFmtId="0" fontId="2" fillId="34" borderId="2" applyNumberFormat="0" applyFont="0" applyAlignment="0"/>
    <xf numFmtId="0" fontId="157" fillId="0" borderId="47" applyNumberFormat="0" applyFill="0" applyAlignment="0" applyProtection="0"/>
    <xf numFmtId="207" fontId="2" fillId="0" borderId="46">
      <alignment horizontal="centerContinuous"/>
    </xf>
    <xf numFmtId="38" fontId="36" fillId="0" borderId="48"/>
    <xf numFmtId="0" fontId="45" fillId="0" borderId="49" applyNumberFormat="0" applyFont="0" applyFill="0" applyAlignment="0" applyProtection="0"/>
    <xf numFmtId="0" fontId="84" fillId="25" borderId="50"/>
    <xf numFmtId="37" fontId="21" fillId="0" borderId="51"/>
    <xf numFmtId="0" fontId="2" fillId="34" borderId="50" applyNumberFormat="0" applyFont="0" applyAlignment="0"/>
    <xf numFmtId="0" fontId="19" fillId="0" borderId="0" applyNumberFormat="0" applyFill="0" applyBorder="0" applyAlignment="0" applyProtection="0"/>
    <xf numFmtId="43" fontId="1" fillId="0" borderId="0" applyFont="0" applyFill="0" applyBorder="0" applyAlignment="0" applyProtection="0"/>
  </cellStyleXfs>
  <cellXfs count="475">
    <xf numFmtId="0" fontId="0" fillId="0" borderId="0" xfId="0"/>
    <xf numFmtId="0" fontId="3" fillId="0" borderId="0" xfId="0" applyFont="1" applyAlignment="1">
      <alignment vertical="center"/>
    </xf>
    <xf numFmtId="0" fontId="3" fillId="0" borderId="0" xfId="0" applyFont="1" applyFill="1" applyBorder="1" applyAlignment="1">
      <alignment horizontal="center" vertical="center"/>
    </xf>
    <xf numFmtId="0" fontId="3" fillId="0" borderId="0" xfId="0" applyFont="1" applyFill="1" applyAlignment="1">
      <alignment horizontal="center" vertical="center"/>
    </xf>
    <xf numFmtId="0" fontId="7" fillId="0" borderId="0" xfId="0" applyFont="1" applyFill="1" applyBorder="1" applyAlignment="1">
      <alignment horizontal="center" vertical="center"/>
    </xf>
    <xf numFmtId="0" fontId="3" fillId="0" borderId="0" xfId="0" applyFont="1" applyFill="1" applyAlignment="1">
      <alignment vertical="center"/>
    </xf>
    <xf numFmtId="0" fontId="11" fillId="0" borderId="0" xfId="0" applyFont="1" applyBorder="1" applyAlignment="1">
      <alignment vertical="center"/>
    </xf>
    <xf numFmtId="0" fontId="11" fillId="0" borderId="11" xfId="0" applyFont="1" applyBorder="1" applyAlignment="1">
      <alignment vertical="center"/>
    </xf>
    <xf numFmtId="0" fontId="11" fillId="0" borderId="0" xfId="0" applyFont="1" applyFill="1" applyBorder="1" applyAlignment="1">
      <alignment vertical="center"/>
    </xf>
    <xf numFmtId="0" fontId="14" fillId="0" borderId="0" xfId="0" applyFont="1" applyBorder="1" applyAlignment="1">
      <alignment vertical="center"/>
    </xf>
    <xf numFmtId="0" fontId="11" fillId="0" borderId="0" xfId="0" applyFont="1" applyBorder="1" applyAlignment="1">
      <alignment horizontal="left" vertical="center"/>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1" fillId="0" borderId="4" xfId="0" applyFont="1" applyBorder="1" applyAlignment="1">
      <alignment horizontal="left" vertical="center"/>
    </xf>
    <xf numFmtId="0" fontId="11" fillId="0" borderId="0" xfId="0" applyFont="1" applyBorder="1" applyAlignment="1">
      <alignment horizontal="right" vertical="center"/>
    </xf>
    <xf numFmtId="0" fontId="14" fillId="0" borderId="8" xfId="0" applyFont="1" applyBorder="1" applyAlignment="1">
      <alignment vertical="center"/>
    </xf>
    <xf numFmtId="0" fontId="11" fillId="0" borderId="13" xfId="0" applyFont="1" applyBorder="1" applyAlignment="1">
      <alignment vertical="center"/>
    </xf>
    <xf numFmtId="0" fontId="11" fillId="0" borderId="8" xfId="0" applyFont="1" applyBorder="1" applyAlignment="1">
      <alignment vertical="center"/>
    </xf>
    <xf numFmtId="0" fontId="11" fillId="0" borderId="11" xfId="0" applyFont="1" applyFill="1" applyBorder="1" applyAlignment="1">
      <alignment vertical="center"/>
    </xf>
    <xf numFmtId="0" fontId="4" fillId="0" borderId="0" xfId="0" applyFont="1" applyFill="1" applyBorder="1" applyAlignment="1">
      <alignment horizontal="center" vertical="center"/>
    </xf>
    <xf numFmtId="0" fontId="11" fillId="0" borderId="11" xfId="0" applyFont="1" applyFill="1" applyBorder="1" applyAlignment="1">
      <alignment horizontal="left" vertical="center" indent="1"/>
    </xf>
    <xf numFmtId="168" fontId="13" fillId="0" borderId="1" xfId="1" applyNumberFormat="1" applyFont="1" applyBorder="1" applyAlignment="1">
      <alignment vertical="center"/>
    </xf>
    <xf numFmtId="167" fontId="6" fillId="0" borderId="1" xfId="2" applyNumberFormat="1" applyFont="1" applyFill="1" applyBorder="1" applyAlignment="1">
      <alignment vertical="center"/>
    </xf>
    <xf numFmtId="166" fontId="8" fillId="6" borderId="1" xfId="2" applyNumberFormat="1" applyFont="1" applyFill="1" applyBorder="1" applyAlignment="1">
      <alignment vertical="center"/>
    </xf>
    <xf numFmtId="166" fontId="13" fillId="0" borderId="1" xfId="2" applyNumberFormat="1" applyFont="1" applyFill="1" applyBorder="1" applyAlignment="1">
      <alignment vertical="center"/>
    </xf>
    <xf numFmtId="0" fontId="0" fillId="0" borderId="0" xfId="0" applyFill="1"/>
    <xf numFmtId="0" fontId="11" fillId="2" borderId="4" xfId="0" applyFont="1" applyFill="1" applyBorder="1" applyAlignment="1">
      <alignment vertical="center"/>
    </xf>
    <xf numFmtId="17" fontId="3" fillId="2" borderId="3" xfId="0" applyNumberFormat="1" applyFont="1" applyFill="1" applyBorder="1" applyAlignment="1">
      <alignment horizontal="center" vertical="center"/>
    </xf>
    <xf numFmtId="17" fontId="3" fillId="2" borderId="4" xfId="0" applyNumberFormat="1" applyFont="1" applyFill="1" applyBorder="1" applyAlignment="1">
      <alignment horizontal="center" vertical="center"/>
    </xf>
    <xf numFmtId="9" fontId="6" fillId="5" borderId="11" xfId="1" applyFont="1" applyFill="1" applyBorder="1" applyAlignment="1">
      <alignment vertical="center"/>
    </xf>
    <xf numFmtId="9" fontId="6" fillId="5" borderId="0" xfId="1" applyFont="1" applyFill="1" applyBorder="1" applyAlignment="1">
      <alignment vertical="center"/>
    </xf>
    <xf numFmtId="0" fontId="11" fillId="2" borderId="7" xfId="0" applyFont="1" applyFill="1" applyBorder="1" applyAlignment="1">
      <alignment vertical="center"/>
    </xf>
    <xf numFmtId="0" fontId="14" fillId="2" borderId="8" xfId="0" applyFont="1" applyFill="1" applyBorder="1" applyAlignment="1">
      <alignment vertical="center"/>
    </xf>
    <xf numFmtId="225" fontId="3" fillId="0" borderId="0" xfId="2" applyNumberFormat="1" applyFont="1" applyFill="1" applyBorder="1" applyAlignment="1">
      <alignment horizontal="right" vertical="center"/>
    </xf>
    <xf numFmtId="0" fontId="3" fillId="0" borderId="0" xfId="0" applyFont="1" applyAlignment="1">
      <alignment horizontal="center" vertical="center"/>
    </xf>
    <xf numFmtId="0" fontId="4" fillId="0" borderId="0" xfId="0" applyFont="1" applyAlignment="1">
      <alignment vertical="center"/>
    </xf>
    <xf numFmtId="225" fontId="3" fillId="0" borderId="0" xfId="0" applyNumberFormat="1" applyFont="1" applyAlignment="1">
      <alignment vertical="center"/>
    </xf>
    <xf numFmtId="165" fontId="9" fillId="38" borderId="1" xfId="0" applyNumberFormat="1" applyFont="1" applyFill="1" applyBorder="1" applyAlignment="1" applyProtection="1">
      <alignment horizontal="left" vertical="center" indent="1"/>
    </xf>
    <xf numFmtId="0" fontId="11" fillId="0" borderId="0" xfId="0" applyNumberFormat="1" applyFont="1" applyFill="1" applyAlignment="1" applyProtection="1">
      <alignment horizontal="center" vertical="center"/>
    </xf>
    <xf numFmtId="225" fontId="3" fillId="0" borderId="0" xfId="0" applyNumberFormat="1" applyFont="1" applyFill="1" applyAlignment="1">
      <alignment vertical="center"/>
    </xf>
    <xf numFmtId="0" fontId="11" fillId="0" borderId="0" xfId="0" applyFont="1" applyFill="1" applyBorder="1" applyAlignment="1" applyProtection="1">
      <alignment horizontal="right" vertical="center"/>
    </xf>
    <xf numFmtId="0" fontId="10" fillId="0" borderId="0" xfId="0" applyNumberFormat="1" applyFont="1" applyFill="1" applyAlignment="1" applyProtection="1">
      <alignment horizontal="center" vertical="center"/>
    </xf>
    <xf numFmtId="226" fontId="3" fillId="0" borderId="0" xfId="0" applyNumberFormat="1" applyFont="1" applyFill="1" applyAlignment="1">
      <alignment vertical="center"/>
    </xf>
    <xf numFmtId="0" fontId="12" fillId="0" borderId="1" xfId="0" applyFont="1" applyFill="1" applyBorder="1" applyAlignment="1" applyProtection="1">
      <alignment horizontal="left" vertical="center" indent="1"/>
    </xf>
    <xf numFmtId="0" fontId="7" fillId="0" borderId="0" xfId="0" applyNumberFormat="1" applyFont="1" applyFill="1" applyAlignment="1" applyProtection="1">
      <alignment horizontal="center" vertical="center"/>
    </xf>
    <xf numFmtId="226" fontId="3" fillId="0" borderId="0" xfId="0" applyNumberFormat="1" applyFont="1" applyFill="1" applyAlignment="1">
      <alignment horizontal="right" vertical="center"/>
    </xf>
    <xf numFmtId="0" fontId="12" fillId="0" borderId="1" xfId="0" applyFont="1" applyFill="1" applyBorder="1" applyAlignment="1" applyProtection="1">
      <alignment horizontal="left" vertical="center" indent="2"/>
    </xf>
    <xf numFmtId="0" fontId="10" fillId="0" borderId="0" xfId="0" applyFont="1" applyFill="1" applyBorder="1" applyAlignment="1" applyProtection="1">
      <alignment horizontal="center" vertical="center"/>
    </xf>
    <xf numFmtId="226" fontId="3" fillId="0" borderId="0" xfId="0" applyNumberFormat="1" applyFont="1" applyFill="1" applyAlignment="1">
      <alignment horizontal="center" vertical="center"/>
    </xf>
    <xf numFmtId="0" fontId="4" fillId="0" borderId="1" xfId="0" applyFont="1" applyFill="1" applyBorder="1" applyAlignment="1" applyProtection="1">
      <alignment horizontal="center" vertical="center"/>
    </xf>
    <xf numFmtId="0" fontId="11" fillId="0" borderId="0" xfId="0" applyNumberFormat="1" applyFont="1" applyFill="1" applyBorder="1" applyAlignment="1" applyProtection="1">
      <alignment horizontal="center" vertical="center"/>
    </xf>
    <xf numFmtId="0" fontId="11" fillId="0" borderId="0" xfId="0" applyFont="1" applyFill="1" applyBorder="1" applyAlignment="1" applyProtection="1">
      <alignment horizontal="left" vertical="center"/>
    </xf>
    <xf numFmtId="0" fontId="7" fillId="0" borderId="0" xfId="0" applyFont="1" applyFill="1" applyAlignment="1" applyProtection="1">
      <alignment horizontal="center" vertical="center"/>
    </xf>
    <xf numFmtId="0" fontId="10" fillId="0" borderId="0" xfId="0" applyNumberFormat="1" applyFont="1" applyFill="1" applyBorder="1" applyAlignment="1" applyProtection="1">
      <alignment horizontal="center" vertical="center"/>
    </xf>
    <xf numFmtId="227" fontId="9" fillId="38" borderId="1" xfId="0" applyNumberFormat="1" applyFont="1" applyFill="1" applyBorder="1" applyAlignment="1" applyProtection="1">
      <alignment horizontal="left" vertical="center" indent="1"/>
    </xf>
    <xf numFmtId="0" fontId="10" fillId="0" borderId="0" xfId="0" applyNumberFormat="1" applyFont="1" applyFill="1" applyAlignment="1">
      <alignment horizontal="center"/>
    </xf>
    <xf numFmtId="14" fontId="4" fillId="0" borderId="0" xfId="0" applyNumberFormat="1" applyFont="1" applyAlignment="1">
      <alignment horizontal="center" vertical="center"/>
    </xf>
    <xf numFmtId="0" fontId="14" fillId="0" borderId="0" xfId="0" applyFont="1" applyAlignment="1">
      <alignment vertical="center"/>
    </xf>
    <xf numFmtId="0" fontId="156" fillId="0" borderId="0" xfId="0" applyFont="1" applyFill="1" applyAlignment="1">
      <alignment horizontal="center" vertical="center"/>
    </xf>
    <xf numFmtId="0" fontId="14" fillId="4" borderId="0" xfId="0" applyFont="1" applyFill="1" applyAlignment="1">
      <alignment horizontal="center" vertical="center"/>
    </xf>
    <xf numFmtId="0" fontId="14" fillId="0" borderId="0" xfId="0" applyNumberFormat="1" applyFont="1" applyFill="1" applyBorder="1" applyAlignment="1" applyProtection="1">
      <alignment horizontal="center" vertical="center"/>
    </xf>
    <xf numFmtId="0" fontId="14" fillId="0" borderId="0" xfId="0" applyFont="1" applyAlignment="1">
      <alignment horizontal="center" vertical="center"/>
    </xf>
    <xf numFmtId="0" fontId="14" fillId="0" borderId="0" xfId="0" applyFont="1" applyFill="1" applyAlignment="1">
      <alignment horizontal="center" vertical="center"/>
    </xf>
    <xf numFmtId="0" fontId="156" fillId="4" borderId="0" xfId="0" applyFont="1" applyFill="1" applyAlignment="1">
      <alignment horizontal="center" vertical="center"/>
    </xf>
    <xf numFmtId="0" fontId="7" fillId="3" borderId="0" xfId="0" applyFont="1" applyFill="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3" fillId="0" borderId="0" xfId="0" applyNumberFormat="1" applyFont="1" applyAlignment="1">
      <alignment horizontal="center" vertical="center"/>
    </xf>
    <xf numFmtId="0" fontId="7" fillId="3" borderId="0" xfId="0" applyNumberFormat="1" applyFont="1" applyFill="1" applyBorder="1" applyAlignment="1" applyProtection="1">
      <alignment horizontal="center" vertical="center"/>
    </xf>
    <xf numFmtId="0" fontId="5" fillId="0" borderId="0" xfId="0" applyNumberFormat="1" applyFont="1" applyFill="1" applyBorder="1" applyAlignment="1">
      <alignment horizontal="center" vertical="center"/>
    </xf>
    <xf numFmtId="0" fontId="7" fillId="3" borderId="0" xfId="0" applyFont="1" applyFill="1" applyAlignment="1">
      <alignment vertical="center"/>
    </xf>
    <xf numFmtId="0" fontId="158" fillId="0" borderId="0" xfId="0" applyFont="1"/>
    <xf numFmtId="0" fontId="7" fillId="0" borderId="0" xfId="0" applyFont="1" applyBorder="1" applyAlignment="1">
      <alignment horizontal="center" vertical="center"/>
    </xf>
    <xf numFmtId="188" fontId="8" fillId="0" borderId="0" xfId="0" applyNumberFormat="1" applyFont="1" applyFill="1" applyAlignment="1">
      <alignment horizontal="right" vertical="center"/>
    </xf>
    <xf numFmtId="0" fontId="11" fillId="39" borderId="4" xfId="0" applyFont="1" applyFill="1" applyBorder="1" applyAlignment="1">
      <alignment horizontal="left" vertical="center"/>
    </xf>
    <xf numFmtId="0" fontId="11" fillId="39" borderId="7" xfId="0" applyFont="1" applyFill="1" applyBorder="1" applyAlignment="1">
      <alignment horizontal="left" vertical="center"/>
    </xf>
    <xf numFmtId="0" fontId="11" fillId="39" borderId="8" xfId="0" applyFont="1" applyFill="1" applyBorder="1" applyAlignment="1">
      <alignment horizontal="left" vertical="center"/>
    </xf>
    <xf numFmtId="0" fontId="11" fillId="39" borderId="0" xfId="0" applyFont="1" applyFill="1" applyBorder="1" applyAlignment="1">
      <alignment horizontal="left" vertical="center"/>
    </xf>
    <xf numFmtId="0" fontId="11" fillId="39" borderId="3" xfId="0" applyFont="1" applyFill="1" applyBorder="1" applyAlignment="1">
      <alignment vertical="center"/>
    </xf>
    <xf numFmtId="0" fontId="11" fillId="39" borderId="11" xfId="0" applyFont="1" applyFill="1" applyBorder="1" applyAlignment="1">
      <alignment vertical="center"/>
    </xf>
    <xf numFmtId="0" fontId="11" fillId="39" borderId="13" xfId="0" applyFont="1" applyFill="1" applyBorder="1" applyAlignment="1">
      <alignment vertical="center"/>
    </xf>
    <xf numFmtId="0" fontId="14" fillId="39" borderId="7" xfId="0" applyFont="1" applyFill="1" applyBorder="1" applyAlignment="1">
      <alignment vertical="center"/>
    </xf>
    <xf numFmtId="0" fontId="11" fillId="39" borderId="12" xfId="0" applyFont="1" applyFill="1" applyBorder="1" applyAlignment="1">
      <alignment vertical="center"/>
    </xf>
    <xf numFmtId="0" fontId="10" fillId="39" borderId="3" xfId="0" applyFont="1" applyFill="1" applyBorder="1" applyAlignment="1">
      <alignment vertical="center"/>
    </xf>
    <xf numFmtId="0" fontId="10" fillId="39" borderId="4" xfId="0" applyFont="1" applyFill="1" applyBorder="1" applyAlignment="1">
      <alignment vertical="center"/>
    </xf>
    <xf numFmtId="0" fontId="14" fillId="39" borderId="4" xfId="0" applyFont="1" applyFill="1" applyBorder="1" applyAlignment="1">
      <alignment vertical="center"/>
    </xf>
    <xf numFmtId="0" fontId="11" fillId="39" borderId="4" xfId="0" applyFont="1" applyFill="1" applyBorder="1" applyAlignment="1">
      <alignment vertical="center"/>
    </xf>
    <xf numFmtId="1" fontId="3" fillId="0" borderId="0" xfId="0" applyNumberFormat="1" applyFont="1" applyFill="1" applyAlignment="1">
      <alignment horizontal="right" vertical="center"/>
    </xf>
    <xf numFmtId="0" fontId="0" fillId="0" borderId="0" xfId="0"/>
    <xf numFmtId="14" fontId="0" fillId="0" borderId="0" xfId="0" applyNumberFormat="1"/>
    <xf numFmtId="0" fontId="14" fillId="0" borderId="11" xfId="0" applyFont="1" applyBorder="1" applyAlignment="1">
      <alignment vertical="center"/>
    </xf>
    <xf numFmtId="225" fontId="11" fillId="0" borderId="0" xfId="2" applyNumberFormat="1" applyFont="1" applyFill="1" applyBorder="1" applyAlignment="1">
      <alignment horizontal="right" vertical="center"/>
    </xf>
    <xf numFmtId="0" fontId="159" fillId="0" borderId="0" xfId="1" applyNumberFormat="1" applyFont="1" applyBorder="1" applyAlignment="1">
      <alignment horizontal="center" vertical="center"/>
    </xf>
    <xf numFmtId="0" fontId="160" fillId="0" borderId="0" xfId="0" applyFont="1" applyFill="1"/>
    <xf numFmtId="0" fontId="27" fillId="0" borderId="0" xfId="0" applyFont="1" applyFill="1" applyBorder="1" applyAlignment="1">
      <alignment horizontal="center" vertical="center"/>
    </xf>
    <xf numFmtId="3" fontId="27" fillId="0" borderId="0" xfId="0" applyNumberFormat="1" applyFont="1" applyFill="1" applyBorder="1" applyAlignment="1">
      <alignment horizontal="center" vertical="center"/>
    </xf>
    <xf numFmtId="0" fontId="27" fillId="0" borderId="0" xfId="0" applyFont="1" applyFill="1" applyBorder="1" applyAlignment="1">
      <alignment vertical="center"/>
    </xf>
    <xf numFmtId="0" fontId="14" fillId="2" borderId="9" xfId="0" applyFont="1" applyFill="1" applyBorder="1" applyAlignment="1">
      <alignment vertical="center"/>
    </xf>
    <xf numFmtId="0" fontId="14" fillId="2" borderId="53" xfId="0" applyFont="1" applyFill="1" applyBorder="1" applyAlignment="1">
      <alignment horizontal="center" vertical="center"/>
    </xf>
    <xf numFmtId="0" fontId="14" fillId="2" borderId="13" xfId="0" applyFont="1" applyFill="1" applyBorder="1" applyAlignment="1">
      <alignment horizontal="center" vertical="center"/>
    </xf>
    <xf numFmtId="0" fontId="11" fillId="0" borderId="11" xfId="0" applyFont="1" applyBorder="1" applyAlignment="1">
      <alignment horizontal="left" vertical="center" indent="1"/>
    </xf>
    <xf numFmtId="0" fontId="11" fillId="0" borderId="53" xfId="0" applyFont="1" applyBorder="1" applyAlignment="1">
      <alignment horizontal="left" vertical="center" indent="1"/>
    </xf>
    <xf numFmtId="0" fontId="11" fillId="0" borderId="13" xfId="0" applyFont="1" applyBorder="1" applyAlignment="1">
      <alignment horizontal="left" vertical="center" indent="1"/>
    </xf>
    <xf numFmtId="0" fontId="11" fillId="0" borderId="52" xfId="0" applyFont="1" applyBorder="1" applyAlignment="1">
      <alignment horizontal="left" vertical="center" indent="1"/>
    </xf>
    <xf numFmtId="0" fontId="11" fillId="0" borderId="53" xfId="0" applyFont="1" applyBorder="1" applyAlignment="1">
      <alignment horizontal="right" vertical="center"/>
    </xf>
    <xf numFmtId="0" fontId="11" fillId="0" borderId="13" xfId="0" applyFont="1" applyBorder="1" applyAlignment="1">
      <alignment horizontal="right" vertical="center"/>
    </xf>
    <xf numFmtId="0" fontId="11" fillId="0" borderId="11" xfId="0" applyFont="1" applyBorder="1" applyAlignment="1">
      <alignment horizontal="right" vertical="center"/>
    </xf>
    <xf numFmtId="0" fontId="14" fillId="2" borderId="52" xfId="0" applyFont="1" applyFill="1" applyBorder="1" applyAlignment="1">
      <alignment horizontal="center" vertical="center"/>
    </xf>
    <xf numFmtId="0" fontId="14" fillId="39" borderId="52" xfId="0" applyFont="1" applyFill="1" applyBorder="1" applyAlignment="1">
      <alignment horizontal="left" vertical="center" indent="1"/>
    </xf>
    <xf numFmtId="0" fontId="11" fillId="0" borderId="11" xfId="0" applyFont="1" applyBorder="1" applyAlignment="1">
      <alignment horizontal="left" vertical="center" indent="2"/>
    </xf>
    <xf numFmtId="0" fontId="14" fillId="39" borderId="52" xfId="0" applyFont="1" applyFill="1" applyBorder="1" applyAlignment="1">
      <alignment horizontal="left" vertical="center" indent="3"/>
    </xf>
    <xf numFmtId="0" fontId="11" fillId="0" borderId="11" xfId="0" applyFont="1" applyBorder="1" applyAlignment="1">
      <alignment horizontal="left" vertical="center"/>
    </xf>
    <xf numFmtId="0" fontId="11" fillId="39" borderId="53" xfId="0" applyFont="1" applyFill="1" applyBorder="1" applyAlignment="1">
      <alignment horizontal="right" vertical="center" indent="2"/>
    </xf>
    <xf numFmtId="0" fontId="11" fillId="39" borderId="13" xfId="0" applyFont="1" applyFill="1" applyBorder="1" applyAlignment="1">
      <alignment horizontal="right" vertical="center" indent="2"/>
    </xf>
    <xf numFmtId="0" fontId="11" fillId="0" borderId="11" xfId="0" applyFont="1" applyBorder="1" applyAlignment="1">
      <alignment horizontal="right" vertical="center" indent="2"/>
    </xf>
    <xf numFmtId="0" fontId="11" fillId="0" borderId="11" xfId="0" applyFont="1" applyBorder="1" applyAlignment="1" applyProtection="1">
      <alignment horizontal="left" vertical="center" indent="2"/>
    </xf>
    <xf numFmtId="0" fontId="11" fillId="0" borderId="11" xfId="0" applyFont="1" applyFill="1" applyBorder="1" applyAlignment="1" applyProtection="1">
      <alignment horizontal="left" vertical="center" indent="2"/>
    </xf>
    <xf numFmtId="0" fontId="11" fillId="39" borderId="53" xfId="0" applyFont="1" applyFill="1" applyBorder="1" applyAlignment="1" applyProtection="1">
      <alignment horizontal="right" vertical="center"/>
    </xf>
    <xf numFmtId="0" fontId="11" fillId="39" borderId="13" xfId="0" applyFont="1" applyFill="1" applyBorder="1" applyAlignment="1" applyProtection="1">
      <alignment horizontal="right" vertical="center"/>
    </xf>
    <xf numFmtId="0" fontId="3" fillId="0" borderId="11" xfId="0" applyFont="1" applyFill="1" applyBorder="1" applyAlignment="1" applyProtection="1">
      <alignment horizontal="right" vertical="center"/>
    </xf>
    <xf numFmtId="0" fontId="11" fillId="0" borderId="11" xfId="0" applyFont="1" applyBorder="1" applyAlignment="1" applyProtection="1">
      <alignment horizontal="right" vertical="center"/>
    </xf>
    <xf numFmtId="0" fontId="14" fillId="0" borderId="13" xfId="0" applyFont="1" applyBorder="1" applyAlignment="1">
      <alignment horizontal="left" vertical="center" indent="1"/>
    </xf>
    <xf numFmtId="0" fontId="14" fillId="0" borderId="13" xfId="0" applyFont="1" applyBorder="1" applyAlignment="1">
      <alignment vertical="center"/>
    </xf>
    <xf numFmtId="0" fontId="11" fillId="39" borderId="52" xfId="0" applyFont="1" applyFill="1" applyBorder="1" applyAlignment="1">
      <alignment horizontal="left" vertical="center" indent="2"/>
    </xf>
    <xf numFmtId="0" fontId="11" fillId="39" borderId="52" xfId="0" applyFont="1" applyFill="1" applyBorder="1" applyAlignment="1">
      <alignment horizontal="left" vertical="center"/>
    </xf>
    <xf numFmtId="0" fontId="14" fillId="39" borderId="53" xfId="0" applyFont="1" applyFill="1" applyBorder="1" applyAlignment="1">
      <alignment horizontal="right" vertical="center"/>
    </xf>
    <xf numFmtId="0" fontId="14" fillId="39" borderId="11" xfId="0" applyFont="1" applyFill="1" applyBorder="1" applyAlignment="1">
      <alignment horizontal="right" vertical="center"/>
    </xf>
    <xf numFmtId="0" fontId="14" fillId="39" borderId="13" xfId="0" applyFont="1" applyFill="1" applyBorder="1" applyAlignment="1">
      <alignment horizontal="right" vertical="center"/>
    </xf>
    <xf numFmtId="164" fontId="11" fillId="0" borderId="0" xfId="0" applyNumberFormat="1" applyFont="1" applyBorder="1" applyAlignment="1">
      <alignment horizontal="left" vertical="center"/>
    </xf>
    <xf numFmtId="17" fontId="11" fillId="2" borderId="12" xfId="0" applyNumberFormat="1" applyFont="1" applyFill="1" applyBorder="1" applyAlignment="1">
      <alignment horizontal="center" vertical="center"/>
    </xf>
    <xf numFmtId="17" fontId="11" fillId="2" borderId="7"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228" fontId="11" fillId="0" borderId="11" xfId="1" applyNumberFormat="1" applyFont="1" applyFill="1" applyBorder="1" applyAlignment="1">
      <alignment vertical="center"/>
    </xf>
    <xf numFmtId="228" fontId="11" fillId="0" borderId="0" xfId="1" applyNumberFormat="1" applyFont="1" applyFill="1" applyBorder="1" applyAlignment="1">
      <alignment vertical="center"/>
    </xf>
    <xf numFmtId="226" fontId="3" fillId="38" borderId="0" xfId="0" applyNumberFormat="1" applyFont="1" applyFill="1" applyAlignment="1">
      <alignment horizontal="center" vertical="center"/>
    </xf>
    <xf numFmtId="225" fontId="3" fillId="38" borderId="0" xfId="0" applyNumberFormat="1" applyFont="1" applyFill="1" applyAlignment="1">
      <alignment horizontal="center" vertical="center"/>
    </xf>
    <xf numFmtId="0" fontId="0" fillId="3" borderId="0" xfId="0" applyFill="1"/>
    <xf numFmtId="0" fontId="10" fillId="3" borderId="0" xfId="0" applyNumberFormat="1" applyFont="1" applyFill="1" applyAlignment="1" applyProtection="1">
      <alignment horizontal="center" vertical="center"/>
    </xf>
    <xf numFmtId="0" fontId="3" fillId="3" borderId="0" xfId="0" applyFont="1" applyFill="1" applyAlignment="1">
      <alignment horizontal="center" vertical="center"/>
    </xf>
    <xf numFmtId="0" fontId="12" fillId="3" borderId="48" xfId="0" applyFont="1" applyFill="1" applyBorder="1" applyAlignment="1" applyProtection="1">
      <alignment horizontal="left" vertical="center" indent="2"/>
    </xf>
    <xf numFmtId="226" fontId="3" fillId="3" borderId="0" xfId="0" applyNumberFormat="1" applyFont="1" applyFill="1" applyAlignment="1">
      <alignment vertical="center"/>
    </xf>
    <xf numFmtId="0" fontId="12" fillId="3" borderId="1" xfId="0" applyFont="1" applyFill="1" applyBorder="1" applyAlignment="1" applyProtection="1">
      <alignment horizontal="left" vertical="center" indent="1"/>
    </xf>
    <xf numFmtId="9" fontId="0" fillId="0" borderId="0" xfId="1" applyFont="1"/>
    <xf numFmtId="0" fontId="0" fillId="6" borderId="0" xfId="0" applyFill="1"/>
    <xf numFmtId="14" fontId="0" fillId="6" borderId="0" xfId="0" applyNumberFormat="1" applyFill="1"/>
    <xf numFmtId="167" fontId="6" fillId="0" borderId="0" xfId="2" applyNumberFormat="1" applyFont="1" applyFill="1" applyBorder="1" applyAlignment="1">
      <alignment vertical="center"/>
    </xf>
    <xf numFmtId="0" fontId="161" fillId="0" borderId="0" xfId="0" applyFont="1"/>
    <xf numFmtId="0" fontId="19" fillId="0" borderId="0" xfId="3459"/>
    <xf numFmtId="0" fontId="0" fillId="0" borderId="0" xfId="0" quotePrefix="1"/>
    <xf numFmtId="225" fontId="11" fillId="0" borderId="11" xfId="2" applyNumberFormat="1" applyFont="1" applyFill="1" applyBorder="1" applyAlignment="1">
      <alignment horizontal="right" vertical="center"/>
    </xf>
    <xf numFmtId="225" fontId="11" fillId="0" borderId="0" xfId="2" applyNumberFormat="1" applyFont="1" applyFill="1" applyAlignment="1">
      <alignment horizontal="right" vertical="center"/>
    </xf>
    <xf numFmtId="225" fontId="11" fillId="0" borderId="12" xfId="2" applyNumberFormat="1" applyFont="1" applyFill="1" applyBorder="1" applyAlignment="1">
      <alignment horizontal="right" vertical="center"/>
    </xf>
    <xf numFmtId="225" fontId="11" fillId="0" borderId="7" xfId="2" applyNumberFormat="1" applyFont="1" applyFill="1" applyBorder="1" applyAlignment="1">
      <alignment horizontal="right" vertical="center"/>
    </xf>
    <xf numFmtId="225" fontId="11" fillId="0" borderId="13" xfId="2" applyNumberFormat="1" applyFont="1" applyFill="1" applyBorder="1" applyAlignment="1">
      <alignment horizontal="right" vertical="center"/>
    </xf>
    <xf numFmtId="225" fontId="11" fillId="0" borderId="8" xfId="2" applyNumberFormat="1" applyFont="1" applyFill="1" applyBorder="1" applyAlignment="1">
      <alignment horizontal="right" vertical="center"/>
    </xf>
    <xf numFmtId="225" fontId="11" fillId="0" borderId="3" xfId="2" applyNumberFormat="1" applyFont="1" applyFill="1" applyBorder="1" applyAlignment="1">
      <alignment horizontal="right" vertical="center"/>
    </xf>
    <xf numFmtId="225" fontId="11" fillId="0" borderId="4" xfId="2" applyNumberFormat="1" applyFont="1" applyFill="1" applyBorder="1" applyAlignment="1">
      <alignment horizontal="right" vertical="center"/>
    </xf>
    <xf numFmtId="225" fontId="3" fillId="0" borderId="11" xfId="2" applyNumberFormat="1" applyFont="1" applyFill="1" applyBorder="1" applyAlignment="1">
      <alignment horizontal="right" vertical="center"/>
    </xf>
    <xf numFmtId="225" fontId="3" fillId="0" borderId="0" xfId="2" applyNumberFormat="1" applyFont="1" applyFill="1" applyAlignment="1">
      <alignment horizontal="right" vertical="center"/>
    </xf>
    <xf numFmtId="225" fontId="11" fillId="39" borderId="3" xfId="2" applyNumberFormat="1" applyFont="1" applyFill="1" applyBorder="1" applyAlignment="1">
      <alignment horizontal="right" vertical="center"/>
    </xf>
    <xf numFmtId="225" fontId="11" fillId="39" borderId="4" xfId="2" applyNumberFormat="1" applyFont="1" applyFill="1" applyBorder="1" applyAlignment="1">
      <alignment horizontal="right" vertical="center"/>
    </xf>
    <xf numFmtId="225" fontId="11" fillId="0" borderId="11" xfId="0" applyNumberFormat="1" applyFont="1" applyFill="1" applyBorder="1" applyAlignment="1">
      <alignment horizontal="right" vertical="center"/>
    </xf>
    <xf numFmtId="225" fontId="11" fillId="0" borderId="0" xfId="0" applyNumberFormat="1" applyFont="1" applyFill="1" applyBorder="1" applyAlignment="1">
      <alignment horizontal="right" vertical="center"/>
    </xf>
    <xf numFmtId="225" fontId="11" fillId="39" borderId="12" xfId="2" applyNumberFormat="1" applyFont="1" applyFill="1" applyBorder="1" applyAlignment="1">
      <alignment horizontal="right" vertical="center"/>
    </xf>
    <xf numFmtId="225" fontId="11" fillId="39" borderId="7" xfId="2" applyNumberFormat="1" applyFont="1" applyFill="1" applyBorder="1" applyAlignment="1">
      <alignment horizontal="right" vertical="center"/>
    </xf>
    <xf numFmtId="225" fontId="11" fillId="39" borderId="13" xfId="2" applyNumberFormat="1" applyFont="1" applyFill="1" applyBorder="1" applyAlignment="1">
      <alignment horizontal="right" vertical="center"/>
    </xf>
    <xf numFmtId="225" fontId="11" fillId="39" borderId="8" xfId="2" applyNumberFormat="1" applyFont="1" applyFill="1" applyBorder="1" applyAlignment="1">
      <alignment horizontal="right" vertical="center"/>
    </xf>
    <xf numFmtId="225" fontId="11" fillId="2" borderId="11" xfId="2" applyNumberFormat="1" applyFont="1" applyFill="1" applyBorder="1" applyAlignment="1">
      <alignment horizontal="right" vertical="center"/>
    </xf>
    <xf numFmtId="225" fontId="11" fillId="2" borderId="0" xfId="2" applyNumberFormat="1" applyFont="1" applyFill="1" applyBorder="1" applyAlignment="1">
      <alignment horizontal="right" vertical="center"/>
    </xf>
    <xf numFmtId="225" fontId="3" fillId="39" borderId="13" xfId="2" applyNumberFormat="1" applyFont="1" applyFill="1" applyBorder="1" applyAlignment="1">
      <alignment horizontal="right" vertical="center"/>
    </xf>
    <xf numFmtId="225" fontId="3" fillId="39" borderId="8" xfId="2" applyNumberFormat="1" applyFont="1" applyFill="1" applyBorder="1" applyAlignment="1">
      <alignment horizontal="right" vertical="center"/>
    </xf>
    <xf numFmtId="225" fontId="6" fillId="5" borderId="12" xfId="2" applyNumberFormat="1" applyFont="1" applyFill="1" applyBorder="1" applyAlignment="1">
      <alignment vertical="center"/>
    </xf>
    <xf numFmtId="225" fontId="6" fillId="5" borderId="7" xfId="2" applyNumberFormat="1" applyFont="1" applyFill="1" applyBorder="1" applyAlignment="1">
      <alignment vertical="center"/>
    </xf>
    <xf numFmtId="5" fontId="6" fillId="5" borderId="0" xfId="2" applyNumberFormat="1" applyFont="1" applyFill="1" applyBorder="1" applyAlignment="1">
      <alignment horizontal="right" vertical="center"/>
    </xf>
    <xf numFmtId="5" fontId="6" fillId="5" borderId="11" xfId="2" applyNumberFormat="1" applyFont="1" applyFill="1" applyBorder="1" applyAlignment="1">
      <alignment horizontal="right" vertical="center"/>
    </xf>
    <xf numFmtId="225" fontId="3" fillId="39" borderId="4" xfId="2" applyNumberFormat="1" applyFont="1" applyFill="1" applyBorder="1" applyAlignment="1">
      <alignment horizontal="right" vertical="center"/>
    </xf>
    <xf numFmtId="225" fontId="11" fillId="0" borderId="0" xfId="0" applyNumberFormat="1" applyFont="1" applyBorder="1" applyAlignment="1">
      <alignment horizontal="right" vertical="center"/>
    </xf>
    <xf numFmtId="225" fontId="11" fillId="0" borderId="8" xfId="0" applyNumberFormat="1" applyFont="1" applyBorder="1" applyAlignment="1">
      <alignment horizontal="right" vertical="center"/>
    </xf>
    <xf numFmtId="225" fontId="3" fillId="39" borderId="7" xfId="2" applyNumberFormat="1" applyFont="1" applyFill="1" applyBorder="1" applyAlignment="1">
      <alignment horizontal="right" vertical="center"/>
    </xf>
    <xf numFmtId="225" fontId="3" fillId="39" borderId="0" xfId="2" applyNumberFormat="1" applyFont="1" applyFill="1" applyBorder="1" applyAlignment="1">
      <alignment horizontal="right" vertical="center"/>
    </xf>
    <xf numFmtId="225" fontId="6" fillId="0" borderId="13" xfId="2" applyNumberFormat="1" applyFont="1" applyFill="1" applyBorder="1" applyAlignment="1">
      <alignment horizontal="right" vertical="center"/>
    </xf>
    <xf numFmtId="225" fontId="6" fillId="0" borderId="8" xfId="2" applyNumberFormat="1" applyFont="1" applyFill="1" applyBorder="1" applyAlignment="1">
      <alignment horizontal="right" vertical="center"/>
    </xf>
    <xf numFmtId="225" fontId="6" fillId="0" borderId="11" xfId="2" applyNumberFormat="1" applyFont="1" applyFill="1" applyBorder="1" applyAlignment="1">
      <alignment horizontal="right" vertical="center"/>
    </xf>
    <xf numFmtId="225" fontId="6" fillId="0" borderId="0" xfId="2" applyNumberFormat="1" applyFont="1" applyFill="1" applyBorder="1" applyAlignment="1">
      <alignment horizontal="right" vertical="center"/>
    </xf>
    <xf numFmtId="225" fontId="6" fillId="0" borderId="12" xfId="2" applyNumberFormat="1" applyFont="1" applyFill="1" applyBorder="1" applyAlignment="1">
      <alignment horizontal="right" vertical="center"/>
    </xf>
    <xf numFmtId="225" fontId="6" fillId="0" borderId="7" xfId="2" applyNumberFormat="1" applyFont="1" applyFill="1" applyBorder="1" applyAlignment="1">
      <alignment horizontal="right" vertical="center"/>
    </xf>
    <xf numFmtId="225" fontId="6" fillId="0" borderId="3" xfId="2" applyNumberFormat="1" applyFont="1" applyFill="1" applyBorder="1" applyAlignment="1">
      <alignment horizontal="right" vertical="center"/>
    </xf>
    <xf numFmtId="225" fontId="6" fillId="0" borderId="4" xfId="2" applyNumberFormat="1" applyFont="1" applyFill="1" applyBorder="1" applyAlignment="1">
      <alignment horizontal="right" vertical="center"/>
    </xf>
    <xf numFmtId="3" fontId="11" fillId="0" borderId="11" xfId="2" applyNumberFormat="1" applyFont="1" applyFill="1" applyBorder="1" applyAlignment="1">
      <alignment horizontal="right" vertical="center"/>
    </xf>
    <xf numFmtId="3" fontId="11" fillId="0" borderId="0" xfId="2" applyNumberFormat="1" applyFont="1" applyFill="1" applyBorder="1" applyAlignment="1">
      <alignment horizontal="right" vertical="center"/>
    </xf>
    <xf numFmtId="225" fontId="11" fillId="2" borderId="12" xfId="2" applyNumberFormat="1" applyFont="1" applyFill="1" applyBorder="1" applyAlignment="1">
      <alignment vertical="center"/>
    </xf>
    <xf numFmtId="225" fontId="11" fillId="2" borderId="7" xfId="2" applyNumberFormat="1" applyFont="1" applyFill="1" applyBorder="1" applyAlignment="1">
      <alignment vertical="center"/>
    </xf>
    <xf numFmtId="225" fontId="11" fillId="0" borderId="11" xfId="2" applyNumberFormat="1" applyFont="1" applyFill="1" applyBorder="1" applyAlignment="1">
      <alignment vertical="center"/>
    </xf>
    <xf numFmtId="225" fontId="11" fillId="0" borderId="0" xfId="2" applyNumberFormat="1" applyFont="1" applyFill="1" applyBorder="1" applyAlignment="1">
      <alignment vertical="center"/>
    </xf>
    <xf numFmtId="0" fontId="3" fillId="0" borderId="0" xfId="0" applyFont="1" applyBorder="1" applyAlignment="1">
      <alignment horizontal="right" vertical="center"/>
    </xf>
    <xf numFmtId="0" fontId="11" fillId="0" borderId="11" xfId="0" applyFont="1" applyFill="1" applyBorder="1" applyAlignment="1">
      <alignment horizontal="right" vertical="center"/>
    </xf>
    <xf numFmtId="0" fontId="11" fillId="0" borderId="0" xfId="0" applyFont="1" applyFill="1" applyBorder="1" applyAlignment="1">
      <alignment horizontal="right" vertical="center"/>
    </xf>
    <xf numFmtId="0" fontId="7" fillId="6" borderId="0" xfId="0" applyFont="1" applyFill="1" applyAlignment="1">
      <alignment horizontal="right" vertical="center"/>
    </xf>
    <xf numFmtId="0" fontId="3" fillId="6" borderId="0" xfId="0" applyFont="1" applyFill="1" applyAlignment="1">
      <alignment horizontal="right" vertical="center"/>
    </xf>
    <xf numFmtId="0" fontId="7" fillId="0" borderId="0" xfId="0" applyFont="1" applyAlignment="1">
      <alignment horizontal="center" vertical="center"/>
    </xf>
    <xf numFmtId="0" fontId="7" fillId="0" borderId="0" xfId="0" applyFont="1" applyAlignment="1">
      <alignment horizontal="right" vertical="center"/>
    </xf>
    <xf numFmtId="0" fontId="3" fillId="0" borderId="0" xfId="0" applyFont="1" applyAlignment="1">
      <alignment horizontal="right" vertical="center"/>
    </xf>
    <xf numFmtId="233" fontId="165" fillId="4" borderId="0" xfId="0" applyNumberFormat="1" applyFont="1" applyFill="1" applyAlignment="1">
      <alignment horizontal="center" vertical="center"/>
    </xf>
    <xf numFmtId="233" fontId="165" fillId="4" borderId="54" xfId="0" applyNumberFormat="1" applyFont="1" applyFill="1" applyBorder="1" applyAlignment="1">
      <alignment horizontal="center" vertical="center"/>
    </xf>
    <xf numFmtId="0" fontId="3" fillId="0" borderId="55" xfId="0" applyFont="1" applyBorder="1" applyAlignment="1">
      <alignment vertical="center"/>
    </xf>
    <xf numFmtId="0" fontId="5" fillId="0" borderId="0" xfId="0" applyFont="1" applyAlignment="1">
      <alignment horizontal="center" vertical="center"/>
    </xf>
    <xf numFmtId="0" fontId="165" fillId="4" borderId="0" xfId="0" applyFont="1" applyFill="1" applyAlignment="1">
      <alignment horizontal="left" vertical="center" indent="1"/>
    </xf>
    <xf numFmtId="0" fontId="165" fillId="4" borderId="0" xfId="0" applyFont="1" applyFill="1" applyAlignment="1">
      <alignment horizontal="left" vertical="center"/>
    </xf>
    <xf numFmtId="0" fontId="165" fillId="0" borderId="0" xfId="0" applyFont="1" applyAlignment="1">
      <alignment horizontal="center" vertical="center"/>
    </xf>
    <xf numFmtId="234" fontId="3" fillId="0" borderId="0" xfId="0" applyNumberFormat="1" applyFont="1" applyAlignment="1">
      <alignment horizontal="center" vertical="center"/>
    </xf>
    <xf numFmtId="228" fontId="3" fillId="0" borderId="0" xfId="0" applyNumberFormat="1" applyFont="1" applyAlignment="1">
      <alignment horizontal="center" vertical="center"/>
    </xf>
    <xf numFmtId="0" fontId="3" fillId="0" borderId="0" xfId="0" applyFont="1" applyAlignment="1">
      <alignment horizontal="left" vertical="center"/>
    </xf>
    <xf numFmtId="0" fontId="4" fillId="0" borderId="5" xfId="0" applyFont="1" applyBorder="1" applyAlignment="1">
      <alignment horizontal="left" vertical="center"/>
    </xf>
    <xf numFmtId="0" fontId="3" fillId="0" borderId="5" xfId="0" applyFont="1" applyBorder="1" applyAlignment="1">
      <alignment horizontal="left" vertical="center"/>
    </xf>
    <xf numFmtId="225" fontId="3" fillId="0" borderId="5" xfId="2" applyNumberFormat="1" applyFont="1" applyBorder="1" applyAlignment="1">
      <alignment horizontal="right" vertical="center"/>
    </xf>
    <xf numFmtId="225" fontId="3" fillId="0" borderId="0" xfId="0" applyNumberFormat="1" applyFont="1" applyAlignment="1">
      <alignment horizontal="right" vertical="center"/>
    </xf>
    <xf numFmtId="225" fontId="3" fillId="0" borderId="56" xfId="2" applyNumberFormat="1" applyFont="1" applyBorder="1" applyAlignment="1">
      <alignment horizontal="right" vertical="center"/>
    </xf>
    <xf numFmtId="225" fontId="3" fillId="0" borderId="0" xfId="2" applyNumberFormat="1" applyFont="1" applyAlignment="1">
      <alignment horizontal="right" vertical="center"/>
    </xf>
    <xf numFmtId="225" fontId="3" fillId="0" borderId="55" xfId="2" applyNumberFormat="1" applyFont="1" applyBorder="1" applyAlignment="1">
      <alignment horizontal="right" vertical="center"/>
    </xf>
    <xf numFmtId="0" fontId="3" fillId="0" borderId="7" xfId="0" applyFont="1" applyBorder="1" applyAlignment="1">
      <alignment horizontal="left" vertical="center"/>
    </xf>
    <xf numFmtId="225" fontId="3" fillId="0" borderId="7" xfId="2" applyNumberFormat="1" applyFont="1" applyBorder="1" applyAlignment="1">
      <alignment horizontal="right" vertical="center"/>
    </xf>
    <xf numFmtId="225" fontId="3" fillId="0" borderId="57" xfId="2" applyNumberFormat="1" applyFont="1" applyBorder="1" applyAlignment="1">
      <alignment horizontal="right" vertical="center"/>
    </xf>
    <xf numFmtId="225" fontId="3" fillId="0" borderId="9" xfId="2" applyNumberFormat="1" applyFont="1" applyBorder="1" applyAlignment="1">
      <alignment horizontal="right" vertical="center"/>
    </xf>
    <xf numFmtId="0" fontId="4" fillId="0" borderId="7" xfId="0" applyFont="1" applyBorder="1" applyAlignment="1">
      <alignment horizontal="left" vertical="center"/>
    </xf>
    <xf numFmtId="0" fontId="4" fillId="0" borderId="58" xfId="0" applyFont="1" applyBorder="1" applyAlignment="1">
      <alignment horizontal="left" vertical="center"/>
    </xf>
    <xf numFmtId="0" fontId="3" fillId="0" borderId="58" xfId="0" applyFont="1" applyBorder="1" applyAlignment="1">
      <alignment horizontal="left" vertical="center"/>
    </xf>
    <xf numFmtId="225" fontId="3" fillId="0" borderId="58" xfId="2" applyNumberFormat="1" applyFont="1" applyBorder="1" applyAlignment="1">
      <alignment horizontal="right" vertical="center"/>
    </xf>
    <xf numFmtId="225" fontId="3" fillId="0" borderId="59" xfId="2" applyNumberFormat="1" applyFont="1" applyBorder="1" applyAlignment="1">
      <alignment horizontal="right" vertical="center"/>
    </xf>
    <xf numFmtId="0" fontId="3" fillId="0" borderId="0" xfId="0" quotePrefix="1" applyFont="1" applyAlignment="1">
      <alignment horizontal="left" vertical="center"/>
    </xf>
    <xf numFmtId="164" fontId="3" fillId="0" borderId="0" xfId="0" applyNumberFormat="1" applyFont="1" applyAlignment="1">
      <alignment horizontal="left" vertical="center"/>
    </xf>
    <xf numFmtId="0" fontId="3" fillId="0" borderId="8" xfId="0" applyFont="1" applyBorder="1" applyAlignment="1">
      <alignment horizontal="left" vertical="center"/>
    </xf>
    <xf numFmtId="225" fontId="3" fillId="0" borderId="8" xfId="2" applyNumberFormat="1" applyFont="1" applyBorder="1" applyAlignment="1">
      <alignment horizontal="right" vertical="center"/>
    </xf>
    <xf numFmtId="3" fontId="3" fillId="0" borderId="0" xfId="0" applyNumberFormat="1" applyFont="1" applyAlignment="1">
      <alignment horizontal="left" vertical="center"/>
    </xf>
    <xf numFmtId="3" fontId="3" fillId="0" borderId="7" xfId="0" applyNumberFormat="1" applyFont="1" applyBorder="1" applyAlignment="1">
      <alignment horizontal="left" vertical="center"/>
    </xf>
    <xf numFmtId="3" fontId="4" fillId="0" borderId="7" xfId="0" applyNumberFormat="1" applyFont="1" applyBorder="1" applyAlignment="1">
      <alignment horizontal="left" vertical="center"/>
    </xf>
    <xf numFmtId="225" fontId="3" fillId="0" borderId="0" xfId="1" applyNumberFormat="1" applyFont="1" applyFill="1" applyBorder="1" applyAlignment="1">
      <alignment horizontal="right" vertical="center"/>
    </xf>
    <xf numFmtId="0" fontId="9" fillId="0" borderId="49" xfId="0" applyFont="1" applyBorder="1" applyAlignment="1">
      <alignment horizontal="left" vertical="center"/>
    </xf>
    <xf numFmtId="0" fontId="3" fillId="0" borderId="49" xfId="0" applyFont="1" applyBorder="1" applyAlignment="1">
      <alignment horizontal="left" vertical="center"/>
    </xf>
    <xf numFmtId="225" fontId="3" fillId="0" borderId="49" xfId="2" applyNumberFormat="1" applyFont="1" applyBorder="1" applyAlignment="1">
      <alignment horizontal="right" vertical="center"/>
    </xf>
    <xf numFmtId="225" fontId="3" fillId="0" borderId="60" xfId="2" applyNumberFormat="1" applyFont="1" applyBorder="1" applyAlignment="1">
      <alignment horizontal="right" vertical="center"/>
    </xf>
    <xf numFmtId="235" fontId="3" fillId="0" borderId="49" xfId="2" applyNumberFormat="1" applyFont="1" applyBorder="1" applyAlignment="1">
      <alignment horizontal="right" vertical="center"/>
    </xf>
    <xf numFmtId="0" fontId="9" fillId="0" borderId="0" xfId="0" applyFont="1" applyAlignment="1">
      <alignment horizontal="left" vertical="center"/>
    </xf>
    <xf numFmtId="236" fontId="3" fillId="0" borderId="0" xfId="2" applyNumberFormat="1" applyFont="1" applyAlignment="1">
      <alignment horizontal="right" vertical="center"/>
    </xf>
    <xf numFmtId="228" fontId="3" fillId="0" borderId="0" xfId="2" applyNumberFormat="1" applyFont="1" applyAlignment="1">
      <alignment horizontal="right" vertical="center"/>
    </xf>
    <xf numFmtId="0" fontId="7" fillId="0" borderId="0" xfId="0" applyFont="1" applyAlignment="1">
      <alignment vertical="center"/>
    </xf>
    <xf numFmtId="0" fontId="8" fillId="0" borderId="0" xfId="0" applyFont="1" applyAlignment="1">
      <alignment horizontal="left" vertical="center"/>
    </xf>
    <xf numFmtId="10" fontId="6" fillId="0" borderId="0" xfId="0" applyNumberFormat="1" applyFont="1" applyAlignment="1">
      <alignment horizontal="right" vertical="center"/>
    </xf>
    <xf numFmtId="10" fontId="3" fillId="0" borderId="0" xfId="0" applyNumberFormat="1" applyFont="1" applyAlignment="1">
      <alignment horizontal="right" vertical="center"/>
    </xf>
    <xf numFmtId="10" fontId="8" fillId="0" borderId="0" xfId="0" applyNumberFormat="1" applyFont="1" applyAlignment="1">
      <alignment horizontal="center" vertical="center"/>
    </xf>
    <xf numFmtId="168" fontId="6" fillId="0" borderId="55" xfId="1" applyNumberFormat="1" applyFont="1" applyFill="1" applyBorder="1" applyAlignment="1">
      <alignment horizontal="right" vertical="center"/>
    </xf>
    <xf numFmtId="10" fontId="3" fillId="0" borderId="0" xfId="2" applyNumberFormat="1" applyFont="1" applyAlignment="1">
      <alignment horizontal="right" vertical="center"/>
    </xf>
    <xf numFmtId="10" fontId="3" fillId="0" borderId="0" xfId="0" applyNumberFormat="1" applyFont="1" applyAlignment="1">
      <alignment horizontal="center" vertical="center"/>
    </xf>
    <xf numFmtId="10" fontId="3" fillId="0" borderId="55" xfId="2" applyNumberFormat="1" applyFont="1" applyBorder="1" applyAlignment="1">
      <alignment horizontal="right" vertical="center"/>
    </xf>
    <xf numFmtId="10" fontId="3" fillId="0" borderId="55" xfId="0" applyNumberFormat="1" applyFont="1" applyBorder="1" applyAlignment="1">
      <alignment horizontal="right" vertical="center"/>
    </xf>
    <xf numFmtId="10" fontId="3" fillId="0" borderId="0" xfId="1" applyNumberFormat="1" applyFont="1" applyFill="1" applyBorder="1" applyAlignment="1">
      <alignment horizontal="right" vertical="center"/>
    </xf>
    <xf numFmtId="215" fontId="3" fillId="0" borderId="55" xfId="0" applyNumberFormat="1" applyFont="1" applyBorder="1" applyAlignment="1">
      <alignment horizontal="right" vertical="center"/>
    </xf>
    <xf numFmtId="165" fontId="4" fillId="0" borderId="0" xfId="0" applyNumberFormat="1" applyFont="1" applyAlignment="1">
      <alignment horizontal="center" vertical="center"/>
    </xf>
    <xf numFmtId="165" fontId="3" fillId="0" borderId="0" xfId="0" applyNumberFormat="1" applyFont="1" applyAlignment="1">
      <alignment horizontal="left" vertical="center"/>
    </xf>
    <xf numFmtId="0" fontId="7" fillId="0" borderId="48" xfId="0" applyFont="1" applyBorder="1" applyAlignment="1">
      <alignment horizontal="center" vertical="center"/>
    </xf>
    <xf numFmtId="10" fontId="4" fillId="0" borderId="0" xfId="0" applyNumberFormat="1" applyFont="1" applyAlignment="1">
      <alignment horizontal="center" vertical="center"/>
    </xf>
    <xf numFmtId="10" fontId="3" fillId="0" borderId="61" xfId="1" applyNumberFormat="1" applyFont="1" applyFill="1" applyBorder="1" applyAlignment="1">
      <alignment horizontal="right" vertical="center"/>
    </xf>
    <xf numFmtId="0" fontId="8" fillId="0" borderId="0" xfId="0" applyFont="1" applyAlignment="1">
      <alignment horizontal="center" vertical="center"/>
    </xf>
    <xf numFmtId="43" fontId="3" fillId="0" borderId="0" xfId="3460" applyFont="1" applyFill="1" applyAlignment="1">
      <alignment horizontal="center" vertical="center"/>
    </xf>
    <xf numFmtId="43" fontId="3" fillId="0" borderId="55" xfId="3460" applyFont="1" applyFill="1" applyBorder="1" applyAlignment="1">
      <alignment horizontal="center" vertical="center"/>
    </xf>
    <xf numFmtId="3" fontId="3" fillId="0" borderId="0" xfId="0" applyNumberFormat="1" applyFont="1" applyAlignment="1">
      <alignment horizontal="center" vertical="center"/>
    </xf>
    <xf numFmtId="233" fontId="165" fillId="4" borderId="55" xfId="0" applyNumberFormat="1" applyFont="1" applyFill="1" applyBorder="1" applyAlignment="1">
      <alignment horizontal="center" vertical="center"/>
    </xf>
    <xf numFmtId="164" fontId="3" fillId="0" borderId="0" xfId="0" applyNumberFormat="1" applyFont="1" applyAlignment="1">
      <alignment vertical="center"/>
    </xf>
    <xf numFmtId="0" fontId="9" fillId="0" borderId="49" xfId="0" applyFont="1" applyBorder="1" applyAlignment="1">
      <alignment vertical="center"/>
    </xf>
    <xf numFmtId="0" fontId="3" fillId="0" borderId="49" xfId="0" applyFont="1" applyBorder="1" applyAlignment="1">
      <alignment vertical="center"/>
    </xf>
    <xf numFmtId="0" fontId="3" fillId="0" borderId="60" xfId="0" applyFont="1" applyBorder="1" applyAlignment="1">
      <alignment vertical="center"/>
    </xf>
    <xf numFmtId="164" fontId="3" fillId="0" borderId="49" xfId="0" applyNumberFormat="1" applyFont="1" applyBorder="1" applyAlignment="1">
      <alignment vertical="center"/>
    </xf>
    <xf numFmtId="0" fontId="9" fillId="0" borderId="0" xfId="0" applyFont="1" applyAlignment="1">
      <alignment vertical="center"/>
    </xf>
    <xf numFmtId="10" fontId="3" fillId="0" borderId="0" xfId="1" applyNumberFormat="1" applyFont="1" applyFill="1" applyBorder="1" applyAlignment="1">
      <alignment horizontal="left" vertical="center"/>
    </xf>
    <xf numFmtId="225" fontId="3" fillId="0" borderId="55" xfId="0" applyNumberFormat="1" applyFont="1" applyBorder="1" applyAlignment="1">
      <alignment horizontal="right" vertical="center"/>
    </xf>
    <xf numFmtId="9" fontId="3" fillId="0" borderId="49" xfId="1" applyFont="1" applyFill="1" applyBorder="1" applyAlignment="1">
      <alignment horizontal="right" vertical="center"/>
    </xf>
    <xf numFmtId="225" fontId="3" fillId="0" borderId="49" xfId="0" applyNumberFormat="1" applyFont="1" applyBorder="1" applyAlignment="1">
      <alignment horizontal="right" vertical="center"/>
    </xf>
    <xf numFmtId="225" fontId="3" fillId="0" borderId="60" xfId="0" applyNumberFormat="1" applyFont="1" applyBorder="1" applyAlignment="1">
      <alignment horizontal="right" vertical="center"/>
    </xf>
    <xf numFmtId="164" fontId="3" fillId="0" borderId="0" xfId="0" applyNumberFormat="1" applyFont="1" applyAlignment="1">
      <alignment horizontal="right" vertical="center"/>
    </xf>
    <xf numFmtId="164" fontId="3" fillId="0" borderId="55" xfId="0" applyNumberFormat="1" applyFont="1" applyBorder="1" applyAlignment="1">
      <alignment horizontal="right" vertical="center"/>
    </xf>
    <xf numFmtId="3" fontId="3" fillId="0" borderId="0" xfId="2" applyNumberFormat="1" applyFont="1" applyAlignment="1">
      <alignment horizontal="right" vertical="center"/>
    </xf>
    <xf numFmtId="225" fontId="3" fillId="0" borderId="0" xfId="0" applyNumberFormat="1" applyFont="1" applyAlignment="1">
      <alignment horizontal="center" vertical="center"/>
    </xf>
    <xf numFmtId="3" fontId="3" fillId="0" borderId="55" xfId="2" applyNumberFormat="1" applyFont="1" applyBorder="1" applyAlignment="1">
      <alignment horizontal="right" vertical="center"/>
    </xf>
    <xf numFmtId="44" fontId="3" fillId="0" borderId="0" xfId="0" applyNumberFormat="1" applyFont="1" applyAlignment="1">
      <alignment vertical="center"/>
    </xf>
    <xf numFmtId="237" fontId="8" fillId="5" borderId="58" xfId="0" applyNumberFormat="1" applyFont="1" applyFill="1" applyBorder="1" applyAlignment="1">
      <alignment horizontal="centerContinuous" vertical="center"/>
    </xf>
    <xf numFmtId="238" fontId="8" fillId="5" borderId="48" xfId="0" applyNumberFormat="1" applyFont="1" applyFill="1" applyBorder="1" applyAlignment="1">
      <alignment horizontal="right" vertical="center"/>
    </xf>
    <xf numFmtId="238" fontId="8" fillId="5" borderId="59" xfId="0" applyNumberFormat="1" applyFont="1" applyFill="1" applyBorder="1" applyAlignment="1">
      <alignment horizontal="right" vertical="center"/>
    </xf>
    <xf numFmtId="238" fontId="8" fillId="5" borderId="52" xfId="0" applyNumberFormat="1" applyFont="1" applyFill="1" applyBorder="1" applyAlignment="1">
      <alignment horizontal="right" vertical="center"/>
    </xf>
    <xf numFmtId="2" fontId="3" fillId="0" borderId="0" xfId="0" applyNumberFormat="1" applyFont="1" applyAlignment="1">
      <alignment horizontal="right" vertical="center"/>
    </xf>
    <xf numFmtId="2" fontId="3" fillId="0" borderId="55" xfId="0" applyNumberFormat="1" applyFont="1" applyBorder="1" applyAlignment="1">
      <alignment horizontal="right" vertical="center"/>
    </xf>
    <xf numFmtId="225" fontId="7" fillId="0" borderId="0" xfId="2" applyNumberFormat="1" applyFont="1" applyAlignment="1">
      <alignment horizontal="right" vertical="center"/>
    </xf>
    <xf numFmtId="225" fontId="7" fillId="0" borderId="55" xfId="2" applyNumberFormat="1" applyFont="1" applyBorder="1" applyAlignment="1">
      <alignment horizontal="right" vertical="center"/>
    </xf>
    <xf numFmtId="0" fontId="8" fillId="0" borderId="8" xfId="0" applyFont="1" applyBorder="1" applyAlignment="1">
      <alignment horizontal="left" vertical="center"/>
    </xf>
    <xf numFmtId="225" fontId="8" fillId="0" borderId="0" xfId="0" applyNumberFormat="1" applyFont="1" applyAlignment="1">
      <alignment horizontal="right" vertical="center"/>
    </xf>
    <xf numFmtId="239" fontId="3" fillId="0" borderId="0" xfId="2" applyNumberFormat="1" applyFont="1" applyAlignment="1">
      <alignment horizontal="right" vertical="center"/>
    </xf>
    <xf numFmtId="239" fontId="3" fillId="0" borderId="0" xfId="0" applyNumberFormat="1" applyFont="1" applyAlignment="1">
      <alignment horizontal="center" vertical="center"/>
    </xf>
    <xf numFmtId="239" fontId="3" fillId="0" borderId="55" xfId="2" applyNumberFormat="1" applyFont="1" applyBorder="1" applyAlignment="1">
      <alignment horizontal="right" vertical="center"/>
    </xf>
    <xf numFmtId="239" fontId="3" fillId="0" borderId="49" xfId="0" applyNumberFormat="1" applyFont="1" applyBorder="1" applyAlignment="1">
      <alignment vertical="center"/>
    </xf>
    <xf numFmtId="239" fontId="3" fillId="0" borderId="0" xfId="0" applyNumberFormat="1" applyFont="1" applyAlignment="1">
      <alignment vertical="center"/>
    </xf>
    <xf numFmtId="239" fontId="3" fillId="0" borderId="60" xfId="0" applyNumberFormat="1" applyFont="1" applyBorder="1" applyAlignment="1">
      <alignment vertical="center"/>
    </xf>
    <xf numFmtId="239" fontId="3" fillId="0" borderId="55" xfId="0" applyNumberFormat="1" applyFont="1" applyBorder="1" applyAlignment="1">
      <alignment vertical="center"/>
    </xf>
    <xf numFmtId="0" fontId="3" fillId="0" borderId="0" xfId="0" applyFont="1" applyAlignment="1">
      <alignment horizontal="left" vertical="center" indent="1"/>
    </xf>
    <xf numFmtId="0" fontId="3" fillId="0" borderId="62" xfId="0" applyFont="1" applyBorder="1" applyAlignment="1">
      <alignment vertical="center"/>
    </xf>
    <xf numFmtId="225" fontId="3" fillId="0" borderId="62" xfId="0" applyNumberFormat="1" applyFont="1" applyBorder="1" applyAlignment="1">
      <alignment vertical="center"/>
    </xf>
    <xf numFmtId="225" fontId="3" fillId="0" borderId="62" xfId="0" applyNumberFormat="1" applyFont="1" applyBorder="1" applyAlignment="1">
      <alignment horizontal="right" vertical="center"/>
    </xf>
    <xf numFmtId="225" fontId="3" fillId="0" borderId="63" xfId="0" applyNumberFormat="1" applyFont="1" applyBorder="1" applyAlignment="1">
      <alignment vertical="center"/>
    </xf>
    <xf numFmtId="225" fontId="4" fillId="0" borderId="0" xfId="0" applyNumberFormat="1" applyFont="1" applyAlignment="1">
      <alignment vertical="center"/>
    </xf>
    <xf numFmtId="225" fontId="3" fillId="0" borderId="55" xfId="0" applyNumberFormat="1" applyFont="1" applyBorder="1" applyAlignment="1">
      <alignment vertical="center"/>
    </xf>
    <xf numFmtId="225" fontId="3" fillId="0" borderId="0" xfId="0" applyNumberFormat="1" applyFont="1" applyAlignment="1">
      <alignment horizontal="left" vertical="center"/>
    </xf>
    <xf numFmtId="225" fontId="3" fillId="0" borderId="49" xfId="0" applyNumberFormat="1" applyFont="1" applyBorder="1" applyAlignment="1">
      <alignment vertical="center"/>
    </xf>
    <xf numFmtId="225" fontId="3" fillId="0" borderId="60" xfId="0" applyNumberFormat="1" applyFont="1" applyBorder="1" applyAlignment="1">
      <alignment vertical="center"/>
    </xf>
    <xf numFmtId="9" fontId="3" fillId="0" borderId="0" xfId="1" applyFont="1" applyFill="1" applyBorder="1" applyAlignment="1">
      <alignment horizontal="right" vertical="center"/>
    </xf>
    <xf numFmtId="9" fontId="8" fillId="0" borderId="0" xfId="1" applyFont="1" applyFill="1" applyBorder="1" applyAlignment="1">
      <alignment horizontal="center" vertical="center"/>
    </xf>
    <xf numFmtId="9" fontId="3" fillId="0" borderId="55" xfId="1" applyFont="1" applyFill="1" applyBorder="1" applyAlignment="1">
      <alignment horizontal="right" vertical="center"/>
    </xf>
    <xf numFmtId="9" fontId="6" fillId="0" borderId="0" xfId="1" applyFont="1" applyFill="1" applyBorder="1" applyAlignment="1">
      <alignment horizontal="right" vertical="center"/>
    </xf>
    <xf numFmtId="9" fontId="3" fillId="0" borderId="0" xfId="1" applyFont="1" applyBorder="1" applyAlignment="1">
      <alignment vertical="center"/>
    </xf>
    <xf numFmtId="9" fontId="3" fillId="0" borderId="0" xfId="1" applyFont="1" applyFill="1" applyBorder="1" applyAlignment="1">
      <alignment vertical="center"/>
    </xf>
    <xf numFmtId="9" fontId="3" fillId="0" borderId="55" xfId="1" applyFont="1" applyBorder="1" applyAlignment="1">
      <alignment vertical="center"/>
    </xf>
    <xf numFmtId="9" fontId="3" fillId="0" borderId="0" xfId="1" applyFont="1" applyAlignment="1">
      <alignment vertical="center"/>
    </xf>
    <xf numFmtId="9" fontId="6" fillId="0" borderId="0" xfId="1" applyFont="1" applyAlignment="1">
      <alignment vertical="center"/>
    </xf>
    <xf numFmtId="4" fontId="3" fillId="0" borderId="0" xfId="0" applyNumberFormat="1" applyFont="1" applyAlignment="1">
      <alignment horizontal="right" vertical="center"/>
    </xf>
    <xf numFmtId="4" fontId="3" fillId="0" borderId="11" xfId="0" applyNumberFormat="1" applyFont="1" applyBorder="1" applyAlignment="1">
      <alignment horizontal="right" vertical="center"/>
    </xf>
    <xf numFmtId="240" fontId="3" fillId="0" borderId="0" xfId="0" applyNumberFormat="1" applyFont="1" applyAlignment="1">
      <alignment horizontal="right" vertical="center"/>
    </xf>
    <xf numFmtId="240" fontId="3" fillId="0" borderId="11" xfId="0" applyNumberFormat="1" applyFont="1" applyBorder="1" applyAlignment="1">
      <alignment horizontal="right" vertical="center"/>
    </xf>
    <xf numFmtId="0" fontId="7" fillId="0" borderId="49" xfId="0" applyFont="1" applyBorder="1" applyAlignment="1">
      <alignment vertical="center"/>
    </xf>
    <xf numFmtId="10" fontId="3" fillId="0" borderId="49" xfId="1" applyNumberFormat="1" applyFont="1" applyBorder="1" applyAlignment="1">
      <alignment vertical="center"/>
    </xf>
    <xf numFmtId="0" fontId="7" fillId="0" borderId="60" xfId="0" applyFont="1" applyBorder="1" applyAlignment="1">
      <alignment vertical="center"/>
    </xf>
    <xf numFmtId="168" fontId="3" fillId="0" borderId="0" xfId="1" applyNumberFormat="1" applyFont="1" applyFill="1" applyBorder="1" applyAlignment="1">
      <alignment horizontal="right" vertical="center"/>
    </xf>
    <xf numFmtId="168" fontId="8" fillId="0" borderId="0" xfId="1" applyNumberFormat="1" applyFont="1" applyFill="1" applyBorder="1" applyAlignment="1">
      <alignment horizontal="center" vertical="center"/>
    </xf>
    <xf numFmtId="168" fontId="3" fillId="0" borderId="55" xfId="1" applyNumberFormat="1" applyFont="1" applyFill="1" applyBorder="1" applyAlignment="1">
      <alignment horizontal="right" vertical="center"/>
    </xf>
    <xf numFmtId="168" fontId="6" fillId="0" borderId="0" xfId="1" applyNumberFormat="1" applyFont="1" applyFill="1" applyBorder="1" applyAlignment="1">
      <alignment horizontal="right" vertical="center"/>
    </xf>
    <xf numFmtId="3" fontId="3" fillId="0" borderId="0" xfId="1" applyNumberFormat="1" applyFont="1" applyFill="1" applyBorder="1" applyAlignment="1">
      <alignment horizontal="right" vertical="center"/>
    </xf>
    <xf numFmtId="3" fontId="8" fillId="0" borderId="0" xfId="1" applyNumberFormat="1" applyFont="1" applyFill="1" applyBorder="1" applyAlignment="1">
      <alignment horizontal="right" vertical="center"/>
    </xf>
    <xf numFmtId="3" fontId="3" fillId="0" borderId="55" xfId="1" applyNumberFormat="1" applyFont="1" applyFill="1" applyBorder="1" applyAlignment="1">
      <alignment horizontal="right" vertical="center"/>
    </xf>
    <xf numFmtId="3" fontId="6" fillId="0" borderId="0" xfId="1" applyNumberFormat="1" applyFont="1" applyFill="1" applyBorder="1" applyAlignment="1">
      <alignment horizontal="right" vertical="center"/>
    </xf>
    <xf numFmtId="168" fontId="3" fillId="0" borderId="0" xfId="1" applyNumberFormat="1" applyFont="1" applyFill="1" applyBorder="1" applyAlignment="1">
      <alignment horizontal="center" vertical="center"/>
    </xf>
    <xf numFmtId="168" fontId="7" fillId="0" borderId="49" xfId="1" applyNumberFormat="1" applyFont="1" applyFill="1" applyBorder="1" applyAlignment="1">
      <alignment vertical="center"/>
    </xf>
    <xf numFmtId="168" fontId="3" fillId="0" borderId="49" xfId="1" applyNumberFormat="1" applyFont="1" applyBorder="1" applyAlignment="1">
      <alignment vertical="center"/>
    </xf>
    <xf numFmtId="168" fontId="7" fillId="0" borderId="60" xfId="1" applyNumberFormat="1" applyFont="1" applyFill="1" applyBorder="1" applyAlignment="1">
      <alignment vertical="center"/>
    </xf>
    <xf numFmtId="168" fontId="3" fillId="0" borderId="0" xfId="1" applyNumberFormat="1" applyFont="1" applyBorder="1" applyAlignment="1">
      <alignment vertical="center"/>
    </xf>
    <xf numFmtId="168" fontId="3" fillId="0" borderId="0" xfId="1" applyNumberFormat="1" applyFont="1" applyBorder="1" applyAlignment="1">
      <alignment horizontal="center" vertical="center"/>
    </xf>
    <xf numFmtId="168" fontId="3" fillId="0" borderId="55" xfId="1" applyNumberFormat="1" applyFont="1" applyBorder="1" applyAlignment="1">
      <alignment vertical="center"/>
    </xf>
    <xf numFmtId="168" fontId="6" fillId="0" borderId="11" xfId="1" applyNumberFormat="1" applyFont="1" applyFill="1" applyBorder="1" applyAlignment="1">
      <alignment horizontal="right" vertical="center"/>
    </xf>
    <xf numFmtId="168" fontId="11" fillId="0" borderId="0" xfId="1" applyNumberFormat="1" applyFont="1" applyFill="1" applyBorder="1" applyAlignment="1">
      <alignment horizontal="right" vertical="center"/>
    </xf>
    <xf numFmtId="0" fontId="8" fillId="0" borderId="0" xfId="0" quotePrefix="1" applyFont="1" applyAlignment="1">
      <alignment horizontal="left" vertical="center"/>
    </xf>
    <xf numFmtId="0" fontId="4" fillId="5" borderId="52" xfId="0" applyFont="1" applyFill="1" applyBorder="1" applyAlignment="1">
      <alignment horizontal="right" vertical="center"/>
    </xf>
    <xf numFmtId="168" fontId="11" fillId="0" borderId="11" xfId="1" applyNumberFormat="1" applyFont="1" applyFill="1" applyBorder="1" applyAlignment="1">
      <alignment horizontal="right" vertical="center"/>
    </xf>
    <xf numFmtId="168" fontId="3" fillId="0" borderId="0" xfId="1" applyNumberFormat="1" applyFont="1" applyFill="1" applyBorder="1" applyAlignment="1">
      <alignment vertical="center"/>
    </xf>
    <xf numFmtId="168" fontId="3" fillId="0" borderId="0" xfId="1" applyNumberFormat="1" applyFont="1" applyAlignment="1">
      <alignment horizontal="center" vertical="center"/>
    </xf>
    <xf numFmtId="168" fontId="3" fillId="0" borderId="5" xfId="1" applyNumberFormat="1" applyFont="1" applyFill="1" applyBorder="1" applyAlignment="1">
      <alignment vertical="center"/>
    </xf>
    <xf numFmtId="3" fontId="3" fillId="0" borderId="0" xfId="0" applyNumberFormat="1" applyFont="1" applyAlignment="1">
      <alignment horizontal="right" vertical="center"/>
    </xf>
    <xf numFmtId="3" fontId="3" fillId="0" borderId="8" xfId="2" applyNumberFormat="1" applyFont="1" applyBorder="1" applyAlignment="1">
      <alignment horizontal="right" vertical="center"/>
    </xf>
    <xf numFmtId="3" fontId="6" fillId="0" borderId="8" xfId="2" applyNumberFormat="1" applyFont="1" applyBorder="1" applyAlignment="1">
      <alignment horizontal="right" vertical="center"/>
    </xf>
    <xf numFmtId="3" fontId="3" fillId="0" borderId="9" xfId="2" applyNumberFormat="1" applyFont="1" applyBorder="1" applyAlignment="1">
      <alignment horizontal="right" vertical="center"/>
    </xf>
    <xf numFmtId="0" fontId="8" fillId="0" borderId="0" xfId="0" applyFont="1" applyAlignment="1">
      <alignment horizontal="left" vertical="center" indent="1"/>
    </xf>
    <xf numFmtId="215" fontId="6" fillId="0" borderId="55" xfId="0" applyNumberFormat="1" applyFont="1" applyBorder="1" applyAlignment="1">
      <alignment horizontal="right" vertical="center"/>
    </xf>
    <xf numFmtId="3" fontId="4" fillId="0" borderId="55" xfId="0" applyNumberFormat="1" applyFont="1" applyBorder="1" applyAlignment="1">
      <alignment horizontal="center" vertical="center"/>
    </xf>
    <xf numFmtId="3" fontId="4" fillId="0" borderId="0" xfId="0" applyNumberFormat="1" applyFont="1" applyAlignment="1">
      <alignment horizontal="center" vertical="center"/>
    </xf>
    <xf numFmtId="3" fontId="4" fillId="0" borderId="0" xfId="0" quotePrefix="1" applyNumberFormat="1" applyFont="1" applyAlignment="1">
      <alignment horizontal="center" vertical="center"/>
    </xf>
    <xf numFmtId="3" fontId="3" fillId="0" borderId="60" xfId="0" applyNumberFormat="1" applyFont="1" applyBorder="1" applyAlignment="1">
      <alignment horizontal="center" vertical="center"/>
    </xf>
    <xf numFmtId="3" fontId="3" fillId="0" borderId="49" xfId="0" applyNumberFormat="1" applyFont="1" applyBorder="1" applyAlignment="1">
      <alignment horizontal="center" vertical="center"/>
    </xf>
    <xf numFmtId="0" fontId="4" fillId="0" borderId="0" xfId="0" applyFont="1" applyAlignment="1">
      <alignment horizontal="left" vertical="center"/>
    </xf>
    <xf numFmtId="239" fontId="4" fillId="0" borderId="0" xfId="0" applyNumberFormat="1" applyFont="1" applyAlignment="1">
      <alignment horizontal="left" vertical="center"/>
    </xf>
    <xf numFmtId="225" fontId="4" fillId="0" borderId="0" xfId="0" applyNumberFormat="1" applyFont="1" applyAlignment="1">
      <alignment horizontal="right" vertical="center"/>
    </xf>
    <xf numFmtId="3" fontId="4" fillId="0" borderId="0" xfId="0" applyNumberFormat="1" applyFont="1" applyAlignment="1">
      <alignment horizontal="left" vertical="center"/>
    </xf>
    <xf numFmtId="225" fontId="9" fillId="0" borderId="0" xfId="0" applyNumberFormat="1" applyFont="1" applyAlignment="1">
      <alignment horizontal="right" vertical="center"/>
    </xf>
    <xf numFmtId="0" fontId="4" fillId="0" borderId="7" xfId="0" applyFont="1" applyBorder="1" applyAlignment="1">
      <alignment horizontal="left" vertical="center" indent="1"/>
    </xf>
    <xf numFmtId="225" fontId="3" fillId="0" borderId="55" xfId="0" applyNumberFormat="1" applyFont="1" applyBorder="1" applyAlignment="1">
      <alignment horizontal="left" vertical="center"/>
    </xf>
    <xf numFmtId="241" fontId="8" fillId="5" borderId="58" xfId="0" applyNumberFormat="1" applyFont="1" applyFill="1" applyBorder="1" applyAlignment="1">
      <alignment horizontal="centerContinuous" vertical="center"/>
    </xf>
    <xf numFmtId="225" fontId="8" fillId="5" borderId="59" xfId="0" applyNumberFormat="1" applyFont="1" applyFill="1" applyBorder="1" applyAlignment="1">
      <alignment horizontal="right" vertical="center"/>
    </xf>
    <xf numFmtId="225" fontId="8" fillId="0" borderId="0" xfId="0" applyNumberFormat="1" applyFont="1" applyAlignment="1">
      <alignment horizontal="center" vertical="center"/>
    </xf>
    <xf numFmtId="225" fontId="8" fillId="5" borderId="48" xfId="0" applyNumberFormat="1" applyFont="1" applyFill="1" applyBorder="1" applyAlignment="1">
      <alignment horizontal="right" vertical="center"/>
    </xf>
    <xf numFmtId="225" fontId="4" fillId="0" borderId="0" xfId="0" applyNumberFormat="1" applyFont="1" applyAlignment="1">
      <alignment horizontal="center" vertical="center"/>
    </xf>
    <xf numFmtId="225" fontId="4" fillId="0" borderId="55" xfId="0" applyNumberFormat="1" applyFont="1" applyBorder="1" applyAlignment="1">
      <alignment horizontal="center" vertical="center"/>
    </xf>
    <xf numFmtId="225" fontId="4" fillId="0" borderId="0" xfId="0" quotePrefix="1" applyNumberFormat="1" applyFont="1" applyAlignment="1">
      <alignment horizontal="center" vertical="center"/>
    </xf>
    <xf numFmtId="0" fontId="8" fillId="0" borderId="7" xfId="0" applyFont="1" applyBorder="1" applyAlignment="1">
      <alignment horizontal="left" vertical="center"/>
    </xf>
    <xf numFmtId="225" fontId="4" fillId="0" borderId="55" xfId="0" applyNumberFormat="1" applyFont="1" applyBorder="1" applyAlignment="1">
      <alignment horizontal="right" vertical="center"/>
    </xf>
    <xf numFmtId="225" fontId="4" fillId="0" borderId="0" xfId="0" quotePrefix="1" applyNumberFormat="1" applyFont="1" applyAlignment="1">
      <alignment horizontal="right" vertical="center"/>
    </xf>
    <xf numFmtId="165" fontId="9" fillId="0" borderId="49" xfId="0" applyNumberFormat="1" applyFont="1" applyBorder="1" applyAlignment="1">
      <alignment horizontal="left" vertical="center"/>
    </xf>
    <xf numFmtId="225" fontId="4" fillId="0" borderId="49" xfId="0" applyNumberFormat="1" applyFont="1" applyBorder="1" applyAlignment="1">
      <alignment horizontal="right" vertical="center"/>
    </xf>
    <xf numFmtId="225" fontId="4" fillId="0" borderId="60" xfId="0" applyNumberFormat="1" applyFont="1" applyBorder="1" applyAlignment="1">
      <alignment horizontal="right" vertical="center"/>
    </xf>
    <xf numFmtId="225" fontId="4" fillId="0" borderId="49" xfId="0" quotePrefix="1" applyNumberFormat="1" applyFont="1" applyBorder="1" applyAlignment="1">
      <alignment horizontal="right" vertical="center"/>
    </xf>
    <xf numFmtId="165" fontId="9" fillId="0" borderId="0" xfId="0" applyNumberFormat="1" applyFont="1" applyAlignment="1">
      <alignment horizontal="left" vertical="center"/>
    </xf>
    <xf numFmtId="165" fontId="3" fillId="0" borderId="0" xfId="0" applyNumberFormat="1" applyFont="1" applyAlignment="1">
      <alignment horizontal="center" vertical="center"/>
    </xf>
    <xf numFmtId="10" fontId="6" fillId="0" borderId="48" xfId="1" applyNumberFormat="1" applyFont="1" applyFill="1" applyBorder="1" applyAlignment="1">
      <alignment horizontal="right" vertical="center"/>
    </xf>
    <xf numFmtId="225" fontId="3" fillId="0" borderId="55" xfId="2" applyNumberFormat="1" applyFont="1" applyBorder="1" applyAlignment="1">
      <alignment vertical="center"/>
    </xf>
    <xf numFmtId="0" fontId="3" fillId="0" borderId="0" xfId="0" quotePrefix="1" applyFont="1" applyAlignment="1">
      <alignment vertical="center"/>
    </xf>
    <xf numFmtId="167" fontId="3" fillId="0" borderId="55" xfId="2" applyNumberFormat="1" applyFont="1" applyBorder="1" applyAlignment="1">
      <alignment horizontal="right" vertical="center"/>
    </xf>
    <xf numFmtId="167" fontId="3" fillId="0" borderId="0" xfId="2" applyNumberFormat="1" applyFont="1" applyAlignment="1">
      <alignment horizontal="right" vertical="center"/>
    </xf>
    <xf numFmtId="165" fontId="4" fillId="0" borderId="49" xfId="0" applyNumberFormat="1" applyFont="1" applyBorder="1" applyAlignment="1">
      <alignment horizontal="center" vertical="center"/>
    </xf>
    <xf numFmtId="3" fontId="4" fillId="0" borderId="60" xfId="0" applyNumberFormat="1" applyFont="1" applyBorder="1" applyAlignment="1">
      <alignment horizontal="center" vertical="center"/>
    </xf>
    <xf numFmtId="3" fontId="4" fillId="0" borderId="49" xfId="0" applyNumberFormat="1" applyFont="1" applyBorder="1" applyAlignment="1">
      <alignment horizontal="center" vertical="center"/>
    </xf>
    <xf numFmtId="3" fontId="4" fillId="0" borderId="49" xfId="0" quotePrefix="1" applyNumberFormat="1" applyFont="1" applyBorder="1" applyAlignment="1">
      <alignment horizontal="center" vertical="center"/>
    </xf>
    <xf numFmtId="43" fontId="4" fillId="0" borderId="0" xfId="3460" applyFont="1" applyFill="1" applyBorder="1" applyAlignment="1">
      <alignment horizontal="center" vertical="center"/>
    </xf>
    <xf numFmtId="168" fontId="4" fillId="0" borderId="0" xfId="1" applyNumberFormat="1" applyFont="1" applyFill="1" applyBorder="1" applyAlignment="1">
      <alignment horizontal="center" vertical="center"/>
    </xf>
    <xf numFmtId="225" fontId="3" fillId="0" borderId="55" xfId="1" applyNumberFormat="1" applyFont="1" applyFill="1" applyBorder="1" applyAlignment="1">
      <alignment horizontal="right" vertical="center"/>
    </xf>
    <xf numFmtId="165" fontId="3" fillId="0" borderId="8" xfId="0" applyNumberFormat="1" applyFont="1" applyBorder="1" applyAlignment="1">
      <alignment horizontal="left" vertical="center"/>
    </xf>
    <xf numFmtId="165" fontId="3" fillId="0" borderId="8" xfId="0" applyNumberFormat="1" applyFont="1" applyBorder="1" applyAlignment="1">
      <alignment horizontal="center" vertical="center"/>
    </xf>
    <xf numFmtId="225" fontId="4" fillId="0" borderId="8" xfId="0" applyNumberFormat="1" applyFont="1" applyBorder="1" applyAlignment="1">
      <alignment horizontal="center" vertical="center"/>
    </xf>
    <xf numFmtId="240" fontId="3" fillId="0" borderId="0" xfId="2" applyNumberFormat="1" applyFont="1" applyAlignment="1">
      <alignment horizontal="right" vertical="center"/>
    </xf>
    <xf numFmtId="240" fontId="4" fillId="0" borderId="0" xfId="0" applyNumberFormat="1" applyFont="1" applyAlignment="1">
      <alignment horizontal="center" vertical="center"/>
    </xf>
    <xf numFmtId="240" fontId="3" fillId="0" borderId="55" xfId="2" applyNumberFormat="1" applyFont="1" applyBorder="1" applyAlignment="1">
      <alignment horizontal="right" vertical="center"/>
    </xf>
    <xf numFmtId="0" fontId="165" fillId="4" borderId="0" xfId="0" applyFont="1" applyFill="1" applyAlignment="1">
      <alignment horizontal="center" vertical="center"/>
    </xf>
    <xf numFmtId="4" fontId="165" fillId="4" borderId="0" xfId="0" applyNumberFormat="1" applyFont="1" applyFill="1" applyAlignment="1">
      <alignment horizontal="right" vertical="center"/>
    </xf>
    <xf numFmtId="10" fontId="7" fillId="0" borderId="49" xfId="0" applyNumberFormat="1" applyFont="1" applyBorder="1" applyAlignment="1">
      <alignment vertical="center"/>
    </xf>
    <xf numFmtId="10" fontId="11" fillId="0" borderId="0" xfId="1" applyNumberFormat="1" applyFont="1" applyFill="1" applyBorder="1" applyAlignment="1">
      <alignment horizontal="right" vertical="center"/>
    </xf>
    <xf numFmtId="10" fontId="167" fillId="0" borderId="0" xfId="0" applyNumberFormat="1" applyFont="1" applyAlignment="1">
      <alignment horizontal="right" vertical="center"/>
    </xf>
    <xf numFmtId="242" fontId="5" fillId="0" borderId="0" xfId="0" applyNumberFormat="1" applyFont="1" applyAlignment="1">
      <alignment horizontal="center" vertical="center"/>
    </xf>
    <xf numFmtId="0" fontId="3" fillId="6" borderId="53" xfId="0" applyFont="1" applyFill="1" applyBorder="1" applyAlignment="1">
      <alignment vertical="center"/>
    </xf>
    <xf numFmtId="0" fontId="3" fillId="6" borderId="7" xfId="0" applyFont="1" applyFill="1" applyBorder="1" applyAlignment="1">
      <alignment vertical="center"/>
    </xf>
    <xf numFmtId="165" fontId="3" fillId="6" borderId="57" xfId="0" applyNumberFormat="1" applyFont="1" applyFill="1" applyBorder="1" applyAlignment="1">
      <alignment horizontal="right" vertical="center"/>
    </xf>
    <xf numFmtId="0" fontId="6" fillId="0" borderId="0" xfId="0" applyFont="1" applyAlignment="1">
      <alignment vertical="center"/>
    </xf>
    <xf numFmtId="0" fontId="3" fillId="6" borderId="52" xfId="0" applyFont="1" applyFill="1" applyBorder="1" applyAlignment="1">
      <alignment vertical="center"/>
    </xf>
    <xf numFmtId="0" fontId="3" fillId="6" borderId="58" xfId="0" applyFont="1" applyFill="1" applyBorder="1" applyAlignment="1">
      <alignment vertical="center"/>
    </xf>
    <xf numFmtId="165" fontId="3" fillId="6" borderId="59" xfId="0" applyNumberFormat="1" applyFont="1" applyFill="1" applyBorder="1" applyAlignment="1">
      <alignment horizontal="right" vertical="center"/>
    </xf>
    <xf numFmtId="10" fontId="11" fillId="0" borderId="48" xfId="1" applyNumberFormat="1" applyFont="1" applyFill="1" applyBorder="1" applyAlignment="1">
      <alignment horizontal="right" vertical="center"/>
    </xf>
    <xf numFmtId="0" fontId="3" fillId="6" borderId="13" xfId="0" applyFont="1" applyFill="1" applyBorder="1" applyAlignment="1">
      <alignment vertical="center"/>
    </xf>
    <xf numFmtId="0" fontId="3" fillId="6" borderId="8" xfId="0" applyFont="1" applyFill="1" applyBorder="1" applyAlignment="1">
      <alignment vertical="center"/>
    </xf>
    <xf numFmtId="0" fontId="3" fillId="6" borderId="9" xfId="0" applyFont="1" applyFill="1" applyBorder="1" applyAlignment="1">
      <alignment horizontal="right" vertical="center"/>
    </xf>
    <xf numFmtId="0" fontId="3" fillId="6" borderId="59" xfId="0" applyFont="1" applyFill="1" applyBorder="1" applyAlignment="1">
      <alignment horizontal="right" vertical="center"/>
    </xf>
    <xf numFmtId="165" fontId="9" fillId="0" borderId="49" xfId="0" applyNumberFormat="1" applyFont="1" applyBorder="1" applyAlignment="1">
      <alignment vertical="center"/>
    </xf>
    <xf numFmtId="3" fontId="4" fillId="0" borderId="60" xfId="0" quotePrefix="1" applyNumberFormat="1" applyFont="1" applyBorder="1" applyAlignment="1">
      <alignment horizontal="center" vertical="center"/>
    </xf>
    <xf numFmtId="165" fontId="9" fillId="0" borderId="0" xfId="0" applyNumberFormat="1" applyFont="1" applyAlignment="1">
      <alignment vertical="center"/>
    </xf>
    <xf numFmtId="3" fontId="4" fillId="0" borderId="55" xfId="0" quotePrefix="1" applyNumberFormat="1" applyFont="1" applyBorder="1" applyAlignment="1">
      <alignment horizontal="center" vertical="center"/>
    </xf>
    <xf numFmtId="243" fontId="3" fillId="0" borderId="0" xfId="1" applyNumberFormat="1" applyFont="1" applyFill="1" applyBorder="1" applyAlignment="1">
      <alignment horizontal="right" vertical="center"/>
    </xf>
    <xf numFmtId="243" fontId="4" fillId="0" borderId="0" xfId="0" applyNumberFormat="1" applyFont="1" applyAlignment="1">
      <alignment horizontal="right" vertical="center"/>
    </xf>
    <xf numFmtId="243" fontId="6" fillId="0" borderId="0" xfId="1" applyNumberFormat="1" applyFont="1" applyFill="1" applyBorder="1" applyAlignment="1">
      <alignment horizontal="right" vertical="center"/>
    </xf>
    <xf numFmtId="243" fontId="3" fillId="0" borderId="55" xfId="1" applyNumberFormat="1" applyFont="1" applyFill="1" applyBorder="1" applyAlignment="1">
      <alignment horizontal="right" vertical="center"/>
    </xf>
    <xf numFmtId="165" fontId="168" fillId="0" borderId="0" xfId="0" applyNumberFormat="1" applyFont="1" applyAlignment="1">
      <alignment horizontal="left" vertical="center"/>
    </xf>
    <xf numFmtId="244" fontId="4" fillId="0" borderId="0" xfId="3460" applyNumberFormat="1" applyFont="1" applyFill="1" applyBorder="1" applyAlignment="1">
      <alignment horizontal="center" vertical="center"/>
    </xf>
    <xf numFmtId="225" fontId="4" fillId="0" borderId="55" xfId="0" quotePrefix="1" applyNumberFormat="1" applyFont="1" applyBorder="1" applyAlignment="1">
      <alignment horizontal="right" vertical="center"/>
    </xf>
    <xf numFmtId="165" fontId="8" fillId="0" borderId="0" xfId="0" applyNumberFormat="1" applyFont="1" applyAlignment="1">
      <alignment horizontal="left" vertical="center" indent="1"/>
    </xf>
    <xf numFmtId="165" fontId="8" fillId="0" borderId="0" xfId="0" applyNumberFormat="1" applyFont="1" applyAlignment="1">
      <alignment horizontal="left" vertical="center"/>
    </xf>
    <xf numFmtId="3" fontId="4" fillId="0" borderId="0" xfId="0" applyNumberFormat="1" applyFont="1" applyAlignment="1">
      <alignment horizontal="right" vertical="center"/>
    </xf>
    <xf numFmtId="215" fontId="3" fillId="0" borderId="0" xfId="2" applyNumberFormat="1" applyFont="1" applyAlignment="1">
      <alignment horizontal="right" vertical="center"/>
    </xf>
    <xf numFmtId="215" fontId="3" fillId="0" borderId="55" xfId="2" applyNumberFormat="1" applyFont="1" applyBorder="1" applyAlignment="1">
      <alignment horizontal="right" vertical="center"/>
    </xf>
    <xf numFmtId="245" fontId="3" fillId="0" borderId="0" xfId="1" applyNumberFormat="1" applyFont="1" applyFill="1" applyBorder="1" applyAlignment="1">
      <alignment horizontal="right" vertical="center"/>
    </xf>
    <xf numFmtId="245" fontId="3" fillId="0" borderId="55" xfId="2" applyNumberFormat="1" applyFont="1" applyBorder="1" applyAlignment="1">
      <alignment horizontal="right" vertical="center"/>
    </xf>
    <xf numFmtId="245" fontId="3" fillId="0" borderId="0" xfId="2" applyNumberFormat="1" applyFont="1" applyAlignment="1">
      <alignment horizontal="right" vertical="center"/>
    </xf>
    <xf numFmtId="245" fontId="3" fillId="0" borderId="0" xfId="1" applyNumberFormat="1" applyFont="1" applyFill="1" applyBorder="1" applyAlignment="1">
      <alignment vertical="center"/>
    </xf>
    <xf numFmtId="245" fontId="6" fillId="0" borderId="0" xfId="1" applyNumberFormat="1" applyFont="1" applyFill="1" applyBorder="1" applyAlignment="1">
      <alignment horizontal="right" vertical="center"/>
    </xf>
    <xf numFmtId="245" fontId="3" fillId="0" borderId="55" xfId="1" applyNumberFormat="1" applyFont="1" applyFill="1" applyBorder="1" applyAlignment="1">
      <alignment horizontal="right" vertical="center"/>
    </xf>
    <xf numFmtId="0" fontId="3" fillId="0" borderId="5" xfId="0" applyFont="1" applyBorder="1" applyAlignment="1">
      <alignment horizontal="left" vertical="center" indent="1"/>
    </xf>
    <xf numFmtId="246" fontId="6" fillId="0" borderId="5" xfId="0" applyNumberFormat="1" applyFont="1" applyBorder="1" applyAlignment="1">
      <alignment horizontal="right" vertical="center"/>
    </xf>
    <xf numFmtId="246" fontId="3" fillId="0" borderId="0" xfId="0" applyNumberFormat="1" applyFont="1" applyAlignment="1">
      <alignment horizontal="right" vertical="center"/>
    </xf>
    <xf numFmtId="0" fontId="3" fillId="0" borderId="8" xfId="0" applyFont="1" applyBorder="1" applyAlignment="1">
      <alignment horizontal="left" vertical="center" indent="1"/>
    </xf>
    <xf numFmtId="0" fontId="3" fillId="0" borderId="8" xfId="0" applyFont="1" applyBorder="1" applyAlignment="1">
      <alignment horizontal="right" vertical="center"/>
    </xf>
    <xf numFmtId="165" fontId="3" fillId="0" borderId="0" xfId="0" applyNumberFormat="1" applyFont="1" applyAlignment="1">
      <alignment horizontal="left" vertical="center" indent="1"/>
    </xf>
    <xf numFmtId="165" fontId="3" fillId="0" borderId="8" xfId="0" applyNumberFormat="1" applyFont="1" applyBorder="1" applyAlignment="1">
      <alignment horizontal="left" vertical="center" indent="1"/>
    </xf>
    <xf numFmtId="0" fontId="3" fillId="0" borderId="58" xfId="0" applyFont="1" applyBorder="1" applyAlignment="1">
      <alignment horizontal="left" vertical="center" indent="1"/>
    </xf>
    <xf numFmtId="0" fontId="3" fillId="0" borderId="49" xfId="0" applyFont="1" applyBorder="1" applyAlignment="1">
      <alignment horizontal="left" vertical="center" indent="1"/>
    </xf>
    <xf numFmtId="165" fontId="3" fillId="0" borderId="0" xfId="0" applyNumberFormat="1" applyFont="1" applyAlignment="1">
      <alignment vertical="center"/>
    </xf>
    <xf numFmtId="10" fontId="8" fillId="0" borderId="0" xfId="1" applyNumberFormat="1" applyFont="1" applyFill="1" applyBorder="1" applyAlignment="1">
      <alignment horizontal="right" vertical="center"/>
    </xf>
    <xf numFmtId="165" fontId="9" fillId="0" borderId="0" xfId="0" applyNumberFormat="1" applyFont="1" applyAlignment="1">
      <alignment horizontal="center" vertical="center"/>
    </xf>
    <xf numFmtId="10" fontId="8" fillId="0" borderId="55" xfId="1" applyNumberFormat="1" applyFont="1" applyFill="1" applyBorder="1" applyAlignment="1">
      <alignment horizontal="right" vertical="center"/>
    </xf>
    <xf numFmtId="10" fontId="3" fillId="0" borderId="55" xfId="1" applyNumberFormat="1" applyFont="1" applyFill="1" applyBorder="1" applyAlignment="1">
      <alignment horizontal="right" vertical="center"/>
    </xf>
    <xf numFmtId="247" fontId="3" fillId="0" borderId="0" xfId="1" applyNumberFormat="1" applyFont="1" applyFill="1" applyBorder="1" applyAlignment="1">
      <alignment horizontal="right" vertical="center"/>
    </xf>
    <xf numFmtId="225" fontId="3" fillId="0" borderId="55" xfId="2" quotePrefix="1" applyNumberFormat="1" applyFont="1" applyBorder="1" applyAlignment="1">
      <alignment horizontal="right" vertical="center"/>
    </xf>
    <xf numFmtId="0" fontId="11" fillId="0" borderId="0" xfId="0" applyFont="1" applyAlignment="1">
      <alignment horizontal="left" vertical="center"/>
    </xf>
    <xf numFmtId="215" fontId="4" fillId="0" borderId="0" xfId="0" applyNumberFormat="1" applyFont="1" applyAlignment="1">
      <alignment horizontal="center" vertical="center"/>
    </xf>
    <xf numFmtId="215" fontId="3" fillId="0" borderId="64" xfId="2" applyNumberFormat="1" applyFont="1" applyBorder="1" applyAlignment="1">
      <alignment horizontal="right" vertical="center"/>
    </xf>
    <xf numFmtId="225" fontId="11" fillId="0" borderId="0" xfId="2" applyNumberFormat="1" applyFont="1" applyAlignment="1">
      <alignment horizontal="right" vertical="center"/>
    </xf>
    <xf numFmtId="225" fontId="3" fillId="0" borderId="64" xfId="2" applyNumberFormat="1" applyFont="1" applyBorder="1" applyAlignment="1">
      <alignment horizontal="right" vertical="center"/>
    </xf>
    <xf numFmtId="10" fontId="3" fillId="0" borderId="64" xfId="0" applyNumberFormat="1" applyFont="1" applyBorder="1" applyAlignment="1">
      <alignment horizontal="right" vertical="center"/>
    </xf>
    <xf numFmtId="10" fontId="6" fillId="0" borderId="64" xfId="0" applyNumberFormat="1" applyFont="1" applyBorder="1" applyAlignment="1">
      <alignment horizontal="right" vertical="center"/>
    </xf>
    <xf numFmtId="10" fontId="3" fillId="0" borderId="64" xfId="1" applyNumberFormat="1" applyFont="1" applyFill="1" applyBorder="1" applyAlignment="1">
      <alignment horizontal="right" vertical="center"/>
    </xf>
    <xf numFmtId="10" fontId="3" fillId="0" borderId="0" xfId="1" applyNumberFormat="1" applyFont="1" applyFill="1" applyBorder="1" applyAlignment="1">
      <alignment vertical="center"/>
    </xf>
    <xf numFmtId="240" fontId="4" fillId="0" borderId="0" xfId="0" applyNumberFormat="1" applyFont="1" applyAlignment="1">
      <alignment horizontal="right" vertical="center"/>
    </xf>
    <xf numFmtId="240" fontId="3" fillId="0" borderId="64" xfId="2" applyNumberFormat="1" applyFont="1" applyBorder="1" applyAlignment="1">
      <alignment horizontal="right" vertical="center"/>
    </xf>
    <xf numFmtId="225" fontId="3" fillId="0" borderId="64" xfId="0" applyNumberFormat="1" applyFont="1" applyBorder="1" applyAlignment="1">
      <alignment horizontal="right" vertical="center"/>
    </xf>
    <xf numFmtId="225" fontId="3" fillId="0" borderId="64" xfId="0" applyNumberFormat="1" applyFont="1" applyBorder="1" applyAlignment="1">
      <alignment vertical="center"/>
    </xf>
    <xf numFmtId="9" fontId="3" fillId="0" borderId="0" xfId="1" applyFont="1" applyAlignment="1">
      <alignment horizontal="center" vertical="center"/>
    </xf>
    <xf numFmtId="9" fontId="3" fillId="0" borderId="0" xfId="1" applyFont="1" applyBorder="1" applyAlignment="1">
      <alignment horizontal="right" vertical="center"/>
    </xf>
    <xf numFmtId="9" fontId="3" fillId="0" borderId="64" xfId="1" applyFont="1" applyBorder="1" applyAlignment="1">
      <alignment horizontal="right" vertical="center"/>
    </xf>
    <xf numFmtId="9" fontId="3" fillId="0" borderId="65" xfId="1" applyFont="1" applyBorder="1" applyAlignment="1">
      <alignment horizontal="right" vertical="center"/>
    </xf>
    <xf numFmtId="0" fontId="158" fillId="0" borderId="0" xfId="0" quotePrefix="1" applyFont="1" applyAlignment="1">
      <alignment horizontal="right"/>
    </xf>
  </cellXfs>
  <cellStyles count="3461">
    <cellStyle name="_x000a__x000a_JournalTemplate=C:\COMFO\CTALK\JOURSTD.TPL_x000a__x000a_LbStateAddress=3 3 0 251 1 89 2 311_x000a__x000a_LbStateJou" xfId="287" xr:uid="{00000000-0005-0000-0000-000001000000}"/>
    <cellStyle name="_x000a_386grabber=M" xfId="283" xr:uid="{00000000-0005-0000-0000-000002000000}"/>
    <cellStyle name="_%(SignOnly)" xfId="342" xr:uid="{00000000-0005-0000-0000-000039000000}"/>
    <cellStyle name="_%(SignOnly)_01 model" xfId="343" xr:uid="{00000000-0005-0000-0000-00003A000000}"/>
    <cellStyle name="_%(SignOnly)_02 Potential Partner Ability to Pay Analysis2" xfId="344" xr:uid="{00000000-0005-0000-0000-00003B000000}"/>
    <cellStyle name="_%(SignOnly)_12 Merger Plans" xfId="345" xr:uid="{00000000-0005-0000-0000-00003C000000}"/>
    <cellStyle name="_%(SignOnly)_AVP - prev. 06 financials" xfId="346" xr:uid="{00000000-0005-0000-0000-00003D000000}"/>
    <cellStyle name="_%(SignOnly)_AVP - prev. 06 financials_BCE Model 1-8-07" xfId="347" xr:uid="{00000000-0005-0000-0000-00003E000000}"/>
    <cellStyle name="_%(SignOnly)_bank_csc_Q2_2001_c1" xfId="348" xr:uid="{00000000-0005-0000-0000-00003F000000}"/>
    <cellStyle name="_%(SignOnly)_bank_csc_Q2_2001_c1_BCE Model 1-8-07" xfId="349" xr:uid="{00000000-0005-0000-0000-000040000000}"/>
    <cellStyle name="_%(SignOnly)_FigTech Merger Model_02" xfId="350" xr:uid="{00000000-0005-0000-0000-000041000000}"/>
    <cellStyle name="_%(SignOnly)_Football Field" xfId="351" xr:uid="{00000000-0005-0000-0000-000042000000}"/>
    <cellStyle name="_%(SignOnly)_Football Field_BCE Model 1-8-07" xfId="352" xr:uid="{00000000-0005-0000-0000-000043000000}"/>
    <cellStyle name="_%(SignOnly)_PNC_merger_plan_divestitures_05" xfId="353" xr:uid="{00000000-0005-0000-0000-000044000000}"/>
    <cellStyle name="_%(SignOnly)_Summary Valuation Analysis" xfId="354" xr:uid="{00000000-0005-0000-0000-000045000000}"/>
    <cellStyle name="_%(SignOnly)_Synergies" xfId="355" xr:uid="{00000000-0005-0000-0000-000046000000}"/>
    <cellStyle name="_%(SignSpaceOnly)" xfId="356" xr:uid="{00000000-0005-0000-0000-000047000000}"/>
    <cellStyle name="_%(SignSpaceOnly)_01 model" xfId="357" xr:uid="{00000000-0005-0000-0000-000048000000}"/>
    <cellStyle name="_%(SignSpaceOnly)_02 Potential Partner Ability to Pay Analysis2" xfId="358" xr:uid="{00000000-0005-0000-0000-000049000000}"/>
    <cellStyle name="_%(SignSpaceOnly)_12 Merger Plans" xfId="359" xr:uid="{00000000-0005-0000-0000-00004A000000}"/>
    <cellStyle name="_%(SignSpaceOnly)_AVP - prev. 06 financials" xfId="360" xr:uid="{00000000-0005-0000-0000-00004B000000}"/>
    <cellStyle name="_%(SignSpaceOnly)_AVP - prev. 06 financials_BCE Model 1-8-07" xfId="361" xr:uid="{00000000-0005-0000-0000-00004C000000}"/>
    <cellStyle name="_%(SignSpaceOnly)_bank_csc_Q2_2001_c1" xfId="362" xr:uid="{00000000-0005-0000-0000-00004D000000}"/>
    <cellStyle name="_%(SignSpaceOnly)_bank_csc_Q2_2001_c1_BCE Model 1-8-07" xfId="363" xr:uid="{00000000-0005-0000-0000-00004E000000}"/>
    <cellStyle name="_%(SignSpaceOnly)_FigTech Merger Model_02" xfId="364" xr:uid="{00000000-0005-0000-0000-00004F000000}"/>
    <cellStyle name="_%(SignSpaceOnly)_Football Field" xfId="365" xr:uid="{00000000-0005-0000-0000-000050000000}"/>
    <cellStyle name="_%(SignSpaceOnly)_Football Field_BCE Model 1-8-07" xfId="366" xr:uid="{00000000-0005-0000-0000-000051000000}"/>
    <cellStyle name="_%(SignSpaceOnly)_PNC_merger_plan_divestitures_05" xfId="367" xr:uid="{00000000-0005-0000-0000-000052000000}"/>
    <cellStyle name="_%(SignSpaceOnly)_Summary Valuation Analysis" xfId="368" xr:uid="{00000000-0005-0000-0000-000053000000}"/>
    <cellStyle name="_%(SignSpaceOnly)_Synergies" xfId="369" xr:uid="{00000000-0005-0000-0000-000054000000}"/>
    <cellStyle name="_$accounting" xfId="338" xr:uid="{00000000-0005-0000-0000-000035000000}"/>
    <cellStyle name="_$accounting_BCE Model 1-8-07" xfId="339" xr:uid="{00000000-0005-0000-0000-000036000000}"/>
    <cellStyle name="_$accounting_PNC_merger_plan_divestitures_05" xfId="340" xr:uid="{00000000-0005-0000-0000-000037000000}"/>
    <cellStyle name="_$accounting_PNC_merger_plan_divestitures_05_BCE Model 1-8-07" xfId="341" xr:uid="{00000000-0005-0000-0000-000038000000}"/>
    <cellStyle name="_051129 DCF Summary" xfId="370" xr:uid="{00000000-0005-0000-0000-000055000000}"/>
    <cellStyle name="_101306 CanWest Excel BAck up v14" xfId="371" xr:uid="{00000000-0005-0000-0000-000056000000}"/>
    <cellStyle name="_accounting" xfId="372" xr:uid="{00000000-0005-0000-0000-000057000000}"/>
    <cellStyle name="_accounting_BCE Model 1-8-07" xfId="373" xr:uid="{00000000-0005-0000-0000-000058000000}"/>
    <cellStyle name="_accounting_monet_final_w_output" xfId="374" xr:uid="{00000000-0005-0000-0000-000059000000}"/>
    <cellStyle name="_accounting_monet_final_w_output_BCE Model 1-8-07" xfId="375" xr:uid="{00000000-0005-0000-0000-00005A000000}"/>
    <cellStyle name="_Altman Model_6.18.07_DRIVERS" xfId="376" xr:uid="{00000000-0005-0000-0000-00005B000000}"/>
    <cellStyle name="_Barnet_LBO_05.18.05" xfId="377" xr:uid="{00000000-0005-0000-0000-00005C000000}"/>
    <cellStyle name="_Barnet_LBO_05.18.05_Bison LBO Analysis_Sponsor_02.07.07" xfId="378" xr:uid="{00000000-0005-0000-0000-00005D000000}"/>
    <cellStyle name="_Barnet_LBO_05.18.05_Bison LBO Analysis_Sponsor_02.07.07_1" xfId="379" xr:uid="{00000000-0005-0000-0000-00005E000000}"/>
    <cellStyle name="_BCE Model 1-8-07" xfId="380" xr:uid="{00000000-0005-0000-0000-00005F000000}"/>
    <cellStyle name="_BU Rollup" xfId="381" xr:uid="{00000000-0005-0000-0000-000060000000}"/>
    <cellStyle name="_Check of Synergy DCFs 11-01-04_v5" xfId="382" xr:uid="{00000000-0005-0000-0000-000061000000}"/>
    <cellStyle name="_CKFR Model 11-30-06" xfId="383" xr:uid="{00000000-0005-0000-0000-000062000000}"/>
    <cellStyle name="_COMBO PAGESv.5" xfId="384" xr:uid="{00000000-0005-0000-0000-000063000000}"/>
    <cellStyle name="_Comma" xfId="385" xr:uid="{00000000-0005-0000-0000-000064000000}"/>
    <cellStyle name="_Comma_01 Fig Tech CSC 1Q03" xfId="388" xr:uid="{00000000-0005-0000-0000-000067000000}"/>
    <cellStyle name="_Comma_01 Financial Model" xfId="389" xr:uid="{00000000-0005-0000-0000-000068000000}"/>
    <cellStyle name="_Comma_01 Template without numbers sent out" xfId="390" xr:uid="{00000000-0005-0000-0000-000069000000}"/>
    <cellStyle name="_Comma_02 Potential Partner Ability to Pay Analysis2" xfId="391" xr:uid="{00000000-0005-0000-0000-00006A000000}"/>
    <cellStyle name="_Comma_02 Quick Model_PQ Corporation" xfId="392" xr:uid="{00000000-0005-0000-0000-00006B000000}"/>
    <cellStyle name="_Comma_101306 CanWest Excel BAck up v14" xfId="393" xr:uid="{00000000-0005-0000-0000-00006C000000}"/>
    <cellStyle name="_Comma_12 Merger Plans" xfId="394" xr:uid="{00000000-0005-0000-0000-00006D000000}"/>
    <cellStyle name="_Comma_20020403 Regional Data 04" xfId="395" xr:uid="{00000000-0005-0000-0000-00006E000000}"/>
    <cellStyle name="_Comma_20020403 Regional Data 04 Final" xfId="396" xr:uid="{00000000-0005-0000-0000-00006F000000}"/>
    <cellStyle name="_Comma_20020403 Template for Exchange - Regional Data 01" xfId="397" xr:uid="{00000000-0005-0000-0000-000070000000}"/>
    <cellStyle name="_Comma_20020404 Capex 02 All" xfId="398" xr:uid="{00000000-0005-0000-0000-000071000000}"/>
    <cellStyle name="_Comma_accretion dilution analysis" xfId="399" xr:uid="{00000000-0005-0000-0000-000072000000}"/>
    <cellStyle name="_Comma_Acquisition Ops 3" xfId="400" xr:uid="{00000000-0005-0000-0000-000073000000}"/>
    <cellStyle name="_Comma_AVP" xfId="401" xr:uid="{00000000-0005-0000-0000-000074000000}"/>
    <cellStyle name="_Comma_BCE Model 1-8-07" xfId="402" xr:uid="{00000000-0005-0000-0000-000075000000}"/>
    <cellStyle name="_Comma_Book1" xfId="403" xr:uid="{00000000-0005-0000-0000-000076000000}"/>
    <cellStyle name="_Comma_Book2" xfId="404" xr:uid="{00000000-0005-0000-0000-000077000000}"/>
    <cellStyle name="_Comma_buyer_analysis" xfId="405" xr:uid="{00000000-0005-0000-0000-000078000000}"/>
    <cellStyle name="_Comma_Check of Synergy DCFs 11-01-04_v5" xfId="406" xr:uid="{00000000-0005-0000-0000-000079000000}"/>
    <cellStyle name="_Comma_CKFR Model 11-30-06" xfId="407" xr:uid="{00000000-0005-0000-0000-00007A000000}"/>
    <cellStyle name="_Comma_Comparative Balance Sheets" xfId="408" xr:uid="{00000000-0005-0000-0000-00007B000000}"/>
    <cellStyle name="_Comma_CSC with WACC" xfId="409" xr:uid="{00000000-0005-0000-0000-00007C000000}"/>
    <cellStyle name="_Comma_Dave Model Final v 1" xfId="410" xr:uid="{00000000-0005-0000-0000-00007D000000}"/>
    <cellStyle name="_Comma_DCF Analysis" xfId="411" xr:uid="{00000000-0005-0000-0000-00007E000000}"/>
    <cellStyle name="_Comma_DIS Go Private Analysis v23" xfId="412" xr:uid="{00000000-0005-0000-0000-00007F000000}"/>
    <cellStyle name="_Comma_Eagle Ridge Cash Flow 01-10-02_GS" xfId="413" xr:uid="{00000000-0005-0000-0000-000080000000}"/>
    <cellStyle name="_Comma_Excel Inserts_v4" xfId="414" xr:uid="{00000000-0005-0000-0000-000081000000}"/>
    <cellStyle name="_Comma_Final Canadian Bank Comp (sent to IBD)FORM" xfId="415" xr:uid="{00000000-0005-0000-0000-000082000000}"/>
    <cellStyle name="_Comma_Football Field" xfId="416" xr:uid="{00000000-0005-0000-0000-000083000000}"/>
    <cellStyle name="_Comma_IBES_EPS_Estimates" xfId="417" xr:uid="{00000000-0005-0000-0000-000084000000}"/>
    <cellStyle name="_Comma_Master_Telecom_Equipment_CSCb" xfId="418" xr:uid="{00000000-0005-0000-0000-000085000000}"/>
    <cellStyle name="_Comma_Merger Model - Exec" xfId="419" xr:uid="{00000000-0005-0000-0000-000086000000}"/>
    <cellStyle name="_Comma_merger plans" xfId="420" xr:uid="{00000000-0005-0000-0000-000087000000}"/>
    <cellStyle name="_Comma_MotLion Projections may" xfId="421" xr:uid="{00000000-0005-0000-0000-000088000000}"/>
    <cellStyle name="_Comma_Old Life CSC" xfId="422" xr:uid="{00000000-0005-0000-0000-000089000000}"/>
    <cellStyle name="_Comma_pace_merger plans" xfId="423" xr:uid="{00000000-0005-0000-0000-00008A000000}"/>
    <cellStyle name="_Comma_Palm Model 10_05" xfId="424" xr:uid="{00000000-0005-0000-0000-00008B000000}"/>
    <cellStyle name="_Comma_PNC_PF_2Q_update" xfId="425" xr:uid="{00000000-0005-0000-0000-00008C000000}"/>
    <cellStyle name="_Comma_Potential Strategic Partners" xfId="426" xr:uid="{00000000-0005-0000-0000-00008D000000}"/>
    <cellStyle name="_Comma_QVC LBO Model 2-12-03 v3" xfId="427" xr:uid="{00000000-0005-0000-0000-00008E000000}"/>
    <cellStyle name="_Comma_RJB Long LBO LTM" xfId="428" xr:uid="{00000000-0005-0000-0000-00008F000000}"/>
    <cellStyle name="_Comma_Summary Valuation Analysis" xfId="429" xr:uid="{00000000-0005-0000-0000-000090000000}"/>
    <cellStyle name="_Comma_Synergies" xfId="430" xr:uid="{00000000-0005-0000-0000-000091000000}"/>
    <cellStyle name="_Comma_Troon Financials 8-1-02" xfId="431" xr:uid="{00000000-0005-0000-0000-000092000000}"/>
    <cellStyle name="_Comma_Troon_EBITDA" xfId="432" xr:uid="{00000000-0005-0000-0000-000093000000}"/>
    <cellStyle name="_Comma_Valuation Overview - June 2001" xfId="433" xr:uid="{00000000-0005-0000-0000-000094000000}"/>
    <cellStyle name="_Comma_Valuation_Troon dpak 8-5-02 v3" xfId="434" xr:uid="{00000000-0005-0000-0000-000095000000}"/>
    <cellStyle name="_Comma[0]" xfId="386" xr:uid="{00000000-0005-0000-0000-000065000000}"/>
    <cellStyle name="_Comma[0]_BCE Model 1-8-07" xfId="387" xr:uid="{00000000-0005-0000-0000-000066000000}"/>
    <cellStyle name="_Currency" xfId="435" xr:uid="{00000000-0005-0000-0000-000096000000}"/>
    <cellStyle name="_Currency_01 Fig Tech CSC 1Q03" xfId="438" xr:uid="{00000000-0005-0000-0000-000099000000}"/>
    <cellStyle name="_Currency_01 Financial Model" xfId="439" xr:uid="{00000000-0005-0000-0000-00009A000000}"/>
    <cellStyle name="_Currency_01 Template without numbers sent out" xfId="440" xr:uid="{00000000-0005-0000-0000-00009B000000}"/>
    <cellStyle name="_Currency_02 Financials" xfId="441" xr:uid="{00000000-0005-0000-0000-00009C000000}"/>
    <cellStyle name="_Currency_02 Financials_BCE Model 1-8-07" xfId="442" xr:uid="{00000000-0005-0000-0000-00009D000000}"/>
    <cellStyle name="_Currency_02 Potential Partner Ability to Pay Analysis2" xfId="443" xr:uid="{00000000-0005-0000-0000-00009E000000}"/>
    <cellStyle name="_Currency_02 Quick Model_PQ Corporation" xfId="444" xr:uid="{00000000-0005-0000-0000-00009F000000}"/>
    <cellStyle name="_Currency_04 Financials" xfId="445" xr:uid="{00000000-0005-0000-0000-0000A0000000}"/>
    <cellStyle name="_Currency_04 Financials_BCE Model 1-8-07" xfId="446" xr:uid="{00000000-0005-0000-0000-0000A1000000}"/>
    <cellStyle name="_Currency_101306 CanWest Excel BAck up v14" xfId="447" xr:uid="{00000000-0005-0000-0000-0000A2000000}"/>
    <cellStyle name="_Currency_101306 CanWest Excel BAck up v14_BCE LBO Analysis (02_4_07) MASTER V6" xfId="448" xr:uid="{00000000-0005-0000-0000-0000A3000000}"/>
    <cellStyle name="_Currency_101306 CanWest Excel BAck up v14_Bison LBO Analysis_Sponsors_03.06.07_to Citi" xfId="449" xr:uid="{00000000-0005-0000-0000-0000A4000000}"/>
    <cellStyle name="_Currency_101306 CanWest Excel BAck up v14_Bison LBO Analysis_Sponsors_TO CITI FOR FORMAT (2)" xfId="450" xr:uid="{00000000-0005-0000-0000-0000A5000000}"/>
    <cellStyle name="_Currency_101306 CanWest Excel BAck up v14_Bison LBO Analysis_Sponsors_TO CITI FOR FORMAT (2)_1" xfId="451" xr:uid="{00000000-0005-0000-0000-0000A6000000}"/>
    <cellStyle name="_Currency_12 Merger Plans" xfId="452" xr:uid="{00000000-0005-0000-0000-0000A7000000}"/>
    <cellStyle name="_Currency_20020403 Regional Data 04" xfId="453" xr:uid="{00000000-0005-0000-0000-0000A8000000}"/>
    <cellStyle name="_Currency_20020403 Regional Data 04 Final" xfId="454" xr:uid="{00000000-0005-0000-0000-0000A9000000}"/>
    <cellStyle name="_Currency_20020403 Template for Exchange - Regional Data 01" xfId="455" xr:uid="{00000000-0005-0000-0000-0000AA000000}"/>
    <cellStyle name="_Currency_20020404 Capex 02 All" xfId="456" xr:uid="{00000000-0005-0000-0000-0000AB000000}"/>
    <cellStyle name="_Currency_accretion dilution analysis" xfId="457" xr:uid="{00000000-0005-0000-0000-0000AC000000}"/>
    <cellStyle name="_Currency_Acquisition Ops 3" xfId="458" xr:uid="{00000000-0005-0000-0000-0000AD000000}"/>
    <cellStyle name="_Currency_Alamosa Merger" xfId="459" xr:uid="{00000000-0005-0000-0000-0000AE000000}"/>
    <cellStyle name="_Currency_Alamosa Standalone6" xfId="460" xr:uid="{00000000-0005-0000-0000-0000AF000000}"/>
    <cellStyle name="_Currency_Alamosa Standalone8b" xfId="461" xr:uid="{00000000-0005-0000-0000-0000B0000000}"/>
    <cellStyle name="_Currency_AVP" xfId="462" xr:uid="{00000000-0005-0000-0000-0000B1000000}"/>
    <cellStyle name="_Currency_AVP - prev. 06 financials" xfId="463" xr:uid="{00000000-0005-0000-0000-0000B2000000}"/>
    <cellStyle name="_Currency_AVP - prev. 06 financials_BCE Model 1-8-07" xfId="464" xr:uid="{00000000-0005-0000-0000-0000B3000000}"/>
    <cellStyle name="_Currency_avp_Palm Model 10_05" xfId="465" xr:uid="{00000000-0005-0000-0000-0000B4000000}"/>
    <cellStyle name="_Currency_bank_csc_Q2_2001_c1" xfId="466" xr:uid="{00000000-0005-0000-0000-0000B5000000}"/>
    <cellStyle name="_Currency_BCE Model 1-8-07" xfId="467" xr:uid="{00000000-0005-0000-0000-0000B6000000}"/>
    <cellStyle name="_Currency_Book1" xfId="468" xr:uid="{00000000-0005-0000-0000-0000B7000000}"/>
    <cellStyle name="_Currency_Book2" xfId="469" xr:uid="{00000000-0005-0000-0000-0000B8000000}"/>
    <cellStyle name="_Currency_Buyer List" xfId="470" xr:uid="{00000000-0005-0000-0000-0000B9000000}"/>
    <cellStyle name="_Currency_Buyer List_BCE Model 1-8-07" xfId="471" xr:uid="{00000000-0005-0000-0000-0000BA000000}"/>
    <cellStyle name="_Currency_buyer_analysis" xfId="472" xr:uid="{00000000-0005-0000-0000-0000BB000000}"/>
    <cellStyle name="_Currency_Check of Synergy DCFs 11-01-04_v5" xfId="473" xr:uid="{00000000-0005-0000-0000-0000BC000000}"/>
    <cellStyle name="_Currency_CKFR Model 11-30-06" xfId="474" xr:uid="{00000000-0005-0000-0000-0000BD000000}"/>
    <cellStyle name="_Currency_com_ic_universe_6" xfId="475" xr:uid="{00000000-0005-0000-0000-0000BE000000}"/>
    <cellStyle name="_Currency_Combo RW 125" xfId="476" xr:uid="{00000000-0005-0000-0000-0000BF000000}"/>
    <cellStyle name="_Currency_Comparative Balance Sheets" xfId="477" xr:uid="{00000000-0005-0000-0000-0000C0000000}"/>
    <cellStyle name="_Currency_CSC Update_Status of Companies_11_19" xfId="478" xr:uid="{00000000-0005-0000-0000-0000C1000000}"/>
    <cellStyle name="_Currency_CSC with WACC" xfId="479" xr:uid="{00000000-0005-0000-0000-0000C2000000}"/>
    <cellStyle name="_Currency_CSC_Palm_Sum_of_Parts_4_20_01" xfId="480" xr:uid="{00000000-0005-0000-0000-0000C3000000}"/>
    <cellStyle name="_Currency_CSC_Palm_Sum_of_Parts_4_20_01_BCE Model 1-8-07" xfId="481" xr:uid="{00000000-0005-0000-0000-0000C4000000}"/>
    <cellStyle name="_Currency_CSC_Palm_Sum_of_Parts_5_23_01a" xfId="482" xr:uid="{00000000-0005-0000-0000-0000C5000000}"/>
    <cellStyle name="_Currency_CSC_Palm_Sum_of_Parts_5_23_01a_BCE Model 1-8-07" xfId="483" xr:uid="{00000000-0005-0000-0000-0000C6000000}"/>
    <cellStyle name="_Currency_Dave Model Final v 1" xfId="484" xr:uid="{00000000-0005-0000-0000-0000C7000000}"/>
    <cellStyle name="_Currency_DCF Analysis" xfId="485" xr:uid="{00000000-0005-0000-0000-0000C8000000}"/>
    <cellStyle name="_Currency_DIS Go Private Analysis v23" xfId="486" xr:uid="{00000000-0005-0000-0000-0000C9000000}"/>
    <cellStyle name="_Currency_Eagle Ridge Cash Flow 01-10-02_GS" xfId="487" xr:uid="{00000000-0005-0000-0000-0000CA000000}"/>
    <cellStyle name="_Currency_Eutelsat and Capex Analysis" xfId="488" xr:uid="{00000000-0005-0000-0000-0000CB000000}"/>
    <cellStyle name="_Currency_Excel Inserts_v4" xfId="489" xr:uid="{00000000-0005-0000-0000-0000CC000000}"/>
    <cellStyle name="_Currency_Final Canadian Bank Comp (sent to IBD)FORM" xfId="490" xr:uid="{00000000-0005-0000-0000-0000CD000000}"/>
    <cellStyle name="_Currency_Football Field" xfId="491" xr:uid="{00000000-0005-0000-0000-0000CE000000}"/>
    <cellStyle name="_Currency_GQ" xfId="492" xr:uid="{00000000-0005-0000-0000-0000CF000000}"/>
    <cellStyle name="_Currency_GS Model" xfId="493" xr:uid="{00000000-0005-0000-0000-0000D0000000}"/>
    <cellStyle name="_Currency_IBES_EPS_Estimates" xfId="494" xr:uid="{00000000-0005-0000-0000-0000D1000000}"/>
    <cellStyle name="_Currency_Master_Telecom_Equipment_CSCb" xfId="495" xr:uid="{00000000-0005-0000-0000-0000D2000000}"/>
    <cellStyle name="_Currency_Merger Model - Exec" xfId="496" xr:uid="{00000000-0005-0000-0000-0000D3000000}"/>
    <cellStyle name="_Currency_merger plans" xfId="497" xr:uid="{00000000-0005-0000-0000-0000D4000000}"/>
    <cellStyle name="_Currency_monet2.4_temp" xfId="498" xr:uid="{00000000-0005-0000-0000-0000D5000000}"/>
    <cellStyle name="_Currency_monet2.8" xfId="499" xr:uid="{00000000-0005-0000-0000-0000D6000000}"/>
    <cellStyle name="_Currency_MotLion Projections may" xfId="500" xr:uid="{00000000-0005-0000-0000-0000D7000000}"/>
    <cellStyle name="_Currency_Old Life CSC" xfId="501" xr:uid="{00000000-0005-0000-0000-0000D8000000}"/>
    <cellStyle name="_Currency_pace_merger plans" xfId="502" xr:uid="{00000000-0005-0000-0000-0000D9000000}"/>
    <cellStyle name="_Currency_Palm Model 10_05" xfId="503" xr:uid="{00000000-0005-0000-0000-0000DA000000}"/>
    <cellStyle name="_Currency_pdf file" xfId="504" xr:uid="{00000000-0005-0000-0000-0000DB000000}"/>
    <cellStyle name="_Currency_PNC_PF_2Q_update" xfId="505" xr:uid="{00000000-0005-0000-0000-0000DC000000}"/>
    <cellStyle name="_Currency_Potential Strategic Partners" xfId="506" xr:uid="{00000000-0005-0000-0000-0000DD000000}"/>
    <cellStyle name="_Currency_QVC LBO Model 2-12-03 v3" xfId="507" xr:uid="{00000000-0005-0000-0000-0000DE000000}"/>
    <cellStyle name="_Currency_RJB Long LBO LTM" xfId="508" xr:uid="{00000000-0005-0000-0000-0000DF000000}"/>
    <cellStyle name="_Currency_Roberts Standalone14 Quarterly 2" xfId="509" xr:uid="{00000000-0005-0000-0000-0000E0000000}"/>
    <cellStyle name="_Currency_Sheet1" xfId="510" xr:uid="{00000000-0005-0000-0000-0000E1000000}"/>
    <cellStyle name="_Currency_Sheet1_BCE LBO Analysis (02_4_07) MASTER V6" xfId="511" xr:uid="{00000000-0005-0000-0000-0000E2000000}"/>
    <cellStyle name="_Currency_Sheet1_BCE Model 1-8-07" xfId="512" xr:uid="{00000000-0005-0000-0000-0000E3000000}"/>
    <cellStyle name="_Currency_Sheet1_Bison LBO Analysis_Sponsors_03.06.07_to Citi" xfId="513" xr:uid="{00000000-0005-0000-0000-0000E4000000}"/>
    <cellStyle name="_Currency_Sheet1_Bison LBO Analysis_Sponsors_TO CITI FOR FORMAT (2)" xfId="514" xr:uid="{00000000-0005-0000-0000-0000E5000000}"/>
    <cellStyle name="_Currency_Sheet1_Bison LBO Analysis_Sponsors_TO CITI FOR FORMAT (2)_1" xfId="515" xr:uid="{00000000-0005-0000-0000-0000E6000000}"/>
    <cellStyle name="_Currency_Summary Sheets2" xfId="516" xr:uid="{00000000-0005-0000-0000-0000E7000000}"/>
    <cellStyle name="_Currency_Summary Valuation Analysis" xfId="517" xr:uid="{00000000-0005-0000-0000-0000E8000000}"/>
    <cellStyle name="_Currency_Synergies" xfId="518" xr:uid="{00000000-0005-0000-0000-0000E9000000}"/>
    <cellStyle name="_Currency_Troon Financials 8-1-02" xfId="519" xr:uid="{00000000-0005-0000-0000-0000EA000000}"/>
    <cellStyle name="_Currency_Troon_EBITDA" xfId="520" xr:uid="{00000000-0005-0000-0000-0000EB000000}"/>
    <cellStyle name="_Currency_Valuation Overview - June 2001" xfId="521" xr:uid="{00000000-0005-0000-0000-0000EC000000}"/>
    <cellStyle name="_Currency_Valuation_Troon dpak 8-5-02 v3" xfId="522" xr:uid="{00000000-0005-0000-0000-0000ED000000}"/>
    <cellStyle name="_Currency_VIA_Evans NOL Analysis" xfId="523" xr:uid="{00000000-0005-0000-0000-0000EE000000}"/>
    <cellStyle name="_Currency_WOW Standalone Quarterly 2" xfId="524" xr:uid="{00000000-0005-0000-0000-0000EF000000}"/>
    <cellStyle name="_Currency_xratio - historical mkt val" xfId="525" xr:uid="{00000000-0005-0000-0000-0000F0000000}"/>
    <cellStyle name="_Currency(GBP)" xfId="436" xr:uid="{00000000-0005-0000-0000-000097000000}"/>
    <cellStyle name="_Currency(GBP)_BCE Model 1-8-07" xfId="437" xr:uid="{00000000-0005-0000-0000-000098000000}"/>
    <cellStyle name="_CurrencySpace" xfId="526" xr:uid="{00000000-0005-0000-0000-0000F1000000}"/>
    <cellStyle name="_CurrencySpace_01 Fig Tech CSC 1Q03" xfId="527" xr:uid="{00000000-0005-0000-0000-0000F2000000}"/>
    <cellStyle name="_CurrencySpace_01 Financial Model" xfId="528" xr:uid="{00000000-0005-0000-0000-0000F3000000}"/>
    <cellStyle name="_CurrencySpace_01 Template without numbers sent out" xfId="529" xr:uid="{00000000-0005-0000-0000-0000F4000000}"/>
    <cellStyle name="_CurrencySpace_02 Financials" xfId="530" xr:uid="{00000000-0005-0000-0000-0000F5000000}"/>
    <cellStyle name="_CurrencySpace_02 Financials_BCE Model 1-8-07" xfId="531" xr:uid="{00000000-0005-0000-0000-0000F6000000}"/>
    <cellStyle name="_CurrencySpace_02 Potential Partner Ability to Pay Analysis2" xfId="532" xr:uid="{00000000-0005-0000-0000-0000F7000000}"/>
    <cellStyle name="_CurrencySpace_02 Quick Model_PQ Corporation" xfId="533" xr:uid="{00000000-0005-0000-0000-0000F8000000}"/>
    <cellStyle name="_CurrencySpace_04 Financials" xfId="534" xr:uid="{00000000-0005-0000-0000-0000F9000000}"/>
    <cellStyle name="_CurrencySpace_04 Financials_BCE Model 1-8-07" xfId="535" xr:uid="{00000000-0005-0000-0000-0000FA000000}"/>
    <cellStyle name="_CurrencySpace_101306 CanWest Excel BAck up v14" xfId="536" xr:uid="{00000000-0005-0000-0000-0000FB000000}"/>
    <cellStyle name="_CurrencySpace_12 Merger Plans" xfId="537" xr:uid="{00000000-0005-0000-0000-0000FC000000}"/>
    <cellStyle name="_CurrencySpace_20020326Viper Numbers sent out" xfId="538" xr:uid="{00000000-0005-0000-0000-0000FD000000}"/>
    <cellStyle name="_CurrencySpace_20020403 Regional Data 04" xfId="539" xr:uid="{00000000-0005-0000-0000-0000FE000000}"/>
    <cellStyle name="_CurrencySpace_20020403 Regional Data 04 Final" xfId="540" xr:uid="{00000000-0005-0000-0000-0000FF000000}"/>
    <cellStyle name="_CurrencySpace_20020403 Template for Exchange - Regional Data 01" xfId="541" xr:uid="{00000000-0005-0000-0000-000000010000}"/>
    <cellStyle name="_CurrencySpace_20020404 Capex 02 All" xfId="542" xr:uid="{00000000-0005-0000-0000-000001010000}"/>
    <cellStyle name="_CurrencySpace_20020405 Final Company Model" xfId="543" xr:uid="{00000000-0005-0000-0000-000002010000}"/>
    <cellStyle name="_CurrencySpace_accretion dilution analysis" xfId="544" xr:uid="{00000000-0005-0000-0000-000003010000}"/>
    <cellStyle name="_CurrencySpace_Acquisition Ops 3" xfId="545" xr:uid="{00000000-0005-0000-0000-000004010000}"/>
    <cellStyle name="_CurrencySpace_April 2002 combined model - key factors only" xfId="546" xr:uid="{00000000-0005-0000-0000-000005010000}"/>
    <cellStyle name="_CurrencySpace_April 2002 combined model - key factors only (rec 5 apr)" xfId="547" xr:uid="{00000000-0005-0000-0000-000006010000}"/>
    <cellStyle name="_CurrencySpace_AVP" xfId="548" xr:uid="{00000000-0005-0000-0000-000007010000}"/>
    <cellStyle name="_CurrencySpace_avp_Palm Model 10_05" xfId="549" xr:uid="{00000000-0005-0000-0000-000008010000}"/>
    <cellStyle name="_CurrencySpace_BCE Model 1-8-07" xfId="550" xr:uid="{00000000-0005-0000-0000-000009010000}"/>
    <cellStyle name="_CurrencySpace_Book1" xfId="551" xr:uid="{00000000-0005-0000-0000-00000A010000}"/>
    <cellStyle name="_CurrencySpace_Book1_Merger Plan 2-10-04 GSIBDv3" xfId="552" xr:uid="{00000000-0005-0000-0000-00000B010000}"/>
    <cellStyle name="_CurrencySpace_Book2" xfId="553" xr:uid="{00000000-0005-0000-0000-00000C010000}"/>
    <cellStyle name="_CurrencySpace_buyer_analysis" xfId="554" xr:uid="{00000000-0005-0000-0000-00000D010000}"/>
    <cellStyle name="_CurrencySpace_Check of Synergy DCFs 11-01-04_v5" xfId="555" xr:uid="{00000000-0005-0000-0000-00000E010000}"/>
    <cellStyle name="_CurrencySpace_CKFR Model 11-30-06" xfId="556" xr:uid="{00000000-0005-0000-0000-00000F010000}"/>
    <cellStyle name="_CurrencySpace_com_ic_universe_6" xfId="557" xr:uid="{00000000-0005-0000-0000-000010010000}"/>
    <cellStyle name="_CurrencySpace_Comparative Balance Sheets" xfId="558" xr:uid="{00000000-0005-0000-0000-000011010000}"/>
    <cellStyle name="_CurrencySpace_CSC Update_Status of Companies_11_19" xfId="559" xr:uid="{00000000-0005-0000-0000-000012010000}"/>
    <cellStyle name="_CurrencySpace_CSC with WACC" xfId="560" xr:uid="{00000000-0005-0000-0000-000013010000}"/>
    <cellStyle name="_CurrencySpace_CSC_Palm_Sum_of_Parts_4_20_01" xfId="561" xr:uid="{00000000-0005-0000-0000-000014010000}"/>
    <cellStyle name="_CurrencySpace_CSC_Palm_Sum_of_Parts_5_23_01a" xfId="562" xr:uid="{00000000-0005-0000-0000-000015010000}"/>
    <cellStyle name="_CurrencySpace_Dave Model Final v 1" xfId="563" xr:uid="{00000000-0005-0000-0000-000016010000}"/>
    <cellStyle name="_CurrencySpace_DCF Analysis" xfId="564" xr:uid="{00000000-0005-0000-0000-000017010000}"/>
    <cellStyle name="_CurrencySpace_DIS Go Private Analysis v23" xfId="565" xr:uid="{00000000-0005-0000-0000-000018010000}"/>
    <cellStyle name="_CurrencySpace_Eagle Ridge Cash Flow 01-10-02_GS" xfId="566" xr:uid="{00000000-0005-0000-0000-000019010000}"/>
    <cellStyle name="_CurrencySpace_Excel Inserts_v4" xfId="567" xr:uid="{00000000-0005-0000-0000-00001A010000}"/>
    <cellStyle name="_CurrencySpace_Final Canadian Bank Comp (sent to IBD)FORM" xfId="568" xr:uid="{00000000-0005-0000-0000-00001B010000}"/>
    <cellStyle name="_CurrencySpace_Football Field" xfId="569" xr:uid="{00000000-0005-0000-0000-00001C010000}"/>
    <cellStyle name="_CurrencySpace_IBES_EPS_Estimates" xfId="570" xr:uid="{00000000-0005-0000-0000-00001D010000}"/>
    <cellStyle name="_CurrencySpace_Master_Telecom_Equipment_CSCb" xfId="571" xr:uid="{00000000-0005-0000-0000-00001E010000}"/>
    <cellStyle name="_CurrencySpace_Merger Model - Exec" xfId="572" xr:uid="{00000000-0005-0000-0000-00001F010000}"/>
    <cellStyle name="_CurrencySpace_merger plans" xfId="573" xr:uid="{00000000-0005-0000-0000-000020010000}"/>
    <cellStyle name="_CurrencySpace_monet2.4" xfId="574" xr:uid="{00000000-0005-0000-0000-000021010000}"/>
    <cellStyle name="_CurrencySpace_monet2.4_temp" xfId="575" xr:uid="{00000000-0005-0000-0000-000022010000}"/>
    <cellStyle name="_CurrencySpace_monet2.8" xfId="576" xr:uid="{00000000-0005-0000-0000-000023010000}"/>
    <cellStyle name="_CurrencySpace_MotLion Projections may" xfId="577" xr:uid="{00000000-0005-0000-0000-000024010000}"/>
    <cellStyle name="_CurrencySpace_Old Life CSC" xfId="578" xr:uid="{00000000-0005-0000-0000-000025010000}"/>
    <cellStyle name="_CurrencySpace_pace_merger plans" xfId="579" xr:uid="{00000000-0005-0000-0000-000026010000}"/>
    <cellStyle name="_CurrencySpace_Palm Model 10_05" xfId="580" xr:uid="{00000000-0005-0000-0000-000027010000}"/>
    <cellStyle name="_CurrencySpace_pdf file" xfId="581" xr:uid="{00000000-0005-0000-0000-000028010000}"/>
    <cellStyle name="_CurrencySpace_PNC_PF_2Q_update" xfId="582" xr:uid="{00000000-0005-0000-0000-000029010000}"/>
    <cellStyle name="_CurrencySpace_Potential Strategic Partners" xfId="583" xr:uid="{00000000-0005-0000-0000-00002A010000}"/>
    <cellStyle name="_CurrencySpace_QVC LBO Model 2-12-03 v3" xfId="584" xr:uid="{00000000-0005-0000-0000-00002B010000}"/>
    <cellStyle name="_CurrencySpace_RJB Long LBO LTM" xfId="585" xr:uid="{00000000-0005-0000-0000-00002C010000}"/>
    <cellStyle name="_CurrencySpace_Stallion Analysis_a" xfId="586" xr:uid="{00000000-0005-0000-0000-00002D010000}"/>
    <cellStyle name="_CurrencySpace_Summary Valuation Analysis" xfId="587" xr:uid="{00000000-0005-0000-0000-00002E010000}"/>
    <cellStyle name="_CurrencySpace_Synergies" xfId="588" xr:uid="{00000000-0005-0000-0000-00002F010000}"/>
    <cellStyle name="_CurrencySpace_Troon Financials 8-1-02" xfId="589" xr:uid="{00000000-0005-0000-0000-000030010000}"/>
    <cellStyle name="_CurrencySpace_Troon_EBITDA" xfId="590" xr:uid="{00000000-0005-0000-0000-000031010000}"/>
    <cellStyle name="_CurrencySpace_Valuation Overview - June 2001" xfId="591" xr:uid="{00000000-0005-0000-0000-000032010000}"/>
    <cellStyle name="_CurrencySpace_Valuation_Troon dpak 8-5-02 v3" xfId="592" xr:uid="{00000000-0005-0000-0000-000033010000}"/>
    <cellStyle name="_date" xfId="593" xr:uid="{00000000-0005-0000-0000-000034010000}"/>
    <cellStyle name="_Dave Model Final v 1" xfId="594" xr:uid="{00000000-0005-0000-0000-000035010000}"/>
    <cellStyle name="_DIS Go Private Analysis v23" xfId="595" xr:uid="{00000000-0005-0000-0000-000036010000}"/>
    <cellStyle name="_Dollar" xfId="596" xr:uid="{00000000-0005-0000-0000-000037010000}"/>
    <cellStyle name="_Euro" xfId="597" xr:uid="{00000000-0005-0000-0000-000038010000}"/>
    <cellStyle name="_Euro_accretion dilution analysis" xfId="598" xr:uid="{00000000-0005-0000-0000-000039010000}"/>
    <cellStyle name="_Euro_CSC_Palm_Sum_of_Parts_5_23_01a" xfId="599" xr:uid="{00000000-0005-0000-0000-00003A010000}"/>
    <cellStyle name="_Euro_Financials Layout dpak 9-26-01 v1" xfId="600" xr:uid="{00000000-0005-0000-0000-00003B010000}"/>
    <cellStyle name="_Euro_IBES_EPS_Estimates" xfId="601" xr:uid="{00000000-0005-0000-0000-00003C010000}"/>
    <cellStyle name="_Euro_Palm Model 10_05" xfId="602" xr:uid="{00000000-0005-0000-0000-00003D010000}"/>
    <cellStyle name="_Euro_Potential Strategic Partners" xfId="603" xr:uid="{00000000-0005-0000-0000-00003E010000}"/>
    <cellStyle name="_Euro_Simple Merger Plans" xfId="604" xr:uid="{00000000-0005-0000-0000-00003F010000}"/>
    <cellStyle name="_Excel Inserts_v4" xfId="605" xr:uid="{00000000-0005-0000-0000-000040010000}"/>
    <cellStyle name="_GBP" xfId="606" xr:uid="{00000000-0005-0000-0000-000041010000}"/>
    <cellStyle name="_GBP_BCE Model 1-8-07" xfId="607" xr:uid="{00000000-0005-0000-0000-000042010000}"/>
    <cellStyle name="_GBP_BCE Model 1-8-07_Bison LBO Analysis_Sponsor_02.07.07" xfId="608" xr:uid="{00000000-0005-0000-0000-000043010000}"/>
    <cellStyle name="_GS Equity Research Driver Comparison" xfId="609" xr:uid="{00000000-0005-0000-0000-000044010000}"/>
    <cellStyle name="_GS Model" xfId="610" xr:uid="{00000000-0005-0000-0000-000045010000}"/>
    <cellStyle name="_GS Model of VSTR" xfId="611" xr:uid="{00000000-0005-0000-0000-000046010000}"/>
    <cellStyle name="_Heading" xfId="612" xr:uid="{00000000-0005-0000-0000-000047010000}"/>
    <cellStyle name="_Heading_01 Selected Financials_Salt Business" xfId="613" xr:uid="{00000000-0005-0000-0000-000048010000}"/>
    <cellStyle name="_Heading_02 Quick Model_PQ Corporation" xfId="614" xr:uid="{00000000-0005-0000-0000-000049010000}"/>
    <cellStyle name="_Heading_06 Analysis at Various Prices" xfId="615" xr:uid="{00000000-0005-0000-0000-00004A010000}"/>
    <cellStyle name="_Heading_Dave Model Final v 1" xfId="616" xr:uid="{00000000-0005-0000-0000-00004B010000}"/>
    <cellStyle name="_Heading_Final Canadian Bank Comp (sent to IBD)FORM" xfId="617" xr:uid="{00000000-0005-0000-0000-00004C010000}"/>
    <cellStyle name="_Heading_lbo_long_model" xfId="618" xr:uid="{00000000-0005-0000-0000-00004D010000}"/>
    <cellStyle name="_Heading_MAXF historical financials" xfId="619" xr:uid="{00000000-0005-0000-0000-00004E010000}"/>
    <cellStyle name="_Heading_PL Consolidated (2003)" xfId="620" xr:uid="{00000000-0005-0000-0000-00004F010000}"/>
    <cellStyle name="_Heading_prestemp" xfId="621" xr:uid="{00000000-0005-0000-0000-000050010000}"/>
    <cellStyle name="_Heading_Summary Financials 04" xfId="622" xr:uid="{00000000-0005-0000-0000-000051010000}"/>
    <cellStyle name="_Highlight" xfId="623" xr:uid="{00000000-0005-0000-0000-000052010000}"/>
    <cellStyle name="_Highlight_accretion dilution analysis" xfId="624" xr:uid="{00000000-0005-0000-0000-000053010000}"/>
    <cellStyle name="_Highlight_Advance Summary 04" xfId="625" xr:uid="{00000000-0005-0000-0000-000054010000}"/>
    <cellStyle name="_Highlight_Assumptions" xfId="626" xr:uid="{00000000-0005-0000-0000-000055010000}"/>
    <cellStyle name="_Highlight_CSC_Palm_Sum_of_Parts_5_23_01a" xfId="627" xr:uid="{00000000-0005-0000-0000-000056010000}"/>
    <cellStyle name="_Highlight_Data Dailies Strategic Plan-CT" xfId="628" xr:uid="{00000000-0005-0000-0000-000057010000}"/>
    <cellStyle name="_Highlight_Dave Model Final v 1" xfId="629" xr:uid="{00000000-0005-0000-0000-000058010000}"/>
    <cellStyle name="_Highlight_Expenses_V6" xfId="630" xr:uid="{00000000-0005-0000-0000-000059010000}"/>
    <cellStyle name="_Highlight_Final-Consolidated-Dave-10" xfId="631" xr:uid="{00000000-0005-0000-0000-00005A010000}"/>
    <cellStyle name="_Highlight_Financials Layout dpak 9-26-01 v1" xfId="632" xr:uid="{00000000-0005-0000-0000-00005B010000}"/>
    <cellStyle name="_Highlight_GS Long Form Model3 7-23-02 TROON v34" xfId="633" xr:uid="{00000000-0005-0000-0000-00005C010000}"/>
    <cellStyle name="_Highlight_Historical Financials" xfId="634" xr:uid="{00000000-0005-0000-0000-00005D010000}"/>
    <cellStyle name="_Highlight_IBES_EPS_Estimates" xfId="635" xr:uid="{00000000-0005-0000-0000-00005E010000}"/>
    <cellStyle name="_Highlight_Lease Expiration Model" xfId="636" xr:uid="{00000000-0005-0000-0000-00005F010000}"/>
    <cellStyle name="_Highlight_ModelDrivers1" xfId="637" xr:uid="{00000000-0005-0000-0000-000060010000}"/>
    <cellStyle name="_Highlight_Original Masters2002 Base Case Model 2-12-03 v1" xfId="638" xr:uid="{00000000-0005-0000-0000-000061010000}"/>
    <cellStyle name="_Highlight_Palm Model 10_05" xfId="639" xr:uid="{00000000-0005-0000-0000-000062010000}"/>
    <cellStyle name="_Highlight_PFOwnership" xfId="640" xr:uid="{00000000-0005-0000-0000-000063010000}"/>
    <cellStyle name="_Highlight_Potential Strategic Partners" xfId="641" xr:uid="{00000000-0005-0000-0000-000064010000}"/>
    <cellStyle name="_Highlight_Prospective Asset Sales v42" xfId="642" xr:uid="{00000000-0005-0000-0000-000065010000}"/>
    <cellStyle name="_Highlight_Simple Merger Plans" xfId="643" xr:uid="{00000000-0005-0000-0000-000066010000}"/>
    <cellStyle name="_Highlight_Sony TR" xfId="644" xr:uid="{00000000-0005-0000-0000-000067010000}"/>
    <cellStyle name="_Highlight_Troon DCF Model 8-13-02 v1" xfId="645" xr:uid="{00000000-0005-0000-0000-000068010000}"/>
    <cellStyle name="_Highlight_Updated LIBOR Curve from Marius Jungerhans 8-16-02" xfId="646" xr:uid="{00000000-0005-0000-0000-000069010000}"/>
    <cellStyle name="_Inputs" xfId="647" xr:uid="{00000000-0005-0000-0000-00006A010000}"/>
    <cellStyle name="_Merger Plan 2-10-04 GSIBDv3" xfId="648" xr:uid="{00000000-0005-0000-0000-00006B010000}"/>
    <cellStyle name="_Month" xfId="649" xr:uid="{00000000-0005-0000-0000-00006C010000}"/>
    <cellStyle name="_Month_BCE Model 1-8-07" xfId="650" xr:uid="{00000000-0005-0000-0000-00006D010000}"/>
    <cellStyle name="_MS BCE Model" xfId="651" xr:uid="{00000000-0005-0000-0000-00006E010000}"/>
    <cellStyle name="_Multiple" xfId="652" xr:uid="{00000000-0005-0000-0000-00006F010000}"/>
    <cellStyle name="_Multiple_01 Fig Tech CSC 1Q03" xfId="653" xr:uid="{00000000-0005-0000-0000-000070010000}"/>
    <cellStyle name="_Multiple_01 Financial Model" xfId="654" xr:uid="{00000000-0005-0000-0000-000071010000}"/>
    <cellStyle name="_Multiple_01 Selected Financials_Salt Business" xfId="655" xr:uid="{00000000-0005-0000-0000-000072010000}"/>
    <cellStyle name="_Multiple_01 Template without numbers sent out" xfId="656" xr:uid="{00000000-0005-0000-0000-000073010000}"/>
    <cellStyle name="_Multiple_02 Potential Partner Ability to Pay Analysis2" xfId="657" xr:uid="{00000000-0005-0000-0000-000074010000}"/>
    <cellStyle name="_Multiple_02 Quick Model_PQ Corporation" xfId="658" xr:uid="{00000000-0005-0000-0000-000075010000}"/>
    <cellStyle name="_Multiple_06 Analysis at Various Prices" xfId="659" xr:uid="{00000000-0005-0000-0000-000076010000}"/>
    <cellStyle name="_Multiple_101306 CanWest Excel BAck up v14" xfId="660" xr:uid="{00000000-0005-0000-0000-000077010000}"/>
    <cellStyle name="_Multiple_12 Merger Plans" xfId="661" xr:uid="{00000000-0005-0000-0000-000078010000}"/>
    <cellStyle name="_Multiple_20020403 Regional Data 04" xfId="662" xr:uid="{00000000-0005-0000-0000-000079010000}"/>
    <cellStyle name="_Multiple_20020403 Regional Data 04 Final" xfId="663" xr:uid="{00000000-0005-0000-0000-00007A010000}"/>
    <cellStyle name="_Multiple_20020403 Template for Exchange - Regional Data 01" xfId="664" xr:uid="{00000000-0005-0000-0000-00007B010000}"/>
    <cellStyle name="_Multiple_20020404 Capex 02 All" xfId="665" xr:uid="{00000000-0005-0000-0000-00007C010000}"/>
    <cellStyle name="_Multiple_accretion dilution analysis" xfId="666" xr:uid="{00000000-0005-0000-0000-00007D010000}"/>
    <cellStyle name="_Multiple_Acquisition Ops 3" xfId="667" xr:uid="{00000000-0005-0000-0000-00007E010000}"/>
    <cellStyle name="_Multiple_Appliances Metrics for Leverage Finance" xfId="668" xr:uid="{00000000-0005-0000-0000-00007F010000}"/>
    <cellStyle name="_Multiple_Asset_Management_CSC_Updated_06_26_2002" xfId="669" xr:uid="{00000000-0005-0000-0000-000080010000}"/>
    <cellStyle name="_Multiple_Asset_Management_CSC_Updated_06_26_2002_BCE Model 1-8-07" xfId="670" xr:uid="{00000000-0005-0000-0000-000081010000}"/>
    <cellStyle name="_Multiple_AVP" xfId="671" xr:uid="{00000000-0005-0000-0000-000082010000}"/>
    <cellStyle name="_Multiple_AVP - prev. 06 financials" xfId="672" xr:uid="{00000000-0005-0000-0000-000083010000}"/>
    <cellStyle name="_Multiple_AVP - prev. 06 financials_BCE Model 1-8-07" xfId="673" xr:uid="{00000000-0005-0000-0000-000084010000}"/>
    <cellStyle name="_Multiple_AVP_BCE Model 1-8-07" xfId="674" xr:uid="{00000000-0005-0000-0000-000085010000}"/>
    <cellStyle name="_Multiple_avp_Merger Plan 2-10-04 GSIBDv3" xfId="675" xr:uid="{00000000-0005-0000-0000-000086010000}"/>
    <cellStyle name="_Multiple_avp_Palm Model 10_05" xfId="676" xr:uid="{00000000-0005-0000-0000-000087010000}"/>
    <cellStyle name="_Multiple_Bank &amp; Thrift Buyer Merger Plan(AutoPrice2000)" xfId="677" xr:uid="{00000000-0005-0000-0000-000088010000}"/>
    <cellStyle name="_Multiple_bank_csc_Q1_2001" xfId="678" xr:uid="{00000000-0005-0000-0000-000089010000}"/>
    <cellStyle name="_Multiple_bank_csc_Q1_2001_BCE Model 1-8-07" xfId="679" xr:uid="{00000000-0005-0000-0000-00008A010000}"/>
    <cellStyle name="_Multiple_bank_csc_Q2_2001" xfId="680" xr:uid="{00000000-0005-0000-0000-00008B010000}"/>
    <cellStyle name="_Multiple_bank_csc_Q2_2001_c1" xfId="681" xr:uid="{00000000-0005-0000-0000-00008C010000}"/>
    <cellStyle name="_Multiple_BCE Model 1-8-07" xfId="682" xr:uid="{00000000-0005-0000-0000-00008D010000}"/>
    <cellStyle name="_Multiple_Book1" xfId="683" xr:uid="{00000000-0005-0000-0000-00008E010000}"/>
    <cellStyle name="_Multiple_Book1_1" xfId="684" xr:uid="{00000000-0005-0000-0000-00008F010000}"/>
    <cellStyle name="_Multiple_Book1_Merger Plan 2-10-04 GSIBDv3" xfId="685" xr:uid="{00000000-0005-0000-0000-000090010000}"/>
    <cellStyle name="_Multiple_Book1_Merger Plan 2-10-04 GSIBDv3_BCE Model 1-8-07" xfId="686" xr:uid="{00000000-0005-0000-0000-000091010000}"/>
    <cellStyle name="_Multiple_Book2" xfId="687" xr:uid="{00000000-0005-0000-0000-000092010000}"/>
    <cellStyle name="_Multiple_Borders Model 11-11-03 mezz v6" xfId="688" xr:uid="{00000000-0005-0000-0000-000093010000}"/>
    <cellStyle name="_Multiple_buyer_analysis" xfId="689" xr:uid="{00000000-0005-0000-0000-000094010000}"/>
    <cellStyle name="_Multiple_Check of Synergy DCFs 11-01-04_v5" xfId="690" xr:uid="{00000000-0005-0000-0000-000095010000}"/>
    <cellStyle name="_Multiple_CKFR Model 11-30-06" xfId="691" xr:uid="{00000000-0005-0000-0000-000096010000}"/>
    <cellStyle name="_Multiple_CKFR Model 11-30-06_BCE Model 1-8-07" xfId="692" xr:uid="{00000000-0005-0000-0000-000097010000}"/>
    <cellStyle name="_Multiple_com_ic_universe_6" xfId="693" xr:uid="{00000000-0005-0000-0000-000098010000}"/>
    <cellStyle name="_Multiple_Comparative Balance Sheets" xfId="694" xr:uid="{00000000-0005-0000-0000-000099010000}"/>
    <cellStyle name="_Multiple_Comparative Balance Sheets_BCE Model 1-8-07" xfId="695" xr:uid="{00000000-0005-0000-0000-00009A010000}"/>
    <cellStyle name="_Multiple_Cross Dock Projections v3" xfId="696" xr:uid="{00000000-0005-0000-0000-00009B010000}"/>
    <cellStyle name="_Multiple_csc" xfId="697" xr:uid="{00000000-0005-0000-0000-00009C010000}"/>
    <cellStyle name="_Multiple_CSC Update_Status of Companies_11_19" xfId="698" xr:uid="{00000000-0005-0000-0000-00009D010000}"/>
    <cellStyle name="_Multiple_CSC with WACC" xfId="699" xr:uid="{00000000-0005-0000-0000-00009E010000}"/>
    <cellStyle name="_Multiple_csc_BCE Model 1-8-07" xfId="700" xr:uid="{00000000-0005-0000-0000-00009F010000}"/>
    <cellStyle name="_Multiple_CSC_Palm_Sum_of_Parts_4_20_01" xfId="701" xr:uid="{00000000-0005-0000-0000-0000A0010000}"/>
    <cellStyle name="_Multiple_CSC_Palm_Sum_of_Parts_5_23_01a" xfId="702" xr:uid="{00000000-0005-0000-0000-0000A1010000}"/>
    <cellStyle name="_Multiple_Dave Model Final v 1" xfId="703" xr:uid="{00000000-0005-0000-0000-0000A2010000}"/>
    <cellStyle name="_Multiple_DCF Analysis" xfId="704" xr:uid="{00000000-0005-0000-0000-0000A3010000}"/>
    <cellStyle name="_Multiple_DIS Go Private Analysis v23" xfId="705" xr:uid="{00000000-0005-0000-0000-0000A4010000}"/>
    <cellStyle name="_Multiple_discussion" xfId="706" xr:uid="{00000000-0005-0000-0000-0000A5010000}"/>
    <cellStyle name="_Multiple_Eagle Ridge Cash Flow 01-10-02_GS" xfId="707" xr:uid="{00000000-0005-0000-0000-0000A6010000}"/>
    <cellStyle name="_Multiple_Eutelsat and Capex Analysis" xfId="708" xr:uid="{00000000-0005-0000-0000-0000A7010000}"/>
    <cellStyle name="_Multiple_Excel Inserts_v4" xfId="709" xr:uid="{00000000-0005-0000-0000-0000A8010000}"/>
    <cellStyle name="_Multiple_Final Canadian Bank Comp (sent to IBD)FORM" xfId="710" xr:uid="{00000000-0005-0000-0000-0000A9010000}"/>
    <cellStyle name="_Multiple_Financial Buildup 6-18-03 v7" xfId="711" xr:uid="{00000000-0005-0000-0000-0000AA010000}"/>
    <cellStyle name="_Multiple_Financials" xfId="712" xr:uid="{00000000-0005-0000-0000-0000AB010000}"/>
    <cellStyle name="_Multiple_Financials_3" xfId="713" xr:uid="{00000000-0005-0000-0000-0000AC010000}"/>
    <cellStyle name="_Multiple_Football Field" xfId="714" xr:uid="{00000000-0005-0000-0000-0000AD010000}"/>
    <cellStyle name="_Multiple_GS Model" xfId="715" xr:uid="{00000000-0005-0000-0000-0000AE010000}"/>
    <cellStyle name="_Multiple_IBES_EPS_Estimates" xfId="716" xr:uid="{00000000-0005-0000-0000-0000AF010000}"/>
    <cellStyle name="_Multiple_march_21_meeting" xfId="717" xr:uid="{00000000-0005-0000-0000-0000B0010000}"/>
    <cellStyle name="_Multiple_Master_Telecom_Equipment_CSCb" xfId="718" xr:uid="{00000000-0005-0000-0000-0000B1010000}"/>
    <cellStyle name="_Multiple_Merger Model - Exec" xfId="719" xr:uid="{00000000-0005-0000-0000-0000B2010000}"/>
    <cellStyle name="_Multiple_Merger model_new" xfId="720" xr:uid="{00000000-0005-0000-0000-0000B3010000}"/>
    <cellStyle name="_Multiple_Merger model_new_ability to pay" xfId="721" xr:uid="{00000000-0005-0000-0000-0000B4010000}"/>
    <cellStyle name="_Multiple_Merger Plan 2-10-04 GSIBDv3" xfId="722" xr:uid="{00000000-0005-0000-0000-0000B5010000}"/>
    <cellStyle name="_Multiple_merger plans" xfId="723" xr:uid="{00000000-0005-0000-0000-0000B6010000}"/>
    <cellStyle name="_Multiple_model_bk" xfId="724" xr:uid="{00000000-0005-0000-0000-0000B7010000}"/>
    <cellStyle name="_Multiple_model_bk_BCE Model 1-8-07" xfId="725" xr:uid="{00000000-0005-0000-0000-0000B8010000}"/>
    <cellStyle name="_Multiple_monet_final_w_output" xfId="726" xr:uid="{00000000-0005-0000-0000-0000B9010000}"/>
    <cellStyle name="_Multiple_monet2.4" xfId="727" xr:uid="{00000000-0005-0000-0000-0000BA010000}"/>
    <cellStyle name="_Multiple_monet2.4_BCE Model 1-8-07" xfId="728" xr:uid="{00000000-0005-0000-0000-0000BB010000}"/>
    <cellStyle name="_Multiple_monet2.4_temp" xfId="729" xr:uid="{00000000-0005-0000-0000-0000BC010000}"/>
    <cellStyle name="_Multiple_monet2.4_temp_BCE Model 1-8-07" xfId="730" xr:uid="{00000000-0005-0000-0000-0000BD010000}"/>
    <cellStyle name="_Multiple_monet2.8" xfId="731" xr:uid="{00000000-0005-0000-0000-0000BE010000}"/>
    <cellStyle name="_Multiple_monet2.8_BCE Model 1-8-07" xfId="732" xr:uid="{00000000-0005-0000-0000-0000BF010000}"/>
    <cellStyle name="_Multiple_MotLion Projections may" xfId="733" xr:uid="{00000000-0005-0000-0000-0000C0010000}"/>
    <cellStyle name="_Multiple_Neptune Ammortization Analysis 8-6-03" xfId="734" xr:uid="{00000000-0005-0000-0000-0000C1010000}"/>
    <cellStyle name="_Multiple_Old Life CSC" xfId="735" xr:uid="{00000000-0005-0000-0000-0000C2010000}"/>
    <cellStyle name="_Multiple_Other Category Breaidown 7-26-03 v1" xfId="736" xr:uid="{00000000-0005-0000-0000-0000C3010000}"/>
    <cellStyle name="_Multiple_pace_merger plans" xfId="737" xr:uid="{00000000-0005-0000-0000-0000C4010000}"/>
    <cellStyle name="_Multiple_Palm Model 10_05" xfId="738" xr:uid="{00000000-0005-0000-0000-0000C5010000}"/>
    <cellStyle name="_Multiple_pdf file" xfId="739" xr:uid="{00000000-0005-0000-0000-0000C6010000}"/>
    <cellStyle name="_Multiple_PNC_PF_2Q_update" xfId="740" xr:uid="{00000000-0005-0000-0000-0000C7010000}"/>
    <cellStyle name="_Multiple_Potential Strategic Partners" xfId="741" xr:uid="{00000000-0005-0000-0000-0000C8010000}"/>
    <cellStyle name="_Multiple_Projections--Management (Data Room)v6" xfId="742" xr:uid="{00000000-0005-0000-0000-0000C9010000}"/>
    <cellStyle name="_Multiple_QVC LBO Model 2-12-03 v3" xfId="743" xr:uid="{00000000-0005-0000-0000-0000CA010000}"/>
    <cellStyle name="_Multiple_RJB Long LBO LTM" xfId="744" xr:uid="{00000000-0005-0000-0000-0000CB010000}"/>
    <cellStyle name="_Multiple_Sources and Uses FINAL dpakedit v2" xfId="745" xr:uid="{00000000-0005-0000-0000-0000CC010000}"/>
    <cellStyle name="_Multiple_Summary Valuation Analysis" xfId="746" xr:uid="{00000000-0005-0000-0000-0000CD010000}"/>
    <cellStyle name="_Multiple_Synergies" xfId="747" xr:uid="{00000000-0005-0000-0000-0000CE010000}"/>
    <cellStyle name="_Multiple_Troon DCF Model 8-13-02 v1" xfId="748" xr:uid="{00000000-0005-0000-0000-0000CF010000}"/>
    <cellStyle name="_Multiple_Troon DCF Model 8-13-02 v1_BCE Model 1-8-07" xfId="749" xr:uid="{00000000-0005-0000-0000-0000D0010000}"/>
    <cellStyle name="_Multiple_Troon Financials 8-1-02" xfId="750" xr:uid="{00000000-0005-0000-0000-0000D1010000}"/>
    <cellStyle name="_Multiple_Troon LLC FS dpakedit 8-7-02" xfId="751" xr:uid="{00000000-0005-0000-0000-0000D2010000}"/>
    <cellStyle name="_Multiple_Troon LLC FS dpakedit 8-7-02 v3" xfId="752" xr:uid="{00000000-0005-0000-0000-0000D3010000}"/>
    <cellStyle name="_Multiple_Troon LLC FS dpakedit 8-7-02 v4" xfId="753" xr:uid="{00000000-0005-0000-0000-0000D4010000}"/>
    <cellStyle name="_Multiple_Troon_EBITDA" xfId="754" xr:uid="{00000000-0005-0000-0000-0000D5010000}"/>
    <cellStyle name="_Multiple_Valuation Overview - June 2001" xfId="755" xr:uid="{00000000-0005-0000-0000-0000D6010000}"/>
    <cellStyle name="_Multiple_Valuation Overview - June 2001_BCE Model 1-8-07" xfId="756" xr:uid="{00000000-0005-0000-0000-0000D7010000}"/>
    <cellStyle name="_Multiple_Valuation_Troon dpak 8-5-02 v3" xfId="757" xr:uid="{00000000-0005-0000-0000-0000D8010000}"/>
    <cellStyle name="_MultipleSpace" xfId="758" xr:uid="{00000000-0005-0000-0000-0000D9010000}"/>
    <cellStyle name="_MultipleSpace_01 Fig Tech CSC 1Q03" xfId="759" xr:uid="{00000000-0005-0000-0000-0000DA010000}"/>
    <cellStyle name="_MultipleSpace_01 Financial Model" xfId="760" xr:uid="{00000000-0005-0000-0000-0000DB010000}"/>
    <cellStyle name="_MultipleSpace_01 Template without numbers sent out" xfId="761" xr:uid="{00000000-0005-0000-0000-0000DC010000}"/>
    <cellStyle name="_MultipleSpace_02 Potential Partner Ability to Pay Analysis2" xfId="762" xr:uid="{00000000-0005-0000-0000-0000DD010000}"/>
    <cellStyle name="_MultipleSpace_02 Quick Model_PQ Corporation" xfId="763" xr:uid="{00000000-0005-0000-0000-0000DE010000}"/>
    <cellStyle name="_MultipleSpace_101306 CanWest Excel BAck up v14" xfId="764" xr:uid="{00000000-0005-0000-0000-0000DF010000}"/>
    <cellStyle name="_MultipleSpace_12 Merger Plans" xfId="765" xr:uid="{00000000-0005-0000-0000-0000E0010000}"/>
    <cellStyle name="_MultipleSpace_20020403 Regional Data 04" xfId="766" xr:uid="{00000000-0005-0000-0000-0000E1010000}"/>
    <cellStyle name="_MultipleSpace_20020403 Regional Data 04 Final" xfId="767" xr:uid="{00000000-0005-0000-0000-0000E2010000}"/>
    <cellStyle name="_MultipleSpace_20020403 Template for Exchange - Regional Data 01" xfId="768" xr:uid="{00000000-0005-0000-0000-0000E3010000}"/>
    <cellStyle name="_MultipleSpace_20020404 Capex 02 All" xfId="769" xr:uid="{00000000-0005-0000-0000-0000E4010000}"/>
    <cellStyle name="_MultipleSpace_accretion dilution analysis" xfId="770" xr:uid="{00000000-0005-0000-0000-0000E5010000}"/>
    <cellStyle name="_MultipleSpace_Acquisition Ops 3" xfId="771" xr:uid="{00000000-0005-0000-0000-0000E6010000}"/>
    <cellStyle name="_MultipleSpace_Alamosa Merger" xfId="772" xr:uid="{00000000-0005-0000-0000-0000E7010000}"/>
    <cellStyle name="_MultipleSpace_Alamosa Standalone8b" xfId="773" xr:uid="{00000000-0005-0000-0000-0000E8010000}"/>
    <cellStyle name="_MultipleSpace_AVP" xfId="774" xr:uid="{00000000-0005-0000-0000-0000E9010000}"/>
    <cellStyle name="_MultipleSpace_AVP - prev. 06 financials" xfId="775" xr:uid="{00000000-0005-0000-0000-0000EA010000}"/>
    <cellStyle name="_MultipleSpace_AVP - prev. 06 financials_BCE Model 1-8-07" xfId="776" xr:uid="{00000000-0005-0000-0000-0000EB010000}"/>
    <cellStyle name="_MultipleSpace_AVP_BCE Model 1-8-07" xfId="777" xr:uid="{00000000-0005-0000-0000-0000EC010000}"/>
    <cellStyle name="_MultipleSpace_avp_Merger Plan 2-10-04 GSIBDv3" xfId="778" xr:uid="{00000000-0005-0000-0000-0000ED010000}"/>
    <cellStyle name="_MultipleSpace_avp_Palm Model 10_05" xfId="779" xr:uid="{00000000-0005-0000-0000-0000EE010000}"/>
    <cellStyle name="_MultipleSpace_bank_csc_Q1_2001" xfId="780" xr:uid="{00000000-0005-0000-0000-0000EF010000}"/>
    <cellStyle name="_MultipleSpace_bank_csc_Q1_2001_BCE Model 1-8-07" xfId="781" xr:uid="{00000000-0005-0000-0000-0000F0010000}"/>
    <cellStyle name="_MultipleSpace_bank_csc_Q2_2001_c1" xfId="782" xr:uid="{00000000-0005-0000-0000-0000F1010000}"/>
    <cellStyle name="_MultipleSpace_bank_csc_Q2_2001_c1_BCE Model 1-8-07" xfId="783" xr:uid="{00000000-0005-0000-0000-0000F2010000}"/>
    <cellStyle name="_MultipleSpace_BCE Model 1-8-07" xfId="784" xr:uid="{00000000-0005-0000-0000-0000F3010000}"/>
    <cellStyle name="_MultipleSpace_Book1" xfId="785" xr:uid="{00000000-0005-0000-0000-0000F4010000}"/>
    <cellStyle name="_MultipleSpace_Book1_Merger Plan 2-10-04 GSIBDv3" xfId="786" xr:uid="{00000000-0005-0000-0000-0000F5010000}"/>
    <cellStyle name="_MultipleSpace_Book1_Merger Plan 2-10-04 GSIBDv3_BCE Model 1-8-07" xfId="787" xr:uid="{00000000-0005-0000-0000-0000F6010000}"/>
    <cellStyle name="_MultipleSpace_Book2" xfId="788" xr:uid="{00000000-0005-0000-0000-0000F7010000}"/>
    <cellStyle name="_MultipleSpace_buyer_analysis" xfId="789" xr:uid="{00000000-0005-0000-0000-0000F8010000}"/>
    <cellStyle name="_MultipleSpace_Check of Synergy DCFs 11-01-04_v5" xfId="790" xr:uid="{00000000-0005-0000-0000-0000F9010000}"/>
    <cellStyle name="_MultipleSpace_CKFR Model 11-30-06" xfId="791" xr:uid="{00000000-0005-0000-0000-0000FA010000}"/>
    <cellStyle name="_MultipleSpace_com_ic_universe_6" xfId="792" xr:uid="{00000000-0005-0000-0000-0000FB010000}"/>
    <cellStyle name="_MultipleSpace_COMBO Final DCF_2" xfId="793" xr:uid="{00000000-0005-0000-0000-0000FC010000}"/>
    <cellStyle name="_MultipleSpace_Comparative Balance Sheets" xfId="794" xr:uid="{00000000-0005-0000-0000-0000FD010000}"/>
    <cellStyle name="_MultipleSpace_Comparative Balance Sheets_BCE Model 1-8-07" xfId="795" xr:uid="{00000000-0005-0000-0000-0000FE010000}"/>
    <cellStyle name="_MultipleSpace_csc" xfId="796" xr:uid="{00000000-0005-0000-0000-0000FF010000}"/>
    <cellStyle name="_MultipleSpace_CSC Update_Status of Companies_11_19" xfId="797" xr:uid="{00000000-0005-0000-0000-000000020000}"/>
    <cellStyle name="_MultipleSpace_CSC with WACC" xfId="798" xr:uid="{00000000-0005-0000-0000-000001020000}"/>
    <cellStyle name="_MultipleSpace_csc_BCE Model 1-8-07" xfId="799" xr:uid="{00000000-0005-0000-0000-000002020000}"/>
    <cellStyle name="_MultipleSpace_CSC_Palm_Sum_of_Parts_4_20_01" xfId="800" xr:uid="{00000000-0005-0000-0000-000003020000}"/>
    <cellStyle name="_MultipleSpace_CSC_Palm_Sum_of_Parts_5_23_01a" xfId="801" xr:uid="{00000000-0005-0000-0000-000004020000}"/>
    <cellStyle name="_MultipleSpace_Dave Model Final v 1" xfId="802" xr:uid="{00000000-0005-0000-0000-000005020000}"/>
    <cellStyle name="_MultipleSpace_DCF Analysis" xfId="803" xr:uid="{00000000-0005-0000-0000-000006020000}"/>
    <cellStyle name="_MultipleSpace_DIS Go Private Analysis v23" xfId="804" xr:uid="{00000000-0005-0000-0000-000007020000}"/>
    <cellStyle name="_MultipleSpace_Eagle Ridge Cash Flow 01-10-02_GS" xfId="805" xr:uid="{00000000-0005-0000-0000-000008020000}"/>
    <cellStyle name="_MultipleSpace_Eutelsat and Capex Analysis" xfId="806" xr:uid="{00000000-0005-0000-0000-000009020000}"/>
    <cellStyle name="_MultipleSpace_Excel Inserts_v4" xfId="807" xr:uid="{00000000-0005-0000-0000-00000A020000}"/>
    <cellStyle name="_MultipleSpace_Final Canadian Bank Comp (sent to IBD)FORM" xfId="808" xr:uid="{00000000-0005-0000-0000-00000B020000}"/>
    <cellStyle name="_MultipleSpace_Football Field" xfId="809" xr:uid="{00000000-0005-0000-0000-00000C020000}"/>
    <cellStyle name="_MultipleSpace_IBES_EPS_Estimates" xfId="810" xr:uid="{00000000-0005-0000-0000-00000D020000}"/>
    <cellStyle name="_MultipleSpace_Master_Telecom_Equipment_CSCb" xfId="811" xr:uid="{00000000-0005-0000-0000-00000E020000}"/>
    <cellStyle name="_MultipleSpace_Merger Model - Exec" xfId="812" xr:uid="{00000000-0005-0000-0000-00000F020000}"/>
    <cellStyle name="_MultipleSpace_merger plans" xfId="813" xr:uid="{00000000-0005-0000-0000-000010020000}"/>
    <cellStyle name="_MultipleSpace_model_bk" xfId="814" xr:uid="{00000000-0005-0000-0000-000011020000}"/>
    <cellStyle name="_MultipleSpace_model_bk_BCE Model 1-8-07" xfId="815" xr:uid="{00000000-0005-0000-0000-000012020000}"/>
    <cellStyle name="_MultipleSpace_monet_final_w_output" xfId="816" xr:uid="{00000000-0005-0000-0000-000013020000}"/>
    <cellStyle name="_MultipleSpace_monet2.4" xfId="817" xr:uid="{00000000-0005-0000-0000-000014020000}"/>
    <cellStyle name="_MultipleSpace_monet2.4_BCE Model 1-8-07" xfId="818" xr:uid="{00000000-0005-0000-0000-000015020000}"/>
    <cellStyle name="_MultipleSpace_monet2.4_temp" xfId="819" xr:uid="{00000000-0005-0000-0000-000016020000}"/>
    <cellStyle name="_MultipleSpace_monet2.4_temp_BCE Model 1-8-07" xfId="820" xr:uid="{00000000-0005-0000-0000-000017020000}"/>
    <cellStyle name="_MultipleSpace_monet2.8" xfId="821" xr:uid="{00000000-0005-0000-0000-000018020000}"/>
    <cellStyle name="_MultipleSpace_monet2.8_BCE Model 1-8-07" xfId="822" xr:uid="{00000000-0005-0000-0000-000019020000}"/>
    <cellStyle name="_MultipleSpace_MotLion Projections may" xfId="823" xr:uid="{00000000-0005-0000-0000-00001A020000}"/>
    <cellStyle name="_MultipleSpace_Old Life CSC" xfId="824" xr:uid="{00000000-0005-0000-0000-00001B020000}"/>
    <cellStyle name="_MultipleSpace_pace_merger plans" xfId="825" xr:uid="{00000000-0005-0000-0000-00001C020000}"/>
    <cellStyle name="_MultipleSpace_Palm Model 10_05" xfId="826" xr:uid="{00000000-0005-0000-0000-00001D020000}"/>
    <cellStyle name="_MultipleSpace_pdf file" xfId="827" xr:uid="{00000000-0005-0000-0000-00001E020000}"/>
    <cellStyle name="_MultipleSpace_PNC_PF_2Q_update" xfId="828" xr:uid="{00000000-0005-0000-0000-00001F020000}"/>
    <cellStyle name="_MultipleSpace_Potential Strategic Partners" xfId="829" xr:uid="{00000000-0005-0000-0000-000020020000}"/>
    <cellStyle name="_MultipleSpace_QVC LBO Model 2-12-03 v3" xfId="830" xr:uid="{00000000-0005-0000-0000-000021020000}"/>
    <cellStyle name="_MultipleSpace_RJB Long LBO LTM" xfId="831" xr:uid="{00000000-0005-0000-0000-000022020000}"/>
    <cellStyle name="_MultipleSpace_Summary Valuation Analysis" xfId="832" xr:uid="{00000000-0005-0000-0000-000023020000}"/>
    <cellStyle name="_MultipleSpace_Synergies" xfId="833" xr:uid="{00000000-0005-0000-0000-000024020000}"/>
    <cellStyle name="_MultipleSpace_Troon DCF Model 8-13-02 v1" xfId="834" xr:uid="{00000000-0005-0000-0000-000025020000}"/>
    <cellStyle name="_MultipleSpace_Troon DCF Model 8-13-02 v1_BCE Model 1-8-07" xfId="835" xr:uid="{00000000-0005-0000-0000-000026020000}"/>
    <cellStyle name="_MultipleSpace_Troon Financials 8-1-02" xfId="836" xr:uid="{00000000-0005-0000-0000-000027020000}"/>
    <cellStyle name="_MultipleSpace_Troon LLC FS dpakedit 8-7-02" xfId="837" xr:uid="{00000000-0005-0000-0000-000028020000}"/>
    <cellStyle name="_MultipleSpace_Troon LLC FS dpakedit 8-7-02 v3" xfId="838" xr:uid="{00000000-0005-0000-0000-000029020000}"/>
    <cellStyle name="_MultipleSpace_Troon LLC FS dpakedit 8-7-02 v4" xfId="839" xr:uid="{00000000-0005-0000-0000-00002A020000}"/>
    <cellStyle name="_MultipleSpace_Troon_EBITDA" xfId="840" xr:uid="{00000000-0005-0000-0000-00002B020000}"/>
    <cellStyle name="_MultipleSpace_Valuation Overview - June 2001" xfId="841" xr:uid="{00000000-0005-0000-0000-00002C020000}"/>
    <cellStyle name="_MultipleSpace_Valuation Overview - June 2001_BCE Model 1-8-07" xfId="842" xr:uid="{00000000-0005-0000-0000-00002D020000}"/>
    <cellStyle name="_MultipleSpace_Valuation_Troon dpak 8-5-02 v3" xfId="843" xr:uid="{00000000-0005-0000-0000-00002E020000}"/>
    <cellStyle name="_Output" xfId="844" xr:uid="{00000000-0005-0000-0000-00002F020000}"/>
    <cellStyle name="_Percent" xfId="845" xr:uid="{00000000-0005-0000-0000-000030020000}"/>
    <cellStyle name="_Percent_101306 CanWest Excel BAck up v14" xfId="846" xr:uid="{00000000-0005-0000-0000-000031020000}"/>
    <cellStyle name="_Percent_Acquisition Ops 3" xfId="847" xr:uid="{00000000-0005-0000-0000-000032020000}"/>
    <cellStyle name="_Percent_Alamosa Merger" xfId="848" xr:uid="{00000000-0005-0000-0000-000033020000}"/>
    <cellStyle name="_Percent_Alamosa Standalone8b" xfId="849" xr:uid="{00000000-0005-0000-0000-000034020000}"/>
    <cellStyle name="_Percent_AVP" xfId="850" xr:uid="{00000000-0005-0000-0000-000035020000}"/>
    <cellStyle name="_Percent_Book1" xfId="851" xr:uid="{00000000-0005-0000-0000-000036020000}"/>
    <cellStyle name="_Percent_COMBO Final DCF_2" xfId="852" xr:uid="{00000000-0005-0000-0000-000037020000}"/>
    <cellStyle name="_Percent_Comparative Balance Sheets" xfId="853" xr:uid="{00000000-0005-0000-0000-000038020000}"/>
    <cellStyle name="_Percent_CSC with WACC" xfId="854" xr:uid="{00000000-0005-0000-0000-000039020000}"/>
    <cellStyle name="_Percent_Eutelsat and Capex Analysis" xfId="855" xr:uid="{00000000-0005-0000-0000-00003A020000}"/>
    <cellStyle name="_Percent_Master_Telecom_Equipment_CSCb" xfId="856" xr:uid="{00000000-0005-0000-0000-00003B020000}"/>
    <cellStyle name="_Percent_Merger Model - Exec" xfId="857" xr:uid="{00000000-0005-0000-0000-00003C020000}"/>
    <cellStyle name="_Percent_merger plans" xfId="858" xr:uid="{00000000-0005-0000-0000-00003D020000}"/>
    <cellStyle name="_Percent_monet2.4" xfId="859" xr:uid="{00000000-0005-0000-0000-00003E020000}"/>
    <cellStyle name="_Percent_monet2.4_temp" xfId="860" xr:uid="{00000000-0005-0000-0000-00003F020000}"/>
    <cellStyle name="_Percent_monet2.8" xfId="861" xr:uid="{00000000-0005-0000-0000-000040020000}"/>
    <cellStyle name="_Percent_MotLion Projections may" xfId="862" xr:uid="{00000000-0005-0000-0000-000041020000}"/>
    <cellStyle name="_Percent_pace_merger plans" xfId="863" xr:uid="{00000000-0005-0000-0000-000042020000}"/>
    <cellStyle name="_Percent_Palm Model 10_05" xfId="864" xr:uid="{00000000-0005-0000-0000-000043020000}"/>
    <cellStyle name="_Percent_pdf file" xfId="865" xr:uid="{00000000-0005-0000-0000-000044020000}"/>
    <cellStyle name="_Percent_Sources and Uses FINAL dpakedit v2" xfId="866" xr:uid="{00000000-0005-0000-0000-000045020000}"/>
    <cellStyle name="_Percent_Valuation Overview - June 2001" xfId="867" xr:uid="{00000000-0005-0000-0000-000046020000}"/>
    <cellStyle name="_Percent_Valuation_Troon dpak 8-5-02 v3" xfId="868" xr:uid="{00000000-0005-0000-0000-000047020000}"/>
    <cellStyle name="_PercentReal" xfId="869" xr:uid="{00000000-0005-0000-0000-000048020000}"/>
    <cellStyle name="_PercentReal_BCE Model 1-8-07" xfId="870" xr:uid="{00000000-0005-0000-0000-000049020000}"/>
    <cellStyle name="_PercentReal_bs_avp" xfId="871" xr:uid="{00000000-0005-0000-0000-00004A020000}"/>
    <cellStyle name="_PercentReal_bs_avp_BCE Model 1-8-07" xfId="872" xr:uid="{00000000-0005-0000-0000-00004B020000}"/>
    <cellStyle name="_percentReal_monet_final_w_output" xfId="873" xr:uid="{00000000-0005-0000-0000-00004C020000}"/>
    <cellStyle name="_percentReal_monet_final_w_output_BCE Model 1-8-07" xfId="874" xr:uid="{00000000-0005-0000-0000-00004D020000}"/>
    <cellStyle name="_PercentSpace" xfId="875" xr:uid="{00000000-0005-0000-0000-00004E020000}"/>
    <cellStyle name="_PercentSpace_101306 CanWest Excel BAck up v14" xfId="876" xr:uid="{00000000-0005-0000-0000-00004F020000}"/>
    <cellStyle name="_PercentSpace_101306 CanWest Excel BAck up v14_BCE LBO Analysis (02_4_07) MASTER V6" xfId="877" xr:uid="{00000000-0005-0000-0000-000050020000}"/>
    <cellStyle name="_PercentSpace_Acquisition Ops 3" xfId="878" xr:uid="{00000000-0005-0000-0000-000051020000}"/>
    <cellStyle name="_PercentSpace_Alamosa Merger" xfId="879" xr:uid="{00000000-0005-0000-0000-000052020000}"/>
    <cellStyle name="_PercentSpace_Alamosa Merger_BCE LBO Analysis (02_4_07) MASTER V6" xfId="880" xr:uid="{00000000-0005-0000-0000-000053020000}"/>
    <cellStyle name="_PercentSpace_Alamosa Standalone8b" xfId="881" xr:uid="{00000000-0005-0000-0000-000054020000}"/>
    <cellStyle name="_PercentSpace_Alamosa Standalone8b_BCE LBO Analysis (02_4_07) MASTER V6" xfId="882" xr:uid="{00000000-0005-0000-0000-000055020000}"/>
    <cellStyle name="_PercentSpace_AVP" xfId="883" xr:uid="{00000000-0005-0000-0000-000056020000}"/>
    <cellStyle name="_PercentSpace_Book1" xfId="884" xr:uid="{00000000-0005-0000-0000-000057020000}"/>
    <cellStyle name="_PercentSpace_Book1_Merger Plan 2-10-04 GSIBDv3" xfId="885" xr:uid="{00000000-0005-0000-0000-000058020000}"/>
    <cellStyle name="_PercentSpace_COMBO Final DCF_2" xfId="886" xr:uid="{00000000-0005-0000-0000-000059020000}"/>
    <cellStyle name="_PercentSpace_Comparative Balance Sheets" xfId="887" xr:uid="{00000000-0005-0000-0000-00005A020000}"/>
    <cellStyle name="_PercentSpace_CSC with WACC" xfId="888" xr:uid="{00000000-0005-0000-0000-00005B020000}"/>
    <cellStyle name="_PercentSpace_Eutelsat and Capex Analysis" xfId="889" xr:uid="{00000000-0005-0000-0000-00005C020000}"/>
    <cellStyle name="_PercentSpace_Master_Telecom_Equipment_CSCb" xfId="890" xr:uid="{00000000-0005-0000-0000-00005D020000}"/>
    <cellStyle name="_PercentSpace_Merger Model - Exec" xfId="891" xr:uid="{00000000-0005-0000-0000-00005E020000}"/>
    <cellStyle name="_PercentSpace_merger plans" xfId="892" xr:uid="{00000000-0005-0000-0000-00005F020000}"/>
    <cellStyle name="_PercentSpace_monet2.4" xfId="893" xr:uid="{00000000-0005-0000-0000-000060020000}"/>
    <cellStyle name="_PercentSpace_monet2.4_temp" xfId="894" xr:uid="{00000000-0005-0000-0000-000061020000}"/>
    <cellStyle name="_PercentSpace_monet2.8" xfId="895" xr:uid="{00000000-0005-0000-0000-000062020000}"/>
    <cellStyle name="_PercentSpace_MotLion Projections may" xfId="896" xr:uid="{00000000-0005-0000-0000-000063020000}"/>
    <cellStyle name="_PercentSpace_pace_merger plans" xfId="897" xr:uid="{00000000-0005-0000-0000-000064020000}"/>
    <cellStyle name="_PercentSpace_Palm Model 10_05" xfId="898" xr:uid="{00000000-0005-0000-0000-000065020000}"/>
    <cellStyle name="_PercentSpace_pdf file" xfId="899" xr:uid="{00000000-0005-0000-0000-000066020000}"/>
    <cellStyle name="_PercentSpace_Projections--Management (Data Room)v6" xfId="900" xr:uid="{00000000-0005-0000-0000-000067020000}"/>
    <cellStyle name="_PercentSpace_RJB Long LBO LTM" xfId="901" xr:uid="{00000000-0005-0000-0000-000068020000}"/>
    <cellStyle name="_PercentSpace_Sources and Uses FINAL dpakedit v2" xfId="902" xr:uid="{00000000-0005-0000-0000-000069020000}"/>
    <cellStyle name="_PercentSpace_Valuation Overview - June 2001" xfId="903" xr:uid="{00000000-0005-0000-0000-00006A020000}"/>
    <cellStyle name="_PercentSpace_Valuation_Troon dpak 8-5-02 v3" xfId="904" xr:uid="{00000000-0005-0000-0000-00006B020000}"/>
    <cellStyle name="_Preliminary LBO model 012305" xfId="905" xr:uid="{00000000-0005-0000-0000-00006C020000}"/>
    <cellStyle name="_Sources and Uses FINAL dpakedit v2" xfId="906" xr:uid="{00000000-0005-0000-0000-00006D020000}"/>
    <cellStyle name="_SubHeading" xfId="907" xr:uid="{00000000-0005-0000-0000-00006E020000}"/>
    <cellStyle name="_SubHeading_01 model" xfId="908" xr:uid="{00000000-0005-0000-0000-00006F020000}"/>
    <cellStyle name="_SubHeading_01 Selected Financials_Salt Business" xfId="909" xr:uid="{00000000-0005-0000-0000-000070020000}"/>
    <cellStyle name="_SubHeading_02 Potential Partner Ability to Pay Analysis2" xfId="910" xr:uid="{00000000-0005-0000-0000-000071020000}"/>
    <cellStyle name="_SubHeading_02 Quick Model_PQ Corporation" xfId="911" xr:uid="{00000000-0005-0000-0000-000072020000}"/>
    <cellStyle name="_SubHeading_06 Analysis at Various Prices" xfId="912" xr:uid="{00000000-0005-0000-0000-000073020000}"/>
    <cellStyle name="_SubHeading_12 Merger Plans" xfId="913" xr:uid="{00000000-0005-0000-0000-000074020000}"/>
    <cellStyle name="_SubHeading_accretion dilution analysis" xfId="914" xr:uid="{00000000-0005-0000-0000-000075020000}"/>
    <cellStyle name="_SubHeading_bank_csc_and merger plan4" xfId="915" xr:uid="{00000000-0005-0000-0000-000076020000}"/>
    <cellStyle name="_SubHeading_bank_csc_Q1_2001" xfId="916" xr:uid="{00000000-0005-0000-0000-000077020000}"/>
    <cellStyle name="_SubHeading_bank_csc_Q2_2001" xfId="917" xr:uid="{00000000-0005-0000-0000-000078020000}"/>
    <cellStyle name="_SubHeading_bank_csc_Q2_2001_c1" xfId="918" xr:uid="{00000000-0005-0000-0000-000079020000}"/>
    <cellStyle name="_SubHeading_Book1" xfId="919" xr:uid="{00000000-0005-0000-0000-00007A020000}"/>
    <cellStyle name="_SubHeading_CSC with WACC" xfId="920" xr:uid="{00000000-0005-0000-0000-00007B020000}"/>
    <cellStyle name="_SubHeading_CSC_Palm_Sum_of_Parts_5_23_01a" xfId="921" xr:uid="{00000000-0005-0000-0000-00007C020000}"/>
    <cellStyle name="_SubHeading_Dave Model Final v 1" xfId="922" xr:uid="{00000000-0005-0000-0000-00007D020000}"/>
    <cellStyle name="_SubHeading_er" xfId="923" xr:uid="{00000000-0005-0000-0000-00007E020000}"/>
    <cellStyle name="_SubHeading_FigTech Merger Model_02" xfId="924" xr:uid="{00000000-0005-0000-0000-00007F020000}"/>
    <cellStyle name="_SubHeading_Final Canadian Bank Comp (sent to IBD)FORM" xfId="925" xr:uid="{00000000-0005-0000-0000-000080020000}"/>
    <cellStyle name="_SubHeading_Financials Layout dpak 9-26-01 v1" xfId="926" xr:uid="{00000000-0005-0000-0000-000081020000}"/>
    <cellStyle name="_SubHeading_Football Field" xfId="927" xr:uid="{00000000-0005-0000-0000-000082020000}"/>
    <cellStyle name="_SubHeading_IBES_EPS_Estimates" xfId="928" xr:uid="{00000000-0005-0000-0000-000083020000}"/>
    <cellStyle name="_SubHeading_lbo_long_model" xfId="929" xr:uid="{00000000-0005-0000-0000-000084020000}"/>
    <cellStyle name="_SubHeading_Master_Telecom_Equipment_CSC_5_9_01_v02" xfId="930" xr:uid="{00000000-0005-0000-0000-000085020000}"/>
    <cellStyle name="_SubHeading_Master_Telecom_Equipment_CSCb" xfId="931" xr:uid="{00000000-0005-0000-0000-000086020000}"/>
    <cellStyle name="_SubHeading_MAXF historical financials" xfId="932" xr:uid="{00000000-0005-0000-0000-000087020000}"/>
    <cellStyle name="_SubHeading_Merger model_new_ability to pay" xfId="933" xr:uid="{00000000-0005-0000-0000-000088020000}"/>
    <cellStyle name="_SubHeading_Merger Plan 31-Scenario 12" xfId="934" xr:uid="{00000000-0005-0000-0000-000089020000}"/>
    <cellStyle name="_SubHeading_merger plans_June 1" xfId="935" xr:uid="{00000000-0005-0000-0000-00008A020000}"/>
    <cellStyle name="_SubHeading_model_bk" xfId="936" xr:uid="{00000000-0005-0000-0000-00008B020000}"/>
    <cellStyle name="_SubHeading_monet2.4" xfId="937" xr:uid="{00000000-0005-0000-0000-00008C020000}"/>
    <cellStyle name="_SubHeading_MotLion Projections may" xfId="938" xr:uid="{00000000-0005-0000-0000-00008D020000}"/>
    <cellStyle name="_SubHeading_PL Consolidated (2003)" xfId="939" xr:uid="{00000000-0005-0000-0000-00008E020000}"/>
    <cellStyle name="_SubHeading_PNC_merger_plan_divestitures_05" xfId="940" xr:uid="{00000000-0005-0000-0000-00008F020000}"/>
    <cellStyle name="_SubHeading_Potential Strategic Partners" xfId="941" xr:uid="{00000000-0005-0000-0000-000090020000}"/>
    <cellStyle name="_SubHeading_prestemp" xfId="942" xr:uid="{00000000-0005-0000-0000-000091020000}"/>
    <cellStyle name="_SubHeading_prestemp_1" xfId="943" xr:uid="{00000000-0005-0000-0000-000092020000}"/>
    <cellStyle name="_SubHeading_prestemp_AVP - prev. 06 financials" xfId="944" xr:uid="{00000000-0005-0000-0000-000093020000}"/>
    <cellStyle name="_SubHeading_prestemp_Palm Model 10_05" xfId="945" xr:uid="{00000000-0005-0000-0000-000094020000}"/>
    <cellStyle name="_SubHeading_prestemp_PNC_merger_plan_divestitures_05" xfId="946" xr:uid="{00000000-0005-0000-0000-000095020000}"/>
    <cellStyle name="_SubHeading_prestemp_PNC_PF_2Q_update" xfId="947" xr:uid="{00000000-0005-0000-0000-000096020000}"/>
    <cellStyle name="_SubHeading_prestemp_Simple Merger Plans" xfId="948" xr:uid="{00000000-0005-0000-0000-000097020000}"/>
    <cellStyle name="_SubHeading_prestemp_Troon DCF Model 8-13-02 v1" xfId="949" xr:uid="{00000000-0005-0000-0000-000098020000}"/>
    <cellStyle name="_SubHeading_prestemp_Valuation_Troon dpak 8-5-02 v3" xfId="950" xr:uid="{00000000-0005-0000-0000-000099020000}"/>
    <cellStyle name="_SubHeading_Simple Merger Plans" xfId="951" xr:uid="{00000000-0005-0000-0000-00009A020000}"/>
    <cellStyle name="_SubHeading_Stallion Analysis_a" xfId="952" xr:uid="{00000000-0005-0000-0000-00009B020000}"/>
    <cellStyle name="_SubHeading_stand_alone_dcf" xfId="953" xr:uid="{00000000-0005-0000-0000-00009C020000}"/>
    <cellStyle name="_SubHeading_Summary Financials 04" xfId="954" xr:uid="{00000000-0005-0000-0000-00009D020000}"/>
    <cellStyle name="_SubHeading_Summary Valuation Analysis" xfId="955" xr:uid="{00000000-0005-0000-0000-00009E020000}"/>
    <cellStyle name="_SubHeading_Synergies" xfId="956" xr:uid="{00000000-0005-0000-0000-00009F020000}"/>
    <cellStyle name="_SubHeading_Troon DCF Model 8-13-02 v1" xfId="957" xr:uid="{00000000-0005-0000-0000-0000A0020000}"/>
    <cellStyle name="_SubHeading_Troon LLC FS dpakedit 8-7-02" xfId="958" xr:uid="{00000000-0005-0000-0000-0000A1020000}"/>
    <cellStyle name="_SubHeading_Troon LLC FS dpakedit 8-7-02 v3" xfId="959" xr:uid="{00000000-0005-0000-0000-0000A2020000}"/>
    <cellStyle name="_SubHeading_Troon LLC FS dpakedit 8-7-02 v4" xfId="960" xr:uid="{00000000-0005-0000-0000-0000A3020000}"/>
    <cellStyle name="_SubHeading_Valuation_Troon dpak 8-5-02 v3" xfId="961" xr:uid="{00000000-0005-0000-0000-0000A4020000}"/>
    <cellStyle name="_Table" xfId="962" xr:uid="{00000000-0005-0000-0000-0000A5020000}"/>
    <cellStyle name="_Table_01 model" xfId="963" xr:uid="{00000000-0005-0000-0000-0000A6020000}"/>
    <cellStyle name="_Table_01 Selected Financials_Salt Business" xfId="964" xr:uid="{00000000-0005-0000-0000-0000A7020000}"/>
    <cellStyle name="_Table_02 Potential Partner Ability to Pay Analysis2" xfId="965" xr:uid="{00000000-0005-0000-0000-0000A8020000}"/>
    <cellStyle name="_Table_02 Quick Model_PQ Corporation" xfId="966" xr:uid="{00000000-0005-0000-0000-0000A9020000}"/>
    <cellStyle name="_Table_06 Analysis at Various Prices" xfId="967" xr:uid="{00000000-0005-0000-0000-0000AA020000}"/>
    <cellStyle name="_Table_12 Merger Plans" xfId="968" xr:uid="{00000000-0005-0000-0000-0000AB020000}"/>
    <cellStyle name="_Table_accretion dilution analysis" xfId="969" xr:uid="{00000000-0005-0000-0000-0000AC020000}"/>
    <cellStyle name="_Table_bank_csc_and merger plan4" xfId="970" xr:uid="{00000000-0005-0000-0000-0000AD020000}"/>
    <cellStyle name="_Table_bank_csc_and merger plan4 2" xfId="3429" xr:uid="{00000000-0005-0000-0000-0000AE020000}"/>
    <cellStyle name="_Table_bank_csc_Q1_2001" xfId="971" xr:uid="{00000000-0005-0000-0000-0000AF020000}"/>
    <cellStyle name="_Table_bank_csc_Q2_2001" xfId="972" xr:uid="{00000000-0005-0000-0000-0000B0020000}"/>
    <cellStyle name="_Table_bank_csc_Q2_2001 2" xfId="3430" xr:uid="{00000000-0005-0000-0000-0000B1020000}"/>
    <cellStyle name="_Table_bank_csc_Q2_2001_c1" xfId="973" xr:uid="{00000000-0005-0000-0000-0000B2020000}"/>
    <cellStyle name="_Table_bank_csc_Q2_2001_c1 2" xfId="3431" xr:uid="{00000000-0005-0000-0000-0000B3020000}"/>
    <cellStyle name="_Table_CSC_Palm_Sum_of_Parts_5_23_01a" xfId="974" xr:uid="{00000000-0005-0000-0000-0000B4020000}"/>
    <cellStyle name="_Table_Dave Model Final v 1" xfId="975" xr:uid="{00000000-0005-0000-0000-0000B5020000}"/>
    <cellStyle name="_Table_FigTech Merger Model_02" xfId="976" xr:uid="{00000000-0005-0000-0000-0000B6020000}"/>
    <cellStyle name="_Table_Financials Layout dpak 9-26-01 v1" xfId="977" xr:uid="{00000000-0005-0000-0000-0000B7020000}"/>
    <cellStyle name="_Table_Football Field" xfId="978" xr:uid="{00000000-0005-0000-0000-0000B8020000}"/>
    <cellStyle name="_Table_Football Field 2" xfId="3432" xr:uid="{00000000-0005-0000-0000-0000B9020000}"/>
    <cellStyle name="_Table_IBES_EPS_Estimates" xfId="979" xr:uid="{00000000-0005-0000-0000-0000BA020000}"/>
    <cellStyle name="_Table_Merger model_new_ability to pay" xfId="980" xr:uid="{00000000-0005-0000-0000-0000BB020000}"/>
    <cellStyle name="_Table_model_bk" xfId="981" xr:uid="{00000000-0005-0000-0000-0000BC020000}"/>
    <cellStyle name="_Table_monet_final_w_output" xfId="982" xr:uid="{00000000-0005-0000-0000-0000BD020000}"/>
    <cellStyle name="_Table_monet_final_w_output 2" xfId="3433" xr:uid="{00000000-0005-0000-0000-0000BE020000}"/>
    <cellStyle name="_Table_Palm Model 10_05" xfId="983" xr:uid="{00000000-0005-0000-0000-0000BF020000}"/>
    <cellStyle name="_Table_PNC_merger_plan_divestitures_05" xfId="984" xr:uid="{00000000-0005-0000-0000-0000C0020000}"/>
    <cellStyle name="_Table_Potential Strategic Partners" xfId="985" xr:uid="{00000000-0005-0000-0000-0000C1020000}"/>
    <cellStyle name="_Table_Simple Merger Plans" xfId="986" xr:uid="{00000000-0005-0000-0000-0000C2020000}"/>
    <cellStyle name="_Table_Simple Merger Plans 2" xfId="3434" xr:uid="{00000000-0005-0000-0000-0000C3020000}"/>
    <cellStyle name="_Table_Stallion Analysis_a" xfId="987" xr:uid="{00000000-0005-0000-0000-0000C4020000}"/>
    <cellStyle name="_Table_stand_alone_dcf" xfId="988" xr:uid="{00000000-0005-0000-0000-0000C5020000}"/>
    <cellStyle name="_Table_Summary Valuation Analysis" xfId="989" xr:uid="{00000000-0005-0000-0000-0000C6020000}"/>
    <cellStyle name="_Table_Synergies" xfId="990" xr:uid="{00000000-0005-0000-0000-0000C7020000}"/>
    <cellStyle name="_Table_Troon DCF Model 8-13-02 v1" xfId="991" xr:uid="{00000000-0005-0000-0000-0000C8020000}"/>
    <cellStyle name="_Table_Troon DCF Model 8-13-02 v1 2" xfId="3435" xr:uid="{00000000-0005-0000-0000-0000C9020000}"/>
    <cellStyle name="_Table_Troon LLC FS dpakedit 8-7-02" xfId="992" xr:uid="{00000000-0005-0000-0000-0000CA020000}"/>
    <cellStyle name="_Table_Troon LLC FS dpakedit 8-7-02 v3" xfId="993" xr:uid="{00000000-0005-0000-0000-0000CB020000}"/>
    <cellStyle name="_Table_Troon LLC FS dpakedit 8-7-02 v4" xfId="994" xr:uid="{00000000-0005-0000-0000-0000CC020000}"/>
    <cellStyle name="_Table_Valuation_Troon dpak 8-5-02 v3" xfId="995" xr:uid="{00000000-0005-0000-0000-0000CD020000}"/>
    <cellStyle name="_TableHead" xfId="996" xr:uid="{00000000-0005-0000-0000-0000CE020000}"/>
    <cellStyle name="_TableHead_01 Selected Financials_Salt Business" xfId="997" xr:uid="{00000000-0005-0000-0000-0000CF020000}"/>
    <cellStyle name="_TableHead_02 Quick Model_PQ Corporation" xfId="998" xr:uid="{00000000-0005-0000-0000-0000D0020000}"/>
    <cellStyle name="_TableHead_06 Analysis at Various Prices" xfId="999" xr:uid="{00000000-0005-0000-0000-0000D1020000}"/>
    <cellStyle name="_TableHead_accretion dilution analysis" xfId="1000" xr:uid="{00000000-0005-0000-0000-0000D2020000}"/>
    <cellStyle name="_TableHead_AVP - prev. 06 financials" xfId="1001" xr:uid="{00000000-0005-0000-0000-0000D3020000}"/>
    <cellStyle name="_TableHead_bank_csc_Q1_2001" xfId="1002" xr:uid="{00000000-0005-0000-0000-0000D4020000}"/>
    <cellStyle name="_TableHead_bank_csc_Q2_2001_c1" xfId="1003" xr:uid="{00000000-0005-0000-0000-0000D5020000}"/>
    <cellStyle name="_TableHead_CSC_Palm_Sum_of_Parts_5_23_01a" xfId="1004" xr:uid="{00000000-0005-0000-0000-0000D6020000}"/>
    <cellStyle name="_TableHead_Dave Model Final v 1" xfId="1005" xr:uid="{00000000-0005-0000-0000-0000D7020000}"/>
    <cellStyle name="_TableHead_Financials Layout dpak 9-26-01 v1" xfId="1006" xr:uid="{00000000-0005-0000-0000-0000D8020000}"/>
    <cellStyle name="_TableHead_IBES_EPS_Estimates" xfId="1007" xr:uid="{00000000-0005-0000-0000-0000D9020000}"/>
    <cellStyle name="_TableHead_model_bk" xfId="1008" xr:uid="{00000000-0005-0000-0000-0000DA020000}"/>
    <cellStyle name="_TableHead_monet_final_w_output" xfId="1009" xr:uid="{00000000-0005-0000-0000-0000DB020000}"/>
    <cellStyle name="_TableHead_Palm Model 10_05" xfId="1010" xr:uid="{00000000-0005-0000-0000-0000DC020000}"/>
    <cellStyle name="_TableHead_Potential Strategic Partners" xfId="1011" xr:uid="{00000000-0005-0000-0000-0000DD020000}"/>
    <cellStyle name="_TableHead_Simple Merger Plans" xfId="1012" xr:uid="{00000000-0005-0000-0000-0000DE020000}"/>
    <cellStyle name="_TableRowBorder" xfId="1013" xr:uid="{00000000-0005-0000-0000-0000DF020000}"/>
    <cellStyle name="_TableRowHead" xfId="1014" xr:uid="{00000000-0005-0000-0000-0000E0020000}"/>
    <cellStyle name="_TableRowHead_01 Selected Financials_Salt Business" xfId="1015" xr:uid="{00000000-0005-0000-0000-0000E1020000}"/>
    <cellStyle name="_TableRowHead_02 Quick Model_PQ Corporation" xfId="1016" xr:uid="{00000000-0005-0000-0000-0000E2020000}"/>
    <cellStyle name="_TableRowHead_06 Analysis at Various Prices" xfId="1017" xr:uid="{00000000-0005-0000-0000-0000E3020000}"/>
    <cellStyle name="_TableRowHead_accretion dilution analysis" xfId="1018" xr:uid="{00000000-0005-0000-0000-0000E4020000}"/>
    <cellStyle name="_TableRowHead_CSC_Palm_Sum_of_Parts_5_23_01a" xfId="1019" xr:uid="{00000000-0005-0000-0000-0000E5020000}"/>
    <cellStyle name="_TableRowHead_Dave Model Final v 1" xfId="1020" xr:uid="{00000000-0005-0000-0000-0000E6020000}"/>
    <cellStyle name="_TableRowHead_Financials Layout dpak 9-26-01 v1" xfId="1021" xr:uid="{00000000-0005-0000-0000-0000E7020000}"/>
    <cellStyle name="_TableRowHead_IBES_EPS_Estimates" xfId="1022" xr:uid="{00000000-0005-0000-0000-0000E8020000}"/>
    <cellStyle name="_TableRowHead_Palm Model 10_05" xfId="1023" xr:uid="{00000000-0005-0000-0000-0000E9020000}"/>
    <cellStyle name="_TableRowHead_Potential Strategic Partners" xfId="1024" xr:uid="{00000000-0005-0000-0000-0000EA020000}"/>
    <cellStyle name="_TableRowHead_Simple Merger Plans" xfId="1025" xr:uid="{00000000-0005-0000-0000-0000EB020000}"/>
    <cellStyle name="_TableSuperHead" xfId="1026" xr:uid="{00000000-0005-0000-0000-0000EC020000}"/>
    <cellStyle name="_TableSuperHead_01 model" xfId="1027" xr:uid="{00000000-0005-0000-0000-0000ED020000}"/>
    <cellStyle name="_TableSuperHead_01 Selected Financials_Salt Business" xfId="1028" xr:uid="{00000000-0005-0000-0000-0000EE020000}"/>
    <cellStyle name="_TableSuperHead_02 Potential Partner Ability to Pay Analysis2" xfId="1029" xr:uid="{00000000-0005-0000-0000-0000EF020000}"/>
    <cellStyle name="_TableSuperHead_02 Quick Model_PQ Corporation" xfId="1030" xr:uid="{00000000-0005-0000-0000-0000F0020000}"/>
    <cellStyle name="_TableSuperHead_06 Analysis at Various Prices" xfId="1031" xr:uid="{00000000-0005-0000-0000-0000F1020000}"/>
    <cellStyle name="_TableSuperHead_12 Merger Plans" xfId="1032" xr:uid="{00000000-0005-0000-0000-0000F2020000}"/>
    <cellStyle name="_TableSuperHead_accretion dilution analysis" xfId="1033" xr:uid="{00000000-0005-0000-0000-0000F3020000}"/>
    <cellStyle name="_TableSuperHead_AVP - prev. 06 financials" xfId="1034" xr:uid="{00000000-0005-0000-0000-0000F4020000}"/>
    <cellStyle name="_TableSuperHead_bank_csc_and merger plan4" xfId="1035" xr:uid="{00000000-0005-0000-0000-0000F5020000}"/>
    <cellStyle name="_TableSuperHead_bank_csc_Q1_2001" xfId="1036" xr:uid="{00000000-0005-0000-0000-0000F6020000}"/>
    <cellStyle name="_TableSuperHead_bank_csc_Q2_2001" xfId="1037" xr:uid="{00000000-0005-0000-0000-0000F7020000}"/>
    <cellStyle name="_TableSuperHead_bank_csc_Q2_2001_c1" xfId="1038" xr:uid="{00000000-0005-0000-0000-0000F8020000}"/>
    <cellStyle name="_TableSuperHead_CSC_Palm_Sum_of_Parts_5_23_01a" xfId="1039" xr:uid="{00000000-0005-0000-0000-0000F9020000}"/>
    <cellStyle name="_TableSuperHead_Dave Model Final v 1" xfId="1040" xr:uid="{00000000-0005-0000-0000-0000FA020000}"/>
    <cellStyle name="_TableSuperHead_FigTech Merger Model_02" xfId="1041" xr:uid="{00000000-0005-0000-0000-0000FB020000}"/>
    <cellStyle name="_TableSuperHead_Financials Layout dpak 9-26-01 v1" xfId="1042" xr:uid="{00000000-0005-0000-0000-0000FC020000}"/>
    <cellStyle name="_TableSuperHead_Football Field" xfId="1043" xr:uid="{00000000-0005-0000-0000-0000FD020000}"/>
    <cellStyle name="_TableSuperHead_IBES_EPS_Estimates" xfId="1044" xr:uid="{00000000-0005-0000-0000-0000FE020000}"/>
    <cellStyle name="_TableSuperHead_Merger model_new_ability to pay" xfId="1045" xr:uid="{00000000-0005-0000-0000-0000FF020000}"/>
    <cellStyle name="_TableSuperHead_model_bk" xfId="1046" xr:uid="{00000000-0005-0000-0000-000000030000}"/>
    <cellStyle name="_TableSuperHead_monet_final_w_output" xfId="1047" xr:uid="{00000000-0005-0000-0000-000001030000}"/>
    <cellStyle name="_TableSuperHead_Palm Model 10_05" xfId="1048" xr:uid="{00000000-0005-0000-0000-000002030000}"/>
    <cellStyle name="_TableSuperHead_PNC_merger_plan_divestitures_05" xfId="1049" xr:uid="{00000000-0005-0000-0000-000003030000}"/>
    <cellStyle name="_TableSuperHead_Potential Strategic Partners" xfId="1050" xr:uid="{00000000-0005-0000-0000-000004030000}"/>
    <cellStyle name="_TableSuperHead_Simple Merger Plans" xfId="1051" xr:uid="{00000000-0005-0000-0000-000005030000}"/>
    <cellStyle name="_TableSuperHead_Stallion Analysis_a" xfId="1052" xr:uid="{00000000-0005-0000-0000-000006030000}"/>
    <cellStyle name="_TableSuperHead_stand_alone_dcf" xfId="1053" xr:uid="{00000000-0005-0000-0000-000007030000}"/>
    <cellStyle name="_TableSuperHead_Summary Valuation Analysis" xfId="1054" xr:uid="{00000000-0005-0000-0000-000008030000}"/>
    <cellStyle name="_TableSuperHead_Synergies" xfId="1055" xr:uid="{00000000-0005-0000-0000-000009030000}"/>
    <cellStyle name="_TableSuperHead_Troon DCF Model 8-13-02 v1" xfId="1056" xr:uid="{00000000-0005-0000-0000-00000A030000}"/>
    <cellStyle name="_TableSuperHead_Troon LLC FS dpakedit 8-7-02" xfId="1057" xr:uid="{00000000-0005-0000-0000-00000B030000}"/>
    <cellStyle name="_TableSuperHead_Troon LLC FS dpakedit 8-7-02 v3" xfId="1058" xr:uid="{00000000-0005-0000-0000-00000C030000}"/>
    <cellStyle name="_TableSuperHead_Troon LLC FS dpakedit 8-7-02 v4" xfId="1059" xr:uid="{00000000-0005-0000-0000-00000D030000}"/>
    <cellStyle name="_TableSuperHead_Valuation_Troon dpak 8-5-02 v3" xfId="1060" xr:uid="{00000000-0005-0000-0000-00000E030000}"/>
    <cellStyle name="_Titan Standalone" xfId="1061" xr:uid="{00000000-0005-0000-0000-00000F030000}"/>
    <cellStyle name="_WACC Analysis" xfId="1062" xr:uid="{00000000-0005-0000-0000-000010030000}"/>
    <cellStyle name="_Year" xfId="1063" xr:uid="{00000000-0005-0000-0000-000011030000}"/>
    <cellStyle name="_Year_BCE Model 1-8-07" xfId="1064" xr:uid="{00000000-0005-0000-0000-000012030000}"/>
    <cellStyle name="-" xfId="286" xr:uid="{00000000-0005-0000-0000-000000000000}"/>
    <cellStyle name=";;;" xfId="316" xr:uid="{00000000-0005-0000-0000-00001F000000}"/>
    <cellStyle name="??" xfId="317" xr:uid="{00000000-0005-0000-0000-000020000000}"/>
    <cellStyle name="?? [0.00]_??????cula" xfId="318" xr:uid="{00000000-0005-0000-0000-000021000000}"/>
    <cellStyle name="?? [0]_??" xfId="319" xr:uid="{00000000-0005-0000-0000-000022000000}"/>
    <cellStyle name="??_?.????" xfId="323" xr:uid="{00000000-0005-0000-0000-000026000000}"/>
    <cellStyle name="???_~ME0858" xfId="322" xr:uid="{00000000-0005-0000-0000-000025000000}"/>
    <cellStyle name="?????_VERA" xfId="320" xr:uid="{00000000-0005-0000-0000-000023000000}"/>
    <cellStyle name="???[0]_~ME0858" xfId="321" xr:uid="{00000000-0005-0000-0000-000024000000}"/>
    <cellStyle name="’Ê‰Ý [0.00]_Cover" xfId="1065" xr:uid="{00000000-0005-0000-0000-000013030000}"/>
    <cellStyle name="’Ê‰Ý_Cover" xfId="1066" xr:uid="{00000000-0005-0000-0000-000014030000}"/>
    <cellStyle name="]_EUARNEW5_EMF Reports - Shipments" xfId="336" xr:uid="{00000000-0005-0000-0000-000033000000}"/>
    <cellStyle name="]_Labour Efficiency" xfId="337" xr:uid="{00000000-0005-0000-0000-000034000000}"/>
    <cellStyle name="******************************************" xfId="314" xr:uid="{00000000-0005-0000-0000-00001D000000}"/>
    <cellStyle name="*MILLS" xfId="315" xr:uid="{00000000-0005-0000-0000-00001E000000}"/>
    <cellStyle name="\" xfId="324" xr:uid="{00000000-0005-0000-0000-000027000000}"/>
    <cellStyle name="\_BLS_Directories_v6" xfId="325" xr:uid="{00000000-0005-0000-0000-000028000000}"/>
    <cellStyle name="\_bluebirdacdil13" xfId="326" xr:uid="{00000000-0005-0000-0000-000029000000}"/>
    <cellStyle name="\_ecomps7w" xfId="327" xr:uid="{00000000-0005-0000-0000-00002A000000}"/>
    <cellStyle name="\_equitycomps8" xfId="328" xr:uid="{00000000-0005-0000-0000-00002B000000}"/>
    <cellStyle name="\_equitycomps9" xfId="329" xr:uid="{00000000-0005-0000-0000-00002C000000}"/>
    <cellStyle name="\_houston Isabel" xfId="330" xr:uid="{00000000-0005-0000-0000-00002D000000}"/>
    <cellStyle name="\_hybrid2" xfId="331" xr:uid="{00000000-0005-0000-0000-00002E000000}"/>
    <cellStyle name="\_ITXCcomps" xfId="332" xr:uid="{00000000-0005-0000-0000-00002F000000}"/>
    <cellStyle name="\_newcomps16" xfId="333" xr:uid="{00000000-0005-0000-0000-000030000000}"/>
    <cellStyle name="\_ravenpitch3" xfId="334" xr:uid="{00000000-0005-0000-0000-000031000000}"/>
    <cellStyle name="\_ravenpitch32" xfId="335" xr:uid="{00000000-0005-0000-0000-000032000000}"/>
    <cellStyle name="#" xfId="288" xr:uid="{00000000-0005-0000-0000-000003000000}"/>
    <cellStyle name="#-" xfId="289" xr:uid="{00000000-0005-0000-0000-000004000000}"/>
    <cellStyle name="%" xfId="301" xr:uid="{00000000-0005-0000-0000-000010000000}"/>
    <cellStyle name="% Growth" xfId="303" xr:uid="{00000000-0005-0000-0000-000012000000}"/>
    <cellStyle name="% Input" xfId="304" xr:uid="{00000000-0005-0000-0000-000013000000}"/>
    <cellStyle name="% of Revenues" xfId="305" xr:uid="{00000000-0005-0000-0000-000014000000}"/>
    <cellStyle name="% Presentation" xfId="306" xr:uid="{00000000-0005-0000-0000-000015000000}"/>
    <cellStyle name="%_FS" xfId="312" xr:uid="{00000000-0005-0000-0000-00001B000000}"/>
    <cellStyle name="%_GS Model" xfId="313" xr:uid="{00000000-0005-0000-0000-00001C000000}"/>
    <cellStyle name="%-" xfId="302" xr:uid="{00000000-0005-0000-0000-000011000000}"/>
    <cellStyle name="%.0" xfId="307" xr:uid="{00000000-0005-0000-0000-000016000000}"/>
    <cellStyle name="%.00" xfId="308" xr:uid="{00000000-0005-0000-0000-000017000000}"/>
    <cellStyle name="%.1" xfId="309" xr:uid="{00000000-0005-0000-0000-000018000000}"/>
    <cellStyle name="%.2" xfId="310" xr:uid="{00000000-0005-0000-0000-000019000000}"/>
    <cellStyle name="%.3" xfId="311" xr:uid="{00000000-0005-0000-0000-00001A000000}"/>
    <cellStyle name="•W_Cover" xfId="1080" xr:uid="{00000000-0005-0000-0000-000022030000}"/>
    <cellStyle name="•W€_Capital Structure" xfId="1079" xr:uid="{00000000-0005-0000-0000-000021030000}"/>
    <cellStyle name="=C:\WINDOWS\SYSTEM32\COMMAND.COM" xfId="1076" xr:uid="{00000000-0005-0000-0000-00001E030000}"/>
    <cellStyle name="=C:\WINNT\SYSTEM32\COMMAND.COM" xfId="1077" xr:uid="{00000000-0005-0000-0000-00001F030000}"/>
    <cellStyle name="=C:\WINNT35\SYSTEM32\COMMAND.COM" xfId="1078" xr:uid="{00000000-0005-0000-0000-000020030000}"/>
    <cellStyle name="¤@¯ë_pldt" xfId="1074" xr:uid="{00000000-0005-0000-0000-00001C030000}"/>
    <cellStyle name="¢ Currency [1]" xfId="1067" xr:uid="{00000000-0005-0000-0000-000015030000}"/>
    <cellStyle name="¢ Currency [2]" xfId="1068" xr:uid="{00000000-0005-0000-0000-000016030000}"/>
    <cellStyle name="¢ Currency [3]" xfId="1069" xr:uid="{00000000-0005-0000-0000-000017030000}"/>
    <cellStyle name="$" xfId="290" xr:uid="{00000000-0005-0000-0000-000005000000}"/>
    <cellStyle name="$ &amp; ¢" xfId="292" xr:uid="{00000000-0005-0000-0000-000007000000}"/>
    <cellStyle name="$_101306 CanWest Excel BAck up v14" xfId="293" xr:uid="{00000000-0005-0000-0000-000008000000}"/>
    <cellStyle name="$_BCE Model 1-8-07" xfId="294" xr:uid="{00000000-0005-0000-0000-000009000000}"/>
    <cellStyle name="$_FS" xfId="295" xr:uid="{00000000-0005-0000-0000-00000A000000}"/>
    <cellStyle name="$_ILEC LBO" xfId="296" xr:uid="{00000000-0005-0000-0000-00000B000000}"/>
    <cellStyle name="$_NeptunePIA LBO Model 9-2-03 Final Deepak Final" xfId="297" xr:uid="{00000000-0005-0000-0000-00000C000000}"/>
    <cellStyle name="$_Pro forma ownership analysis_06.12.02_v9" xfId="298" xr:uid="{00000000-0005-0000-0000-00000D000000}"/>
    <cellStyle name="$-" xfId="291" xr:uid="{00000000-0005-0000-0000-000006000000}"/>
    <cellStyle name="$m" xfId="299" xr:uid="{00000000-0005-0000-0000-00000E000000}"/>
    <cellStyle name="$MILLS" xfId="300" xr:uid="{00000000-0005-0000-0000-00000F000000}"/>
    <cellStyle name="£ BP" xfId="1070" xr:uid="{00000000-0005-0000-0000-000018030000}"/>
    <cellStyle name="£ Currency [0]" xfId="1071" xr:uid="{00000000-0005-0000-0000-000019030000}"/>
    <cellStyle name="£ Currency [1]" xfId="1072" xr:uid="{00000000-0005-0000-0000-00001A030000}"/>
    <cellStyle name="£ Currency [2]" xfId="1073" xr:uid="{00000000-0005-0000-0000-00001B030000}"/>
    <cellStyle name="¥ JY" xfId="1075" xr:uid="{00000000-0005-0000-0000-00001D030000}"/>
    <cellStyle name="0" xfId="1081" xr:uid="{00000000-0005-0000-0000-000023030000}"/>
    <cellStyle name="0_CKFR Model 11-30-06" xfId="1089" xr:uid="{00000000-0005-0000-0000-00002B030000}"/>
    <cellStyle name="0_CKFR Model 11-30-06_BCE Model 1-8-07" xfId="1090" xr:uid="{00000000-0005-0000-0000-00002C030000}"/>
    <cellStyle name="0.0" xfId="1083" xr:uid="{00000000-0005-0000-0000-000025030000}"/>
    <cellStyle name="0.0 NORMAL" xfId="1084" xr:uid="{00000000-0005-0000-0000-000026030000}"/>
    <cellStyle name="0.0 PERCENT" xfId="1085" xr:uid="{00000000-0005-0000-0000-000027030000}"/>
    <cellStyle name="0.0%" xfId="1086" xr:uid="{00000000-0005-0000-0000-000028030000}"/>
    <cellStyle name="0.00" xfId="1087" xr:uid="{00000000-0005-0000-0000-000029030000}"/>
    <cellStyle name="0.00%" xfId="1088" xr:uid="{00000000-0005-0000-0000-00002A030000}"/>
    <cellStyle name="0%" xfId="1082" xr:uid="{00000000-0005-0000-0000-000024030000}"/>
    <cellStyle name="000" xfId="1091" xr:uid="{00000000-0005-0000-0000-00002D030000}"/>
    <cellStyle name="000 2" xfId="3436" xr:uid="{00000000-0005-0000-0000-00002E030000}"/>
    <cellStyle name="000_MICHAEL_MODEL" xfId="3454" xr:uid="{00000000-0005-0000-0000-00002F030000}"/>
    <cellStyle name="0000" xfId="1092" xr:uid="{00000000-0005-0000-0000-000030030000}"/>
    <cellStyle name="000000" xfId="1093" xr:uid="{00000000-0005-0000-0000-000031030000}"/>
    <cellStyle name="1,comma" xfId="1094" xr:uid="{00000000-0005-0000-0000-000032030000}"/>
    <cellStyle name="³f¹ô_pldt" xfId="1096" xr:uid="{00000000-0005-0000-0000-000034030000}"/>
    <cellStyle name="³f¹ô[0]_pldt" xfId="1095" xr:uid="{00000000-0005-0000-0000-000033030000}"/>
    <cellStyle name="752131" xfId="1097" xr:uid="{00000000-0005-0000-0000-000035030000}"/>
    <cellStyle name="8" xfId="1098" xr:uid="{00000000-0005-0000-0000-000036030000}"/>
    <cellStyle name="a - Comma" xfId="1099" xr:uid="{00000000-0005-0000-0000-000037030000}"/>
    <cellStyle name="A_Block Space" xfId="1100" xr:uid="{00000000-0005-0000-0000-000038030000}"/>
    <cellStyle name="A_BlueLine" xfId="1101" xr:uid="{00000000-0005-0000-0000-000039030000}"/>
    <cellStyle name="A_Do not Change" xfId="1102" xr:uid="{00000000-0005-0000-0000-00003A030000}"/>
    <cellStyle name="A_Estimate" xfId="1103" xr:uid="{00000000-0005-0000-0000-00003B030000}"/>
    <cellStyle name="A_Memo" xfId="1104" xr:uid="{00000000-0005-0000-0000-00003C030000}"/>
    <cellStyle name="A_Normal" xfId="1105" xr:uid="{00000000-0005-0000-0000-00003D030000}"/>
    <cellStyle name="A_Normal Forecast" xfId="1106" xr:uid="{00000000-0005-0000-0000-00003E030000}"/>
    <cellStyle name="A_Normal Historical" xfId="1107" xr:uid="{00000000-0005-0000-0000-00003F030000}"/>
    <cellStyle name="A_Rate_Data" xfId="1108" xr:uid="{00000000-0005-0000-0000-000040030000}"/>
    <cellStyle name="A_Rate_Data Historical" xfId="1109" xr:uid="{00000000-0005-0000-0000-000041030000}"/>
    <cellStyle name="A_Rate_Title" xfId="1110" xr:uid="{00000000-0005-0000-0000-000042030000}"/>
    <cellStyle name="A_Simple Title" xfId="1111" xr:uid="{00000000-0005-0000-0000-000043030000}"/>
    <cellStyle name="A_Sum" xfId="1112" xr:uid="{00000000-0005-0000-0000-000044030000}"/>
    <cellStyle name="A_SUM_Row Major" xfId="1113" xr:uid="{00000000-0005-0000-0000-000045030000}"/>
    <cellStyle name="A_SUM_Row Minor" xfId="1114" xr:uid="{00000000-0005-0000-0000-000046030000}"/>
    <cellStyle name="A_Title" xfId="1115" xr:uid="{00000000-0005-0000-0000-000047030000}"/>
    <cellStyle name="A_YearHeadings" xfId="1116" xr:uid="{00000000-0005-0000-0000-000048030000}"/>
    <cellStyle name="Absolute Change" xfId="1117" xr:uid="{00000000-0005-0000-0000-000049030000}"/>
    <cellStyle name="Acctg" xfId="1118" xr:uid="{00000000-0005-0000-0000-00004A030000}"/>
    <cellStyle name="Acctg$" xfId="1119" xr:uid="{00000000-0005-0000-0000-00004B030000}"/>
    <cellStyle name="Actual data" xfId="1120" xr:uid="{00000000-0005-0000-0000-00004C030000}"/>
    <cellStyle name="Actual Date" xfId="1121" xr:uid="{00000000-0005-0000-0000-00004D030000}"/>
    <cellStyle name="Actual year" xfId="1122" xr:uid="{00000000-0005-0000-0000-00004E030000}"/>
    <cellStyle name="Actuals Cells" xfId="1123" xr:uid="{00000000-0005-0000-0000-00004F030000}"/>
    <cellStyle name="AFE" xfId="1124" xr:uid="{00000000-0005-0000-0000-000050030000}"/>
    <cellStyle name="AFE 2" xfId="281" xr:uid="{00000000-0005-0000-0000-000051030000}"/>
    <cellStyle name="args.style" xfId="1125" xr:uid="{00000000-0005-0000-0000-000052030000}"/>
    <cellStyle name="Arial 10" xfId="1126" xr:uid="{00000000-0005-0000-0000-000053030000}"/>
    <cellStyle name="Arial 12" xfId="1127" xr:uid="{00000000-0005-0000-0000-000054030000}"/>
    <cellStyle name="Arial6Bold" xfId="1128" xr:uid="{00000000-0005-0000-0000-000055030000}"/>
    <cellStyle name="Arial6Bold 2" xfId="3437" xr:uid="{00000000-0005-0000-0000-000056030000}"/>
    <cellStyle name="Arial8Bold" xfId="1129" xr:uid="{00000000-0005-0000-0000-000057030000}"/>
    <cellStyle name="Arial8Bold 2" xfId="3438" xr:uid="{00000000-0005-0000-0000-000058030000}"/>
    <cellStyle name="Arial8Italic" xfId="1130" xr:uid="{00000000-0005-0000-0000-000059030000}"/>
    <cellStyle name="Arial8Italic 2" xfId="3439" xr:uid="{00000000-0005-0000-0000-00005A030000}"/>
    <cellStyle name="ArialNormal" xfId="1131" xr:uid="{00000000-0005-0000-0000-00005B030000}"/>
    <cellStyle name="ArialNormal 2" xfId="3440" xr:uid="{00000000-0005-0000-0000-00005C030000}"/>
    <cellStyle name="Ariel 7 pt. plain" xfId="1132" xr:uid="{00000000-0005-0000-0000-00005D030000}"/>
    <cellStyle name="Assumption" xfId="1133" xr:uid="{00000000-0005-0000-0000-00005E030000}"/>
    <cellStyle name="b - Line" xfId="1134" xr:uid="{00000000-0005-0000-0000-00005F030000}"/>
    <cellStyle name="b - Line - Dotted" xfId="1135" xr:uid="{00000000-0005-0000-0000-000060030000}"/>
    <cellStyle name="b - Line_MICHAEL_MODEL" xfId="3455" xr:uid="{00000000-0005-0000-0000-000061030000}"/>
    <cellStyle name="Balance" xfId="1136" xr:uid="{00000000-0005-0000-0000-000062030000}"/>
    <cellStyle name="Balance Sheet" xfId="1137" xr:uid="{00000000-0005-0000-0000-000063030000}"/>
    <cellStyle name="BalanceSheet" xfId="1138" xr:uid="{00000000-0005-0000-0000-000064030000}"/>
    <cellStyle name="Band 2" xfId="1139" xr:uid="{00000000-0005-0000-0000-000065030000}"/>
    <cellStyle name="Bank1" xfId="1140" xr:uid="{00000000-0005-0000-0000-000066030000}"/>
    <cellStyle name="BAS Comma [0]" xfId="1141" xr:uid="{00000000-0005-0000-0000-000067030000}"/>
    <cellStyle name="BAS Comma [1]" xfId="1142" xr:uid="{00000000-0005-0000-0000-000068030000}"/>
    <cellStyle name="BAS Currency [0]" xfId="1143" xr:uid="{00000000-0005-0000-0000-000069030000}"/>
    <cellStyle name="BAS Currency [1]" xfId="1144" xr:uid="{00000000-0005-0000-0000-00006A030000}"/>
    <cellStyle name="BAS Currency [2]" xfId="1145" xr:uid="{00000000-0005-0000-0000-00006B030000}"/>
    <cellStyle name="BAS Multiple [1]" xfId="1146" xr:uid="{00000000-0005-0000-0000-00006C030000}"/>
    <cellStyle name="BAS Percent Actual [1]" xfId="1147" xr:uid="{00000000-0005-0000-0000-00006D030000}"/>
    <cellStyle name="Basic" xfId="1148" xr:uid="{00000000-0005-0000-0000-00006E030000}"/>
    <cellStyle name="BB_Date_mmm" xfId="1149" xr:uid="{00000000-0005-0000-0000-00006F030000}"/>
    <cellStyle name="BLACK" xfId="1150" xr:uid="{00000000-0005-0000-0000-000070030000}"/>
    <cellStyle name="BlackStrike" xfId="1151" xr:uid="{00000000-0005-0000-0000-000071030000}"/>
    <cellStyle name="BlackText" xfId="1152" xr:uid="{00000000-0005-0000-0000-000072030000}"/>
    <cellStyle name="blank" xfId="1153" xr:uid="{00000000-0005-0000-0000-000073030000}"/>
    <cellStyle name="Blank [,]" xfId="1156" xr:uid="{00000000-0005-0000-0000-000076030000}"/>
    <cellStyle name="Blank [%]" xfId="1155" xr:uid="{00000000-0005-0000-0000-000075030000}"/>
    <cellStyle name="Blank [$]" xfId="1154" xr:uid="{00000000-0005-0000-0000-000074030000}"/>
    <cellStyle name="Blank [1,]" xfId="1159" xr:uid="{00000000-0005-0000-0000-000079030000}"/>
    <cellStyle name="Blank [1%]" xfId="1158" xr:uid="{00000000-0005-0000-0000-000078030000}"/>
    <cellStyle name="Blank [1$]" xfId="1157" xr:uid="{00000000-0005-0000-0000-000077030000}"/>
    <cellStyle name="Blank [2,]" xfId="1162" xr:uid="{00000000-0005-0000-0000-00007C030000}"/>
    <cellStyle name="Blank [2%]" xfId="1161" xr:uid="{00000000-0005-0000-0000-00007B030000}"/>
    <cellStyle name="Blank [2$]" xfId="1160" xr:uid="{00000000-0005-0000-0000-00007A030000}"/>
    <cellStyle name="Blank [3,]" xfId="1165" xr:uid="{00000000-0005-0000-0000-00007F030000}"/>
    <cellStyle name="Blank [3%]" xfId="1164" xr:uid="{00000000-0005-0000-0000-00007E030000}"/>
    <cellStyle name="Blank [3$]" xfId="1163" xr:uid="{00000000-0005-0000-0000-00007D030000}"/>
    <cellStyle name="Blank Out" xfId="1166" xr:uid="{00000000-0005-0000-0000-000080030000}"/>
    <cellStyle name="Blank_BCE Model 1-8-07" xfId="1167" xr:uid="{00000000-0005-0000-0000-000081030000}"/>
    <cellStyle name="Block Titles" xfId="1168" xr:uid="{00000000-0005-0000-0000-000082030000}"/>
    <cellStyle name="Blue" xfId="1169" xr:uid="{00000000-0005-0000-0000-000083030000}"/>
    <cellStyle name="blue shading" xfId="1170" xr:uid="{00000000-0005-0000-0000-000084030000}"/>
    <cellStyle name="Blue Table Text" xfId="1171" xr:uid="{00000000-0005-0000-0000-000085030000}"/>
    <cellStyle name="Blue Title" xfId="1172" xr:uid="{00000000-0005-0000-0000-000086030000}"/>
    <cellStyle name="Blue_060114 BMarkingSummary_aj v3" xfId="1174" xr:uid="{00000000-0005-0000-0000-000088030000}"/>
    <cellStyle name="blue$00" xfId="1173" xr:uid="{00000000-0005-0000-0000-000087030000}"/>
    <cellStyle name="bluenodec" xfId="1175" xr:uid="{00000000-0005-0000-0000-000089030000}"/>
    <cellStyle name="bluepercent" xfId="1176" xr:uid="{00000000-0005-0000-0000-00008A030000}"/>
    <cellStyle name="Body" xfId="1177" xr:uid="{00000000-0005-0000-0000-00008B030000}"/>
    <cellStyle name="Bold" xfId="1178" xr:uid="{00000000-0005-0000-0000-00008C030000}"/>
    <cellStyle name="Bold/Border" xfId="1179" xr:uid="{00000000-0005-0000-0000-00008D030000}"/>
    <cellStyle name="BoldText" xfId="1180" xr:uid="{00000000-0005-0000-0000-00008E030000}"/>
    <cellStyle name="Border" xfId="1181" xr:uid="{00000000-0005-0000-0000-00008F030000}"/>
    <cellStyle name="Border Heavy" xfId="1182" xr:uid="{00000000-0005-0000-0000-000090030000}"/>
    <cellStyle name="Border Thin" xfId="1183" xr:uid="{00000000-0005-0000-0000-000091030000}"/>
    <cellStyle name="border_BCE Model 1-8-07" xfId="1188" xr:uid="{00000000-0005-0000-0000-000096030000}"/>
    <cellStyle name="Border, Bottom" xfId="1184" xr:uid="{00000000-0005-0000-0000-000092030000}"/>
    <cellStyle name="Border, Left" xfId="1185" xr:uid="{00000000-0005-0000-0000-000093030000}"/>
    <cellStyle name="Border, Right" xfId="1186" xr:uid="{00000000-0005-0000-0000-000094030000}"/>
    <cellStyle name="Border, Top" xfId="1187" xr:uid="{00000000-0005-0000-0000-000095030000}"/>
    <cellStyle name="BorderBold" xfId="1189" xr:uid="{00000000-0005-0000-0000-000097030000}"/>
    <cellStyle name="Bottom bold border" xfId="1190" xr:uid="{00000000-0005-0000-0000-000098030000}"/>
    <cellStyle name="Bottom Edge" xfId="1191" xr:uid="{00000000-0005-0000-0000-000099030000}"/>
    <cellStyle name="Bottom Edge 2" xfId="3441" xr:uid="{00000000-0005-0000-0000-00009A030000}"/>
    <cellStyle name="Bottom single border" xfId="1192" xr:uid="{00000000-0005-0000-0000-00009B030000}"/>
    <cellStyle name="British Pound" xfId="1193" xr:uid="{00000000-0005-0000-0000-00009C030000}"/>
    <cellStyle name="bullet" xfId="1194" xr:uid="{00000000-0005-0000-0000-00009D030000}"/>
    <cellStyle name="Bullet [0]" xfId="1195" xr:uid="{00000000-0005-0000-0000-00009E030000}"/>
    <cellStyle name="Bullet [2]" xfId="1196" xr:uid="{00000000-0005-0000-0000-00009F030000}"/>
    <cellStyle name="Bullet [4]" xfId="1197" xr:uid="{00000000-0005-0000-0000-0000A0030000}"/>
    <cellStyle name="Bullet_FS" xfId="1198" xr:uid="{00000000-0005-0000-0000-0000A1030000}"/>
    <cellStyle name="Business Description" xfId="1199" xr:uid="{00000000-0005-0000-0000-0000A2030000}"/>
    <cellStyle name="BvDAddIn_Currency" xfId="1200" xr:uid="{00000000-0005-0000-0000-0000A3030000}"/>
    <cellStyle name="c" xfId="1201" xr:uid="{00000000-0005-0000-0000-0000A4030000}"/>
    <cellStyle name="c_BCE Model 1-8-07" xfId="1202" xr:uid="{00000000-0005-0000-0000-0000A5030000}"/>
    <cellStyle name="c_comps_1" xfId="1203" xr:uid="{00000000-0005-0000-0000-0000A6030000}"/>
    <cellStyle name="C05_Style E Text" xfId="1204" xr:uid="{00000000-0005-0000-0000-0000A7030000}"/>
    <cellStyle name="c3" xfId="1205" xr:uid="{00000000-0005-0000-0000-0000A8030000}"/>
    <cellStyle name="Calc" xfId="1206" xr:uid="{00000000-0005-0000-0000-0000A9030000}"/>
    <cellStyle name="Calc Cells" xfId="1207" xr:uid="{00000000-0005-0000-0000-0000AA030000}"/>
    <cellStyle name="Calc Currency (0)" xfId="1208" xr:uid="{00000000-0005-0000-0000-0000AB030000}"/>
    <cellStyle name="Calc Currency (2)" xfId="1209" xr:uid="{00000000-0005-0000-0000-0000AC030000}"/>
    <cellStyle name="Calc Percent (0)" xfId="1210" xr:uid="{00000000-0005-0000-0000-0000AD030000}"/>
    <cellStyle name="Calc Percent (1)" xfId="1211" xr:uid="{00000000-0005-0000-0000-0000AE030000}"/>
    <cellStyle name="Calc Percent (2)" xfId="1212" xr:uid="{00000000-0005-0000-0000-0000AF030000}"/>
    <cellStyle name="Calc Units (0)" xfId="1213" xr:uid="{00000000-0005-0000-0000-0000B0030000}"/>
    <cellStyle name="Calc Units (1)" xfId="1214" xr:uid="{00000000-0005-0000-0000-0000B1030000}"/>
    <cellStyle name="Calc Units (2)" xfId="1215" xr:uid="{00000000-0005-0000-0000-0000B2030000}"/>
    <cellStyle name="Calc_BCE Model 1-8-07" xfId="1217" xr:uid="{00000000-0005-0000-0000-0000B4030000}"/>
    <cellStyle name="Calc$" xfId="1216" xr:uid="{00000000-0005-0000-0000-0000B3030000}"/>
    <cellStyle name="Caption" xfId="1218" xr:uid="{00000000-0005-0000-0000-0000B5030000}"/>
    <cellStyle name="Case" xfId="1219" xr:uid="{00000000-0005-0000-0000-0000B6030000}"/>
    <cellStyle name="Cash Flow Statement" xfId="1220" xr:uid="{00000000-0005-0000-0000-0000B7030000}"/>
    <cellStyle name="CashFlow" xfId="1221" xr:uid="{00000000-0005-0000-0000-0000B8030000}"/>
    <cellStyle name="category" xfId="1222" xr:uid="{00000000-0005-0000-0000-0000B9030000}"/>
    <cellStyle name="Category Name" xfId="1223" xr:uid="{00000000-0005-0000-0000-0000BA030000}"/>
    <cellStyle name="Category Name 2" xfId="3442" xr:uid="{00000000-0005-0000-0000-0000BB030000}"/>
    <cellStyle name="Category Name_MICHAEL_MODEL" xfId="3456" xr:uid="{00000000-0005-0000-0000-0000BC030000}"/>
    <cellStyle name="center" xfId="1224" xr:uid="{00000000-0005-0000-0000-0000BD030000}"/>
    <cellStyle name="Center Across" xfId="1225" xr:uid="{00000000-0005-0000-0000-0000BE030000}"/>
    <cellStyle name="Centered Heading" xfId="1226" xr:uid="{00000000-0005-0000-0000-0000BF030000}"/>
    <cellStyle name="Cents" xfId="1227" xr:uid="{00000000-0005-0000-0000-0000C0030000}"/>
    <cellStyle name="Ch, Column Header" xfId="1228" xr:uid="{00000000-0005-0000-0000-0000C1030000}"/>
    <cellStyle name="Changeable" xfId="1229" xr:uid="{00000000-0005-0000-0000-0000C2030000}"/>
    <cellStyle name="Check" xfId="1230" xr:uid="{00000000-0005-0000-0000-0000C3030000}"/>
    <cellStyle name="Clean" xfId="1231" xr:uid="{00000000-0005-0000-0000-0000C4030000}"/>
    <cellStyle name="Client Name" xfId="1232" xr:uid="{00000000-0005-0000-0000-0000C5030000}"/>
    <cellStyle name="Co. Names" xfId="1233" xr:uid="{00000000-0005-0000-0000-0000C6030000}"/>
    <cellStyle name="Co. Names - Bold" xfId="1234" xr:uid="{00000000-0005-0000-0000-0000C7030000}"/>
    <cellStyle name="Co. Names_FS" xfId="1235" xr:uid="{00000000-0005-0000-0000-0000C8030000}"/>
    <cellStyle name="COL HEADINGS" xfId="1236" xr:uid="{00000000-0005-0000-0000-0000C9030000}"/>
    <cellStyle name="Colhead_left" xfId="1237" xr:uid="{00000000-0005-0000-0000-0000CA030000}"/>
    <cellStyle name="ColHeading" xfId="1238" xr:uid="{00000000-0005-0000-0000-0000CB030000}"/>
    <cellStyle name="colheadleft" xfId="1239" xr:uid="{00000000-0005-0000-0000-0000CC030000}"/>
    <cellStyle name="colheadright" xfId="1240" xr:uid="{00000000-0005-0000-0000-0000CD030000}"/>
    <cellStyle name="Collegamento ipertestuale_PLDT" xfId="1241" xr:uid="{00000000-0005-0000-0000-0000CE030000}"/>
    <cellStyle name="Column Heading" xfId="1242" xr:uid="{00000000-0005-0000-0000-0000CF030000}"/>
    <cellStyle name="Column Heading 2" xfId="3443" xr:uid="{00000000-0005-0000-0000-0000D0030000}"/>
    <cellStyle name="Column Headings" xfId="1243" xr:uid="{00000000-0005-0000-0000-0000D1030000}"/>
    <cellStyle name="column1" xfId="1244" xr:uid="{00000000-0005-0000-0000-0000D2030000}"/>
    <cellStyle name="column1Big" xfId="1245" xr:uid="{00000000-0005-0000-0000-0000D3030000}"/>
    <cellStyle name="ColumnHeadings" xfId="1246" xr:uid="{00000000-0005-0000-0000-0000D4030000}"/>
    <cellStyle name="ColumnHeadings2" xfId="1247" xr:uid="{00000000-0005-0000-0000-0000D5030000}"/>
    <cellStyle name="coma" xfId="1248" xr:uid="{00000000-0005-0000-0000-0000D6030000}"/>
    <cellStyle name="comm" xfId="1249" xr:uid="{00000000-0005-0000-0000-0000D7030000}"/>
    <cellStyle name="Comma" xfId="3460" builtinId="3"/>
    <cellStyle name="Comma  - Style1" xfId="1250" xr:uid="{00000000-0005-0000-0000-0000D9030000}"/>
    <cellStyle name="Comma  - Style2" xfId="1251" xr:uid="{00000000-0005-0000-0000-0000DA030000}"/>
    <cellStyle name="Comma  - Style3" xfId="1252" xr:uid="{00000000-0005-0000-0000-0000DB030000}"/>
    <cellStyle name="Comma  - Style4" xfId="1253" xr:uid="{00000000-0005-0000-0000-0000DC030000}"/>
    <cellStyle name="Comma  - Style5" xfId="1254" xr:uid="{00000000-0005-0000-0000-0000DD030000}"/>
    <cellStyle name="Comma  - Style6" xfId="1255" xr:uid="{00000000-0005-0000-0000-0000DE030000}"/>
    <cellStyle name="Comma  - Style7" xfId="1256" xr:uid="{00000000-0005-0000-0000-0000DF030000}"/>
    <cellStyle name="Comma  - Style8" xfId="1257" xr:uid="{00000000-0005-0000-0000-0000E0030000}"/>
    <cellStyle name="Comma [0] Total" xfId="1258" xr:uid="{00000000-0005-0000-0000-0000E1030000}"/>
    <cellStyle name="Comma [00]" xfId="1259" xr:uid="{00000000-0005-0000-0000-0000E2030000}"/>
    <cellStyle name="Comma [1]" xfId="1260" xr:uid="{00000000-0005-0000-0000-0000E3030000}"/>
    <cellStyle name="Comma [1] Total" xfId="1261" xr:uid="{00000000-0005-0000-0000-0000E4030000}"/>
    <cellStyle name="Comma [1]_060114 BMarkingSummary_aj v3" xfId="1262" xr:uid="{00000000-0005-0000-0000-0000E5030000}"/>
    <cellStyle name="Comma [2]" xfId="1263" xr:uid="{00000000-0005-0000-0000-0000E6030000}"/>
    <cellStyle name="Comma [2] Total" xfId="1264" xr:uid="{00000000-0005-0000-0000-0000E7030000}"/>
    <cellStyle name="Comma [2]_BCE Model 1-8-07" xfId="1265" xr:uid="{00000000-0005-0000-0000-0000E8030000}"/>
    <cellStyle name="Comma [3]" xfId="1266" xr:uid="{00000000-0005-0000-0000-0000E9030000}"/>
    <cellStyle name="Comma 0" xfId="1267" xr:uid="{00000000-0005-0000-0000-0000EA030000}"/>
    <cellStyle name="Comma 0*" xfId="1268" xr:uid="{00000000-0005-0000-0000-0000EB030000}"/>
    <cellStyle name="Comma 2" xfId="280" xr:uid="{00000000-0005-0000-0000-0000EC030000}"/>
    <cellStyle name="Comma 2*" xfId="1269" xr:uid="{00000000-0005-0000-0000-0000ED030000}"/>
    <cellStyle name="comma 3" xfId="1270" xr:uid="{00000000-0005-0000-0000-0000EE030000}"/>
    <cellStyle name="Comma 3*" xfId="1271" xr:uid="{00000000-0005-0000-0000-0000EF030000}"/>
    <cellStyle name="Comma 4" xfId="1272" xr:uid="{00000000-0005-0000-0000-0000F0030000}"/>
    <cellStyle name="Comma Cents" xfId="1273" xr:uid="{00000000-0005-0000-0000-0000F1030000}"/>
    <cellStyle name="comma zerodec" xfId="1274" xr:uid="{00000000-0005-0000-0000-0000F2030000}"/>
    <cellStyle name="Comma-Rounded" xfId="1287" xr:uid="{00000000-0005-0000-0000-000000040000}"/>
    <cellStyle name="Comma, 1 dec" xfId="1276" xr:uid="{00000000-0005-0000-0000-0000F4030000}"/>
    <cellStyle name="Comma*" xfId="1275" xr:uid="{00000000-0005-0000-0000-0000F3030000}"/>
    <cellStyle name="Comma0" xfId="1277" xr:uid="{00000000-0005-0000-0000-0000F5030000}"/>
    <cellStyle name="Comma0 - Modelo1" xfId="1278" xr:uid="{00000000-0005-0000-0000-0000F6030000}"/>
    <cellStyle name="Comma0 - Style1" xfId="1279" xr:uid="{00000000-0005-0000-0000-0000F7030000}"/>
    <cellStyle name="comma0_BCE Model 1-8-07" xfId="1280" xr:uid="{00000000-0005-0000-0000-0000F8030000}"/>
    <cellStyle name="Comma1" xfId="1281" xr:uid="{00000000-0005-0000-0000-0000F9030000}"/>
    <cellStyle name="Comma1 - Modelo2" xfId="1282" xr:uid="{00000000-0005-0000-0000-0000FA030000}"/>
    <cellStyle name="Comma1 - Style2" xfId="1283" xr:uid="{00000000-0005-0000-0000-0000FB030000}"/>
    <cellStyle name="Comma2" xfId="1284" xr:uid="{00000000-0005-0000-0000-0000FC030000}"/>
    <cellStyle name="Comma2 2" xfId="3444" xr:uid="{00000000-0005-0000-0000-0000FD030000}"/>
    <cellStyle name="Comma3" xfId="1285" xr:uid="{00000000-0005-0000-0000-0000FE030000}"/>
    <cellStyle name="CommaKM" xfId="1286" xr:uid="{00000000-0005-0000-0000-0000FF030000}"/>
    <cellStyle name="commas" xfId="1288" xr:uid="{00000000-0005-0000-0000-000001040000}"/>
    <cellStyle name="Comment" xfId="1289" xr:uid="{00000000-0005-0000-0000-000002040000}"/>
    <cellStyle name="Company" xfId="1290" xr:uid="{00000000-0005-0000-0000-000003040000}"/>
    <cellStyle name="Company Name" xfId="1291" xr:uid="{00000000-0005-0000-0000-000004040000}"/>
    <cellStyle name="CompanyName" xfId="1292" xr:uid="{00000000-0005-0000-0000-000005040000}"/>
    <cellStyle name="Copied" xfId="1293" xr:uid="{00000000-0005-0000-0000-000006040000}"/>
    <cellStyle name="Cost" xfId="1294" xr:uid="{00000000-0005-0000-0000-000007040000}"/>
    <cellStyle name="Cover Date" xfId="1295" xr:uid="{00000000-0005-0000-0000-000008040000}"/>
    <cellStyle name="Cover Subtitle" xfId="1296" xr:uid="{00000000-0005-0000-0000-000009040000}"/>
    <cellStyle name="Cover Title" xfId="1297" xr:uid="{00000000-0005-0000-0000-00000A040000}"/>
    <cellStyle name="COVERAGE" xfId="1298" xr:uid="{00000000-0005-0000-0000-00000B040000}"/>
    <cellStyle name="cpmma" xfId="1299" xr:uid="{00000000-0005-0000-0000-00000C040000}"/>
    <cellStyle name="Cur" xfId="1300" xr:uid="{00000000-0005-0000-0000-00000D040000}"/>
    <cellStyle name="CurRatio" xfId="1301" xr:uid="{00000000-0005-0000-0000-00000E040000}"/>
    <cellStyle name="Currency ($)" xfId="1302" xr:uid="{00000000-0005-0000-0000-00000F040000}"/>
    <cellStyle name="Currency (£)" xfId="1303" xr:uid="{00000000-0005-0000-0000-000010040000}"/>
    <cellStyle name="Currency (€)" xfId="1304" xr:uid="{00000000-0005-0000-0000-000011040000}"/>
    <cellStyle name="Currency [0] Total" xfId="1305" xr:uid="{00000000-0005-0000-0000-000012040000}"/>
    <cellStyle name="Currency [00]" xfId="1306" xr:uid="{00000000-0005-0000-0000-000013040000}"/>
    <cellStyle name="Currency [1]" xfId="1307" xr:uid="{00000000-0005-0000-0000-000014040000}"/>
    <cellStyle name="Currency [1] Total" xfId="1308" xr:uid="{00000000-0005-0000-0000-000015040000}"/>
    <cellStyle name="Currency [1]_BCE Model 1-8-07" xfId="1309" xr:uid="{00000000-0005-0000-0000-000016040000}"/>
    <cellStyle name="Currency [2]" xfId="1310" xr:uid="{00000000-0005-0000-0000-000017040000}"/>
    <cellStyle name="Currency [2] 2" xfId="3445" xr:uid="{00000000-0005-0000-0000-000018040000}"/>
    <cellStyle name="Currency [2] Total" xfId="1311" xr:uid="{00000000-0005-0000-0000-000019040000}"/>
    <cellStyle name="Currency [2]_BCE Model 1-8-07" xfId="1312" xr:uid="{00000000-0005-0000-0000-00001A040000}"/>
    <cellStyle name="Currency [3]" xfId="1313" xr:uid="{00000000-0005-0000-0000-00001B040000}"/>
    <cellStyle name="Currency [per_share]" xfId="1314" xr:uid="{00000000-0005-0000-0000-00001C040000}"/>
    <cellStyle name="Currency 0" xfId="1315" xr:uid="{00000000-0005-0000-0000-00001D040000}"/>
    <cellStyle name="Currency 0.0" xfId="1316" xr:uid="{00000000-0005-0000-0000-00001E040000}"/>
    <cellStyle name="currency 1" xfId="1317" xr:uid="{00000000-0005-0000-0000-00001F040000}"/>
    <cellStyle name="Currency 2" xfId="1318" xr:uid="{00000000-0005-0000-0000-000020040000}"/>
    <cellStyle name="Currency 2 Total" xfId="1319" xr:uid="{00000000-0005-0000-0000-000021040000}"/>
    <cellStyle name="Currency 2_!MiniCombo_v081(vclk)" xfId="1321" xr:uid="{00000000-0005-0000-0000-000023040000}"/>
    <cellStyle name="Currency 2*" xfId="1320" xr:uid="{00000000-0005-0000-0000-000022040000}"/>
    <cellStyle name="Currency 3*" xfId="1322" xr:uid="{00000000-0005-0000-0000-000024040000}"/>
    <cellStyle name="Currency Input" xfId="1323" xr:uid="{00000000-0005-0000-0000-000025040000}"/>
    <cellStyle name="Currency-Rounded" xfId="1330" xr:uid="{00000000-0005-0000-0000-00002C040000}"/>
    <cellStyle name="Currency*" xfId="1324" xr:uid="{00000000-0005-0000-0000-000026040000}"/>
    <cellStyle name="Currency0" xfId="1325" xr:uid="{00000000-0005-0000-0000-000027040000}"/>
    <cellStyle name="Currency1" xfId="1326" xr:uid="{00000000-0005-0000-0000-000028040000}"/>
    <cellStyle name="Currency1Blue" xfId="1327" xr:uid="{00000000-0005-0000-0000-000029040000}"/>
    <cellStyle name="Currency2" xfId="1328" xr:uid="{00000000-0005-0000-0000-00002A040000}"/>
    <cellStyle name="Currency3" xfId="1329" xr:uid="{00000000-0005-0000-0000-00002B040000}"/>
    <cellStyle name="currencyt 0" xfId="1331" xr:uid="{00000000-0005-0000-0000-00002D040000}"/>
    <cellStyle name="Currsmall" xfId="1332" xr:uid="{00000000-0005-0000-0000-00002E040000}"/>
    <cellStyle name="d" xfId="1333" xr:uid="{00000000-0005-0000-0000-00002F040000}"/>
    <cellStyle name="d_101306 CanWest Excel BAck up v14" xfId="1334" xr:uid="{00000000-0005-0000-0000-000030040000}"/>
    <cellStyle name="d_BCE Model 1-8-07" xfId="1335" xr:uid="{00000000-0005-0000-0000-000031040000}"/>
    <cellStyle name="d_Eutelsat and Capex Analysis" xfId="1336" xr:uid="{00000000-0005-0000-0000-000032040000}"/>
    <cellStyle name="d_Ford DCF 072101" xfId="1337" xr:uid="{00000000-0005-0000-0000-000033040000}"/>
    <cellStyle name="d_yield" xfId="1338" xr:uid="{00000000-0005-0000-0000-000034040000}"/>
    <cellStyle name="d_yield_101306 CanWest Excel BAck up v14" xfId="1339" xr:uid="{00000000-0005-0000-0000-000035040000}"/>
    <cellStyle name="d_yield_ILEC LBO" xfId="1340" xr:uid="{00000000-0005-0000-0000-000036040000}"/>
    <cellStyle name="d_yield_Sheet1" xfId="1341" xr:uid="{00000000-0005-0000-0000-000037040000}"/>
    <cellStyle name="Dash" xfId="1342" xr:uid="{00000000-0005-0000-0000-000038040000}"/>
    <cellStyle name="data" xfId="1343" xr:uid="{00000000-0005-0000-0000-000039040000}"/>
    <cellStyle name="Data Link" xfId="1344" xr:uid="{00000000-0005-0000-0000-00003A040000}"/>
    <cellStyle name="data_FS" xfId="1345" xr:uid="{00000000-0005-0000-0000-00003B040000}"/>
    <cellStyle name="Date" xfId="1346" xr:uid="{00000000-0005-0000-0000-00003C040000}"/>
    <cellStyle name="Date (d-mm-yy)" xfId="1348" xr:uid="{00000000-0005-0000-0000-00003E040000}"/>
    <cellStyle name="Date (d/mm/yy)" xfId="1347" xr:uid="{00000000-0005-0000-0000-00003D040000}"/>
    <cellStyle name="Date (Full)" xfId="1349" xr:uid="{00000000-0005-0000-0000-00003F040000}"/>
    <cellStyle name="Date [Abbreviated]" xfId="1350" xr:uid="{00000000-0005-0000-0000-000040040000}"/>
    <cellStyle name="Date [D-M-Y]" xfId="1351" xr:uid="{00000000-0005-0000-0000-000041040000}"/>
    <cellStyle name="Date [Long Europe]" xfId="1352" xr:uid="{00000000-0005-0000-0000-000042040000}"/>
    <cellStyle name="Date [Long U.S.]" xfId="1353" xr:uid="{00000000-0005-0000-0000-000043040000}"/>
    <cellStyle name="Date [M-Y]" xfId="1357" xr:uid="{00000000-0005-0000-0000-000047040000}"/>
    <cellStyle name="Date [M/D/Y]" xfId="1354" xr:uid="{00000000-0005-0000-0000-000044040000}"/>
    <cellStyle name="Date [M/Y]" xfId="1355" xr:uid="{00000000-0005-0000-0000-000045040000}"/>
    <cellStyle name="Date [mmm-yy]" xfId="1356" xr:uid="{00000000-0005-0000-0000-000046040000}"/>
    <cellStyle name="Date [Short Europe]" xfId="1358" xr:uid="{00000000-0005-0000-0000-000048040000}"/>
    <cellStyle name="Date [Short U.S.]" xfId="1359" xr:uid="{00000000-0005-0000-0000-000049040000}"/>
    <cellStyle name="Date Aligned" xfId="1360" xr:uid="{00000000-0005-0000-0000-00004A040000}"/>
    <cellStyle name="Date Aligned*" xfId="1361" xr:uid="{00000000-0005-0000-0000-00004B040000}"/>
    <cellStyle name="Date Day" xfId="1362" xr:uid="{00000000-0005-0000-0000-00004C040000}"/>
    <cellStyle name="Date Short" xfId="1363" xr:uid="{00000000-0005-0000-0000-00004D040000}"/>
    <cellStyle name="Date Year" xfId="1364" xr:uid="{00000000-0005-0000-0000-00004E040000}"/>
    <cellStyle name="Date_060114 BMarkingSummary_aj v3" xfId="1365" xr:uid="{00000000-0005-0000-0000-00004F040000}"/>
    <cellStyle name="Date1" xfId="1366" xr:uid="{00000000-0005-0000-0000-000050040000}"/>
    <cellStyle name="date2" xfId="1367" xr:uid="{00000000-0005-0000-0000-000051040000}"/>
    <cellStyle name="date2 2" xfId="3446" xr:uid="{00000000-0005-0000-0000-000052040000}"/>
    <cellStyle name="date3" xfId="1368" xr:uid="{00000000-0005-0000-0000-000053040000}"/>
    <cellStyle name="Dates" xfId="1369" xr:uid="{00000000-0005-0000-0000-000054040000}"/>
    <cellStyle name="DateYear" xfId="1370" xr:uid="{00000000-0005-0000-0000-000055040000}"/>
    <cellStyle name="DateYearEstimate" xfId="1371" xr:uid="{00000000-0005-0000-0000-000056040000}"/>
    <cellStyle name="DateYearWholeEstimate" xfId="1372" xr:uid="{00000000-0005-0000-0000-000057040000}"/>
    <cellStyle name="Days.0" xfId="1373" xr:uid="{00000000-0005-0000-0000-000058040000}"/>
    <cellStyle name="Days.1" xfId="1374" xr:uid="{00000000-0005-0000-0000-000059040000}"/>
    <cellStyle name="DblLineDollarAcct" xfId="1375" xr:uid="{00000000-0005-0000-0000-00005A040000}"/>
    <cellStyle name="DblLinePercent" xfId="1376" xr:uid="{00000000-0005-0000-0000-00005B040000}"/>
    <cellStyle name="ddate" xfId="1377" xr:uid="{00000000-0005-0000-0000-00005C040000}"/>
    <cellStyle name="Decimal" xfId="1378" xr:uid="{00000000-0005-0000-0000-00005D040000}"/>
    <cellStyle name="default" xfId="1379" xr:uid="{00000000-0005-0000-0000-00005E040000}"/>
    <cellStyle name="Detail" xfId="1380" xr:uid="{00000000-0005-0000-0000-00005F040000}"/>
    <cellStyle name="Deutschmark" xfId="1381" xr:uid="{00000000-0005-0000-0000-000060040000}"/>
    <cellStyle name="Dezimal__Utopia Index Index und Guidance (Deutsch)" xfId="1382" xr:uid="{00000000-0005-0000-0000-000061040000}"/>
    <cellStyle name="Dia" xfId="1383" xr:uid="{00000000-0005-0000-0000-000062040000}"/>
    <cellStyle name="DIANE" xfId="1384" xr:uid="{00000000-0005-0000-0000-000063040000}"/>
    <cellStyle name="dolar" xfId="1385" xr:uid="{00000000-0005-0000-0000-000064040000}"/>
    <cellStyle name="dolar whole" xfId="1386" xr:uid="{00000000-0005-0000-0000-000065040000}"/>
    <cellStyle name="dolar_ATT LBO Model 07-02-04v1" xfId="1387" xr:uid="{00000000-0005-0000-0000-000066040000}"/>
    <cellStyle name="Dollar" xfId="1388" xr:uid="{00000000-0005-0000-0000-000067040000}"/>
    <cellStyle name="Dollar - Style5" xfId="1389" xr:uid="{00000000-0005-0000-0000-000068040000}"/>
    <cellStyle name="Dollar (Canadian)" xfId="1390" xr:uid="{00000000-0005-0000-0000-000069040000}"/>
    <cellStyle name="Dollar (zero dec)" xfId="1391" xr:uid="{00000000-0005-0000-0000-00006A040000}"/>
    <cellStyle name="Dollar Whole" xfId="1392" xr:uid="{00000000-0005-0000-0000-00006B040000}"/>
    <cellStyle name="dollar_051129 DCF Summary" xfId="1393" xr:uid="{00000000-0005-0000-0000-00006C040000}"/>
    <cellStyle name="Dollar1" xfId="1394" xr:uid="{00000000-0005-0000-0000-00006D040000}"/>
    <cellStyle name="Dollar1Blue" xfId="1395" xr:uid="{00000000-0005-0000-0000-00006E040000}"/>
    <cellStyle name="Dollar2" xfId="1396" xr:uid="{00000000-0005-0000-0000-00006F040000}"/>
    <cellStyle name="DollarAccounting" xfId="1397" xr:uid="{00000000-0005-0000-0000-000070040000}"/>
    <cellStyle name="Dollars" xfId="1398" xr:uid="{00000000-0005-0000-0000-000071040000}"/>
    <cellStyle name="DollarWhole" xfId="1399" xr:uid="{00000000-0005-0000-0000-000072040000}"/>
    <cellStyle name="Doller" xfId="1400" xr:uid="{00000000-0005-0000-0000-000073040000}"/>
    <cellStyle name="Dotted Line" xfId="1401" xr:uid="{00000000-0005-0000-0000-000074040000}"/>
    <cellStyle name="Double Accounting" xfId="1402" xr:uid="{00000000-0005-0000-0000-000075040000}"/>
    <cellStyle name="Double Underline" xfId="1403" xr:uid="{00000000-0005-0000-0000-000076040000}"/>
    <cellStyle name="Download" xfId="1404" xr:uid="{00000000-0005-0000-0000-000077040000}"/>
    <cellStyle name="dp*NumberGeneral" xfId="1405" xr:uid="{00000000-0005-0000-0000-000078040000}"/>
    <cellStyle name="Driver" xfId="1406" xr:uid="{00000000-0005-0000-0000-000079040000}"/>
    <cellStyle name="Encabez1" xfId="1407" xr:uid="{00000000-0005-0000-0000-00007A040000}"/>
    <cellStyle name="Encabez2" xfId="1408" xr:uid="{00000000-0005-0000-0000-00007B040000}"/>
    <cellStyle name="Enter Currency (0)" xfId="1409" xr:uid="{00000000-0005-0000-0000-00007C040000}"/>
    <cellStyle name="Enter Currency (2)" xfId="1410" xr:uid="{00000000-0005-0000-0000-00007D040000}"/>
    <cellStyle name="Enter Units (0)" xfId="1411" xr:uid="{00000000-0005-0000-0000-00007E040000}"/>
    <cellStyle name="Enter Units (1)" xfId="1412" xr:uid="{00000000-0005-0000-0000-00007F040000}"/>
    <cellStyle name="Enter Units (2)" xfId="1413" xr:uid="{00000000-0005-0000-0000-000080040000}"/>
    <cellStyle name="Entered" xfId="1414" xr:uid="{00000000-0005-0000-0000-000081040000}"/>
    <cellStyle name="Entries" xfId="1415" xr:uid="{00000000-0005-0000-0000-000082040000}"/>
    <cellStyle name="Entries 2" xfId="3447" xr:uid="{00000000-0005-0000-0000-000083040000}"/>
    <cellStyle name="eps" xfId="1416" xr:uid="{00000000-0005-0000-0000-000084040000}"/>
    <cellStyle name="eps$" xfId="1417" xr:uid="{00000000-0005-0000-0000-000085040000}"/>
    <cellStyle name="eps$A" xfId="1418" xr:uid="{00000000-0005-0000-0000-000086040000}"/>
    <cellStyle name="eps$E" xfId="1419" xr:uid="{00000000-0005-0000-0000-000087040000}"/>
    <cellStyle name="epsA" xfId="1420" xr:uid="{00000000-0005-0000-0000-000088040000}"/>
    <cellStyle name="EPSActual" xfId="1421" xr:uid="{00000000-0005-0000-0000-000089040000}"/>
    <cellStyle name="epsE" xfId="1422" xr:uid="{00000000-0005-0000-0000-00008A040000}"/>
    <cellStyle name="EPSEstimate" xfId="1423" xr:uid="{00000000-0005-0000-0000-00008B040000}"/>
    <cellStyle name="Est - %" xfId="1425" xr:uid="{00000000-0005-0000-0000-00008D040000}"/>
    <cellStyle name="Est - $" xfId="1424" xr:uid="{00000000-0005-0000-0000-00008C040000}"/>
    <cellStyle name="Est 0,000.0" xfId="1426" xr:uid="{00000000-0005-0000-0000-00008E040000}"/>
    <cellStyle name="Estimate" xfId="1427" xr:uid="{00000000-0005-0000-0000-00008F040000}"/>
    <cellStyle name="Euro" xfId="1428" xr:uid="{00000000-0005-0000-0000-000090040000}"/>
    <cellStyle name="Euro-" xfId="1429" xr:uid="{00000000-0005-0000-0000-000091040000}"/>
    <cellStyle name="External File Cells" xfId="1430" xr:uid="{00000000-0005-0000-0000-000092040000}"/>
    <cellStyle name="EY0dp" xfId="1431" xr:uid="{00000000-0005-0000-0000-000093040000}"/>
    <cellStyle name="F2" xfId="1432" xr:uid="{00000000-0005-0000-0000-000094040000}"/>
    <cellStyle name="F3" xfId="1433" xr:uid="{00000000-0005-0000-0000-000095040000}"/>
    <cellStyle name="F4" xfId="1434" xr:uid="{00000000-0005-0000-0000-000096040000}"/>
    <cellStyle name="F5" xfId="1435" xr:uid="{00000000-0005-0000-0000-000097040000}"/>
    <cellStyle name="F6" xfId="1436" xr:uid="{00000000-0005-0000-0000-000098040000}"/>
    <cellStyle name="F7" xfId="1437" xr:uid="{00000000-0005-0000-0000-000099040000}"/>
    <cellStyle name="F8" xfId="1438" xr:uid="{00000000-0005-0000-0000-00009A040000}"/>
    <cellStyle name="FF_EURO" xfId="1439" xr:uid="{00000000-0005-0000-0000-00009B040000}"/>
    <cellStyle name="FieldName" xfId="1440" xr:uid="{00000000-0005-0000-0000-00009C040000}"/>
    <cellStyle name="Fijo" xfId="1441" xr:uid="{00000000-0005-0000-0000-00009D040000}"/>
    <cellStyle name="Finan?ní0" xfId="1442" xr:uid="{00000000-0005-0000-0000-00009E040000}"/>
    <cellStyle name="Financiero" xfId="1443" xr:uid="{00000000-0005-0000-0000-00009F040000}"/>
    <cellStyle name="Fixed" xfId="1444" xr:uid="{00000000-0005-0000-0000-0000A0040000}"/>
    <cellStyle name="Fixed0" xfId="1445" xr:uid="{00000000-0005-0000-0000-0000A1040000}"/>
    <cellStyle name="Fixlong" xfId="1446" xr:uid="{00000000-0005-0000-0000-0000A204000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oter SBILogo1" xfId="1447" xr:uid="{00000000-0005-0000-0000-0000B6080000}"/>
    <cellStyle name="Footer SBILogo2" xfId="1448" xr:uid="{00000000-0005-0000-0000-0000B7080000}"/>
    <cellStyle name="Footnote" xfId="1449" xr:uid="{00000000-0005-0000-0000-0000B8080000}"/>
    <cellStyle name="Footnote Reference" xfId="1450" xr:uid="{00000000-0005-0000-0000-0000B9080000}"/>
    <cellStyle name="Footnote_% Change" xfId="1451" xr:uid="{00000000-0005-0000-0000-0000BA080000}"/>
    <cellStyle name="Footnotes" xfId="1452" xr:uid="{00000000-0005-0000-0000-0000BB080000}"/>
    <cellStyle name="Forecast Cells" xfId="1453" xr:uid="{00000000-0005-0000-0000-0000BC080000}"/>
    <cellStyle name="Format ($)" xfId="1454" xr:uid="{00000000-0005-0000-0000-0000BD080000}"/>
    <cellStyle name="Format (no $ no underline)" xfId="1455" xr:uid="{00000000-0005-0000-0000-0000BE080000}"/>
    <cellStyle name="Format (no $ underline)" xfId="1456" xr:uid="{00000000-0005-0000-0000-0000BF080000}"/>
    <cellStyle name="Format (no $)" xfId="1457" xr:uid="{00000000-0005-0000-0000-0000C0080000}"/>
    <cellStyle name="Format underline (no $)" xfId="1458" xr:uid="{00000000-0005-0000-0000-0000C1080000}"/>
    <cellStyle name="Formula" xfId="1459" xr:uid="{00000000-0005-0000-0000-0000C2080000}"/>
    <cellStyle name="Formula 2" xfId="3448" xr:uid="{00000000-0005-0000-0000-0000C3080000}"/>
    <cellStyle name="fourdecplace" xfId="1460" xr:uid="{00000000-0005-0000-0000-0000C4080000}"/>
    <cellStyle name="Fraction" xfId="1461" xr:uid="{00000000-0005-0000-0000-0000C5080000}"/>
    <cellStyle name="Fraction ($)" xfId="1462" xr:uid="{00000000-0005-0000-0000-0000C6080000}"/>
    <cellStyle name="Fraction [8]" xfId="1463" xr:uid="{00000000-0005-0000-0000-0000C7080000}"/>
    <cellStyle name="Fraction [Bl]" xfId="1464" xr:uid="{00000000-0005-0000-0000-0000C8080000}"/>
    <cellStyle name="French Francs" xfId="1465" xr:uid="{00000000-0005-0000-0000-0000C9080000}"/>
    <cellStyle name="fy_eps$" xfId="1466" xr:uid="{00000000-0005-0000-0000-0000CA080000}"/>
    <cellStyle name="g_rate" xfId="1467" xr:uid="{00000000-0005-0000-0000-0000CB080000}"/>
    <cellStyle name="g_rate_101306 CanWest Excel BAck up v14" xfId="1468" xr:uid="{00000000-0005-0000-0000-0000CC080000}"/>
    <cellStyle name="g_rate_ILEC LBO" xfId="1469" xr:uid="{00000000-0005-0000-0000-0000CD080000}"/>
    <cellStyle name="G02 Table Text" xfId="1470" xr:uid="{00000000-0005-0000-0000-0000CE080000}"/>
    <cellStyle name="G04_Main head" xfId="1471" xr:uid="{00000000-0005-0000-0000-0000CF080000}"/>
    <cellStyle name="G05 Tab Head Bold" xfId="1472" xr:uid="{00000000-0005-0000-0000-0000D0080000}"/>
    <cellStyle name="G05 Tab Head Light" xfId="1473" xr:uid="{00000000-0005-0000-0000-0000D1080000}"/>
    <cellStyle name="G1_1999 figures" xfId="1474" xr:uid="{00000000-0005-0000-0000-0000D2080000}"/>
    <cellStyle name="General" xfId="1475" xr:uid="{00000000-0005-0000-0000-0000D3080000}"/>
    <cellStyle name="General [C]" xfId="1476" xr:uid="{00000000-0005-0000-0000-0000D4080000}"/>
    <cellStyle name="General [R]" xfId="1477" xr:uid="{00000000-0005-0000-0000-0000D5080000}"/>
    <cellStyle name="General_060114 BMarkingSummary_aj v3" xfId="1478" xr:uid="{00000000-0005-0000-0000-0000D6080000}"/>
    <cellStyle name="Grand" xfId="1479" xr:uid="{00000000-0005-0000-0000-0000D7080000}"/>
    <cellStyle name="Grand Total" xfId="1480" xr:uid="{00000000-0005-0000-0000-0000D8080000}"/>
    <cellStyle name="Grand Total 2" xfId="3449" xr:uid="{00000000-0005-0000-0000-0000D9080000}"/>
    <cellStyle name="Grand Total_MICHAEL_MODEL" xfId="3457" xr:uid="{00000000-0005-0000-0000-0000DA080000}"/>
    <cellStyle name="Green" xfId="1481" xr:uid="{00000000-0005-0000-0000-0000DB080000}"/>
    <cellStyle name="Grey" xfId="1482" xr:uid="{00000000-0005-0000-0000-0000DC080000}"/>
    <cellStyle name="GROSS" xfId="1483" xr:uid="{00000000-0005-0000-0000-0000DD080000}"/>
    <cellStyle name="Group Headings" xfId="1484" xr:uid="{00000000-0005-0000-0000-0000DE080000}"/>
    <cellStyle name="growth" xfId="1485" xr:uid="{00000000-0005-0000-0000-0000DF080000}"/>
    <cellStyle name="Growth%" xfId="1486" xr:uid="{00000000-0005-0000-0000-0000E0080000}"/>
    <cellStyle name="GrowthLarge" xfId="1487" xr:uid="{00000000-0005-0000-0000-0000E1080000}"/>
    <cellStyle name="GrowthRate" xfId="1488" xr:uid="{00000000-0005-0000-0000-0000E2080000}"/>
    <cellStyle name="GrowthSeq" xfId="1489" xr:uid="{00000000-0005-0000-0000-0000E3080000}"/>
    <cellStyle name="GrowthSmall" xfId="1490" xr:uid="{00000000-0005-0000-0000-0000E4080000}"/>
    <cellStyle name="GS Table Header" xfId="1491" xr:uid="{00000000-0005-0000-0000-0000E5080000}"/>
    <cellStyle name="H 2" xfId="1492" xr:uid="{00000000-0005-0000-0000-0000E6080000}"/>
    <cellStyle name="H_1998_col_head" xfId="1493" xr:uid="{00000000-0005-0000-0000-0000E7080000}"/>
    <cellStyle name="H_1999_col_head" xfId="1494" xr:uid="{00000000-0005-0000-0000-0000E8080000}"/>
    <cellStyle name="H1_1998 figures" xfId="1495" xr:uid="{00000000-0005-0000-0000-0000E9080000}"/>
    <cellStyle name="hard no" xfId="1496" xr:uid="{00000000-0005-0000-0000-0000EA080000}"/>
    <cellStyle name="hard no 2" xfId="3450" xr:uid="{00000000-0005-0000-0000-0000EB080000}"/>
    <cellStyle name="hard no." xfId="1497" xr:uid="{00000000-0005-0000-0000-0000EC080000}"/>
    <cellStyle name="hard no. 2" xfId="3451" xr:uid="{00000000-0005-0000-0000-0000ED080000}"/>
    <cellStyle name="hard no._MICHAEL_MODEL" xfId="3458" xr:uid="{00000000-0005-0000-0000-0000EE080000}"/>
    <cellStyle name="Hard Percent" xfId="1498" xr:uid="{00000000-0005-0000-0000-0000EF080000}"/>
    <cellStyle name="hardno" xfId="1499" xr:uid="{00000000-0005-0000-0000-0000F0080000}"/>
    <cellStyle name="head1" xfId="1500" xr:uid="{00000000-0005-0000-0000-0000F1080000}"/>
    <cellStyle name="Head12" xfId="1501" xr:uid="{00000000-0005-0000-0000-0000F2080000}"/>
    <cellStyle name="head2" xfId="1502" xr:uid="{00000000-0005-0000-0000-0000F3080000}"/>
    <cellStyle name="Header" xfId="1503" xr:uid="{00000000-0005-0000-0000-0000F4080000}"/>
    <cellStyle name="Header Draft Stamp" xfId="1504" xr:uid="{00000000-0005-0000-0000-0000F5080000}"/>
    <cellStyle name="Header_% Change" xfId="1505" xr:uid="{00000000-0005-0000-0000-0000F6080000}"/>
    <cellStyle name="Header1" xfId="1506" xr:uid="{00000000-0005-0000-0000-0000F7080000}"/>
    <cellStyle name="Header2" xfId="1507" xr:uid="{00000000-0005-0000-0000-0000F8080000}"/>
    <cellStyle name="headers" xfId="1508" xr:uid="{00000000-0005-0000-0000-0000F9080000}"/>
    <cellStyle name="Headin - Style6" xfId="1509" xr:uid="{00000000-0005-0000-0000-0000FA080000}"/>
    <cellStyle name="heading" xfId="1510" xr:uid="{00000000-0005-0000-0000-0000FB080000}"/>
    <cellStyle name="Heading 1 2" xfId="3452" xr:uid="{00000000-0005-0000-0000-0000FC080000}"/>
    <cellStyle name="Heading 1 Above" xfId="1511" xr:uid="{00000000-0005-0000-0000-0000FD080000}"/>
    <cellStyle name="Heading 1+" xfId="1512" xr:uid="{00000000-0005-0000-0000-0000FE080000}"/>
    <cellStyle name="Heading 2 Below" xfId="1513" xr:uid="{00000000-0005-0000-0000-0000FF080000}"/>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59" builtinId="8"/>
    <cellStyle name="Item Descriptions" xfId="1514" xr:uid="{00000000-0005-0000-0000-0000140D0000}"/>
    <cellStyle name="Item Descriptions - Bold" xfId="1515" xr:uid="{00000000-0005-0000-0000-0000150D0000}"/>
    <cellStyle name="Lable8Left" xfId="1516" xr:uid="{00000000-0005-0000-0000-0000160D0000}"/>
    <cellStyle name="Line" xfId="1517" xr:uid="{00000000-0005-0000-0000-0000170D0000}"/>
    <cellStyle name="mult" xfId="1518" xr:uid="{00000000-0005-0000-0000-0000180D0000}"/>
    <cellStyle name="Multiple" xfId="1519" xr:uid="{00000000-0005-0000-0000-0000190D0000}"/>
    <cellStyle name="Multiple [0]" xfId="1520" xr:uid="{00000000-0005-0000-0000-00001A0D0000}"/>
    <cellStyle name="Multiple [1]" xfId="1521" xr:uid="{00000000-0005-0000-0000-00001B0D0000}"/>
    <cellStyle name="Multiple_Copy of IB_Pics v1.9 (DCF)" xfId="1522" xr:uid="{00000000-0005-0000-0000-00001C0D0000}"/>
    <cellStyle name="Normal" xfId="0" builtinId="0"/>
    <cellStyle name="Normal - Style1" xfId="1523" xr:uid="{00000000-0005-0000-0000-00001E0D0000}"/>
    <cellStyle name="Normal 13" xfId="2" xr:uid="{00000000-0005-0000-0000-00001F0D0000}"/>
    <cellStyle name="Normal 2" xfId="279" xr:uid="{00000000-0005-0000-0000-0000200D0000}"/>
    <cellStyle name="Normal 2 2" xfId="282" xr:uid="{00000000-0005-0000-0000-0000210D0000}"/>
    <cellStyle name="Normal 3" xfId="1524" xr:uid="{00000000-0005-0000-0000-0000220D0000}"/>
    <cellStyle name="Normal 4" xfId="1525" xr:uid="{00000000-0005-0000-0000-0000230D0000}"/>
    <cellStyle name="Num1" xfId="1526" xr:uid="{00000000-0005-0000-0000-0000240D0000}"/>
    <cellStyle name="Num1Blue" xfId="1527" xr:uid="{00000000-0005-0000-0000-0000250D0000}"/>
    <cellStyle name="num1Style" xfId="1528" xr:uid="{00000000-0005-0000-0000-0000260D0000}"/>
    <cellStyle name="Num2" xfId="1529" xr:uid="{00000000-0005-0000-0000-0000270D0000}"/>
    <cellStyle name="num4Style" xfId="1530" xr:uid="{00000000-0005-0000-0000-0000280D0000}"/>
    <cellStyle name="Numbers" xfId="1531" xr:uid="{00000000-0005-0000-0000-0000290D0000}"/>
    <cellStyle name="Numbers - Bold" xfId="1532" xr:uid="{00000000-0005-0000-0000-00002A0D0000}"/>
    <cellStyle name="Numbers - Bold - Italic" xfId="1533" xr:uid="{00000000-0005-0000-0000-00002B0D0000}"/>
    <cellStyle name="Numbers - Bold_WACC2" xfId="1534" xr:uid="{00000000-0005-0000-0000-00002C0D0000}"/>
    <cellStyle name="Numbers - Large" xfId="1535" xr:uid="{00000000-0005-0000-0000-00002D0D0000}"/>
    <cellStyle name="Numbers_Comps" xfId="1536" xr:uid="{00000000-0005-0000-0000-00002E0D0000}"/>
    <cellStyle name="Page Heading Large" xfId="1537" xr:uid="{00000000-0005-0000-0000-00002F0D0000}"/>
    <cellStyle name="Page Heading Small" xfId="1538" xr:uid="{00000000-0005-0000-0000-0000300D0000}"/>
    <cellStyle name="Page Number" xfId="1539" xr:uid="{00000000-0005-0000-0000-0000310D0000}"/>
    <cellStyle name="pct_sub" xfId="1540" xr:uid="{00000000-0005-0000-0000-0000320D0000}"/>
    <cellStyle name="Pctg" xfId="284" xr:uid="{00000000-0005-0000-0000-0000330D0000}"/>
    <cellStyle name="Percent" xfId="1" builtinId="5"/>
    <cellStyle name="Percent [0]" xfId="1541" xr:uid="{00000000-0005-0000-0000-0000350D0000}"/>
    <cellStyle name="Percent [1]" xfId="1542" xr:uid="{00000000-0005-0000-0000-0000360D0000}"/>
    <cellStyle name="Percent 2" xfId="285" xr:uid="{00000000-0005-0000-0000-0000370D0000}"/>
    <cellStyle name="Percent Hard" xfId="1543" xr:uid="{00000000-0005-0000-0000-0000380D0000}"/>
    <cellStyle name="Percent1" xfId="1544" xr:uid="{00000000-0005-0000-0000-0000390D0000}"/>
    <cellStyle name="Percent1Blue" xfId="1545" xr:uid="{00000000-0005-0000-0000-00003A0D0000}"/>
    <cellStyle name="Percent2" xfId="1546" xr:uid="{00000000-0005-0000-0000-00003B0D0000}"/>
    <cellStyle name="Percent2Blue" xfId="1547" xr:uid="{00000000-0005-0000-0000-00003C0D0000}"/>
    <cellStyle name="Shaded" xfId="1548" xr:uid="{00000000-0005-0000-0000-00003D0D0000}"/>
    <cellStyle name="Single Accounting" xfId="1549" xr:uid="{00000000-0005-0000-0000-00003E0D0000}"/>
    <cellStyle name="Style 1" xfId="1550" xr:uid="{00000000-0005-0000-0000-00003F0D0000}"/>
    <cellStyle name="Style 10" xfId="1551" xr:uid="{00000000-0005-0000-0000-0000400D0000}"/>
    <cellStyle name="Style 2" xfId="1552" xr:uid="{00000000-0005-0000-0000-0000410D0000}"/>
    <cellStyle name="Style 21" xfId="1553" xr:uid="{00000000-0005-0000-0000-0000420D0000}"/>
    <cellStyle name="Style 22" xfId="1554" xr:uid="{00000000-0005-0000-0000-0000430D0000}"/>
    <cellStyle name="Style 23" xfId="1555" xr:uid="{00000000-0005-0000-0000-0000440D0000}"/>
    <cellStyle name="Style 24" xfId="1556" xr:uid="{00000000-0005-0000-0000-0000450D0000}"/>
    <cellStyle name="Style 25" xfId="1557" xr:uid="{00000000-0005-0000-0000-0000460D0000}"/>
    <cellStyle name="Style 26" xfId="1558" xr:uid="{00000000-0005-0000-0000-0000470D0000}"/>
    <cellStyle name="Style 27" xfId="1559" xr:uid="{00000000-0005-0000-0000-0000480D0000}"/>
    <cellStyle name="Style 28" xfId="1560" xr:uid="{00000000-0005-0000-0000-0000490D0000}"/>
    <cellStyle name="Style 29" xfId="1561" xr:uid="{00000000-0005-0000-0000-00004A0D0000}"/>
    <cellStyle name="Style 3" xfId="1562" xr:uid="{00000000-0005-0000-0000-00004B0D0000}"/>
    <cellStyle name="Style 30" xfId="1563" xr:uid="{00000000-0005-0000-0000-00004C0D0000}"/>
    <cellStyle name="Style 31" xfId="1564" xr:uid="{00000000-0005-0000-0000-00004D0D0000}"/>
    <cellStyle name="Style 32" xfId="1565" xr:uid="{00000000-0005-0000-0000-00004E0D0000}"/>
    <cellStyle name="Style 33" xfId="1566" xr:uid="{00000000-0005-0000-0000-00004F0D0000}"/>
    <cellStyle name="Style 34" xfId="1567" xr:uid="{00000000-0005-0000-0000-0000500D0000}"/>
    <cellStyle name="Style 35" xfId="1568" xr:uid="{00000000-0005-0000-0000-0000510D0000}"/>
    <cellStyle name="Style 36" xfId="1569" xr:uid="{00000000-0005-0000-0000-0000520D0000}"/>
    <cellStyle name="Style 37" xfId="1570" xr:uid="{00000000-0005-0000-0000-0000530D0000}"/>
    <cellStyle name="Style 38" xfId="1571" xr:uid="{00000000-0005-0000-0000-0000540D0000}"/>
    <cellStyle name="Style 39" xfId="1572" xr:uid="{00000000-0005-0000-0000-0000550D0000}"/>
    <cellStyle name="Style 4" xfId="1573" xr:uid="{00000000-0005-0000-0000-0000560D0000}"/>
    <cellStyle name="Style 40" xfId="1574" xr:uid="{00000000-0005-0000-0000-0000570D0000}"/>
    <cellStyle name="Style 41" xfId="1575" xr:uid="{00000000-0005-0000-0000-0000580D0000}"/>
    <cellStyle name="Style 42" xfId="1576" xr:uid="{00000000-0005-0000-0000-0000590D0000}"/>
    <cellStyle name="Style 43" xfId="1577" xr:uid="{00000000-0005-0000-0000-00005A0D0000}"/>
    <cellStyle name="Style 44" xfId="1578" xr:uid="{00000000-0005-0000-0000-00005B0D0000}"/>
    <cellStyle name="Style 45" xfId="1579" xr:uid="{00000000-0005-0000-0000-00005C0D0000}"/>
    <cellStyle name="Style 46" xfId="1580" xr:uid="{00000000-0005-0000-0000-00005D0D0000}"/>
    <cellStyle name="Style 47" xfId="1581" xr:uid="{00000000-0005-0000-0000-00005E0D0000}"/>
    <cellStyle name="Style 5" xfId="1582" xr:uid="{00000000-0005-0000-0000-00005F0D0000}"/>
    <cellStyle name="Style 6" xfId="1583" xr:uid="{00000000-0005-0000-0000-0000600D0000}"/>
    <cellStyle name="Style 7" xfId="1584" xr:uid="{00000000-0005-0000-0000-0000610D0000}"/>
    <cellStyle name="Style 70" xfId="1585" xr:uid="{00000000-0005-0000-0000-0000620D0000}"/>
    <cellStyle name="Style 8" xfId="1586" xr:uid="{00000000-0005-0000-0000-0000630D0000}"/>
    <cellStyle name="Style 80" xfId="1587" xr:uid="{00000000-0005-0000-0000-0000640D0000}"/>
    <cellStyle name="Style 86" xfId="1588" xr:uid="{00000000-0005-0000-0000-0000650D0000}"/>
    <cellStyle name="Style 9" xfId="1589" xr:uid="{00000000-0005-0000-0000-0000660D0000}"/>
    <cellStyle name="Style 92" xfId="1590" xr:uid="{00000000-0005-0000-0000-0000670D0000}"/>
    <cellStyle name="Table Col Head" xfId="1591" xr:uid="{00000000-0005-0000-0000-0000680D0000}"/>
    <cellStyle name="Table Head" xfId="1592" xr:uid="{00000000-0005-0000-0000-0000690D0000}"/>
    <cellStyle name="Table Head Aligned" xfId="1593" xr:uid="{00000000-0005-0000-0000-00006A0D0000}"/>
    <cellStyle name="Table Head Blue" xfId="1594" xr:uid="{00000000-0005-0000-0000-00006B0D0000}"/>
    <cellStyle name="Table Head Green" xfId="1595" xr:uid="{00000000-0005-0000-0000-00006C0D0000}"/>
    <cellStyle name="Table Sub Head" xfId="1596" xr:uid="{00000000-0005-0000-0000-00006D0D0000}"/>
    <cellStyle name="Table Title" xfId="1597" xr:uid="{00000000-0005-0000-0000-00006E0D0000}"/>
    <cellStyle name="Table Units" xfId="1598" xr:uid="{00000000-0005-0000-0000-00006F0D0000}"/>
    <cellStyle name="TableBody" xfId="1599" xr:uid="{00000000-0005-0000-0000-0000700D0000}"/>
    <cellStyle name="TableBodyR" xfId="1600" xr:uid="{00000000-0005-0000-0000-0000710D0000}"/>
    <cellStyle name="TableColHeads" xfId="1601" xr:uid="{00000000-0005-0000-0000-0000720D0000}"/>
    <cellStyle name="TableHead" xfId="1602" xr:uid="{00000000-0005-0000-0000-0000730D0000}"/>
    <cellStyle name="Times 10" xfId="1603" xr:uid="{00000000-0005-0000-0000-0000740D0000}"/>
    <cellStyle name="Times 12" xfId="1604" xr:uid="{00000000-0005-0000-0000-0000750D0000}"/>
    <cellStyle name="Title - PROJECT" xfId="1605" xr:uid="{00000000-0005-0000-0000-0000760D0000}"/>
    <cellStyle name="Title - Underline" xfId="1606" xr:uid="{00000000-0005-0000-0000-0000770D0000}"/>
    <cellStyle name="title1" xfId="1607" xr:uid="{00000000-0005-0000-0000-0000780D0000}"/>
    <cellStyle name="Title10" xfId="1608" xr:uid="{00000000-0005-0000-0000-0000790D0000}"/>
    <cellStyle name="Title2" xfId="1609" xr:uid="{00000000-0005-0000-0000-00007A0D0000}"/>
    <cellStyle name="Title2 2" xfId="3453" xr:uid="{00000000-0005-0000-0000-00007B0D0000}"/>
    <cellStyle name="Title8" xfId="1610" xr:uid="{00000000-0005-0000-0000-00007C0D0000}"/>
    <cellStyle name="Title8Left" xfId="1611" xr:uid="{00000000-0005-0000-0000-00007D0D0000}"/>
    <cellStyle name="Titles - Col. Headings" xfId="1612" xr:uid="{00000000-0005-0000-0000-00007E0D0000}"/>
    <cellStyle name="Titles - Other" xfId="1613" xr:uid="{00000000-0005-0000-0000-00007F0D0000}"/>
    <cellStyle name="ubordinated Debt" xfId="1614" xr:uid="{00000000-0005-0000-0000-0000800D0000}"/>
    <cellStyle name="X" xfId="1615" xr:uid="{00000000-0005-0000-0000-0000810D0000}"/>
    <cellStyle name="X - None" xfId="1616" xr:uid="{00000000-0005-0000-0000-0000820D0000}"/>
    <cellStyle name="Year" xfId="1617" xr:uid="{00000000-0005-0000-0000-0000830D0000}"/>
    <cellStyle name="Yen" xfId="1618" xr:uid="{00000000-0005-0000-0000-0000840D0000}"/>
  </cellStyles>
  <dxfs count="53">
    <dxf>
      <font>
        <color theme="4" tint="0.79998168889431442"/>
      </font>
      <fill>
        <patternFill>
          <bgColor theme="4"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1"/>
        </patternFill>
      </fill>
    </dxf>
    <dxf>
      <fill>
        <patternFill>
          <bgColor rgb="FFFFC000"/>
        </patternFill>
      </fill>
    </dxf>
    <dxf>
      <font>
        <color rgb="FFFFFF00"/>
      </font>
      <fill>
        <patternFill patternType="solid">
          <bgColor theme="1"/>
        </patternFill>
      </fill>
    </dxf>
    <dxf>
      <font>
        <b val="0"/>
        <i val="0"/>
        <color theme="4" tint="0.79998168889431442"/>
      </font>
      <numFmt numFmtId="229" formatCode="&quot; &quot;"/>
      <fill>
        <patternFill patternType="solid">
          <fgColor auto="1"/>
          <bgColor theme="4" tint="0.79998168889431442"/>
        </patternFill>
      </fill>
    </dxf>
    <dxf>
      <fill>
        <patternFill>
          <bgColor rgb="FFFFFF00"/>
        </patternFill>
      </fill>
    </dxf>
    <dxf>
      <border>
        <left style="hair">
          <color auto="1"/>
        </left>
        <right style="hair">
          <color auto="1"/>
        </right>
        <top style="hair">
          <color auto="1"/>
        </top>
        <bottom style="hair">
          <color auto="1"/>
        </bottom>
        <vertical/>
        <horizontal/>
      </border>
    </dxf>
    <dxf>
      <font>
        <color rgb="FFFF0000"/>
      </font>
      <numFmt numFmtId="230" formatCode="&quot;ANNUAL&quot;"/>
      <fill>
        <patternFill patternType="none">
          <bgColor auto="1"/>
        </patternFill>
      </fill>
    </dxf>
    <dxf>
      <fill>
        <patternFill>
          <bgColor theme="1"/>
        </patternFill>
      </fill>
    </dxf>
    <dxf>
      <font>
        <color rgb="FF0070C0"/>
      </font>
      <numFmt numFmtId="231" formatCode="&quot;QUARTERLY&quot;"/>
      <fill>
        <patternFill patternType="none">
          <bgColor auto="1"/>
        </patternFill>
      </fill>
    </dxf>
    <dxf>
      <fill>
        <patternFill patternType="none">
          <bgColor auto="1"/>
        </patternFill>
      </fill>
    </dxf>
    <dxf>
      <fill>
        <patternFill>
          <bgColor theme="1"/>
        </patternFill>
      </fill>
    </dxf>
    <dxf>
      <border>
        <left style="hair">
          <color auto="1"/>
        </left>
        <right style="hair">
          <color auto="1"/>
        </right>
        <top style="hair">
          <color auto="1"/>
        </top>
        <bottom style="hair">
          <color auto="1"/>
        </bottom>
        <vertical/>
        <horizontal/>
      </border>
    </dxf>
    <dxf>
      <font>
        <b/>
        <i val="0"/>
      </font>
      <numFmt numFmtId="1" formatCode="0"/>
      <fill>
        <patternFill>
          <bgColor theme="4" tint="0.79998168889431442"/>
        </patternFill>
      </fill>
      <border>
        <left style="hair">
          <color auto="1"/>
        </left>
        <right style="hair">
          <color auto="1"/>
        </right>
        <top style="hair">
          <color auto="1"/>
        </top>
        <bottom style="hair">
          <color auto="1"/>
        </bottom>
        <vertical/>
        <horizontal/>
      </border>
    </dxf>
    <dxf>
      <font>
        <b/>
        <i val="0"/>
      </font>
      <numFmt numFmtId="0" formatCode="General"/>
      <fill>
        <patternFill>
          <bgColor theme="4" tint="0.79998168889431442"/>
        </patternFill>
      </fill>
      <border>
        <left style="hair">
          <color auto="1"/>
        </left>
        <right style="hair">
          <color auto="1"/>
        </right>
        <top style="hair">
          <color auto="1"/>
        </top>
        <bottom style="hair">
          <color auto="1"/>
        </bottom>
        <vertical/>
        <horizontal/>
      </border>
    </dxf>
    <dxf>
      <font>
        <b/>
        <i val="0"/>
      </font>
      <numFmt numFmtId="232" formatCode="m/d/yyyy"/>
      <fill>
        <patternFill>
          <bgColor theme="4" tint="0.79998168889431442"/>
        </patternFill>
      </fill>
      <border>
        <left style="hair">
          <color auto="1"/>
        </left>
        <right style="hair">
          <color auto="1"/>
        </right>
        <top style="hair">
          <color auto="1"/>
        </top>
        <bottom style="hair">
          <color auto="1"/>
        </bottom>
        <vertical/>
        <horizontal/>
      </border>
    </dxf>
    <dxf>
      <font>
        <b/>
        <i val="0"/>
      </font>
      <numFmt numFmtId="232" formatCode="m/d/yyyy"/>
      <fill>
        <patternFill>
          <bgColor theme="4" tint="0.79998168889431442"/>
        </patternFill>
      </fill>
      <border>
        <left style="hair">
          <color auto="1"/>
        </left>
        <right style="hair">
          <color auto="1"/>
        </right>
        <top style="hair">
          <color auto="1"/>
        </top>
        <bottom style="hair">
          <color auto="1"/>
        </bottom>
        <vertical/>
        <horizontal/>
      </border>
    </dxf>
    <dxf>
      <font>
        <b/>
        <i val="0"/>
        <color theme="1"/>
      </font>
      <fill>
        <patternFill>
          <bgColor theme="4" tint="0.79998168889431442"/>
        </patternFill>
      </fill>
      <border>
        <left style="hair">
          <color auto="1"/>
        </left>
        <right style="hair">
          <color auto="1"/>
        </right>
        <top style="hair">
          <color auto="1"/>
        </top>
        <bottom style="hair">
          <color auto="1"/>
        </bottom>
      </border>
    </dxf>
    <dxf>
      <font>
        <color rgb="FFFF0000"/>
      </font>
      <fill>
        <patternFill>
          <bgColor rgb="FFFFFF00"/>
        </patternFill>
      </fill>
    </dxf>
    <dxf>
      <font>
        <color rgb="FFFF0000"/>
      </font>
      <fill>
        <patternFill>
          <bgColor rgb="FFFFFF00"/>
        </patternFill>
      </fill>
    </dxf>
    <dxf>
      <font>
        <u val="none"/>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color rgb="FFB6B6B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investor.apple.com/sec-filings/default.aspx"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0000FF"/>
  </sheetPr>
  <dimension ref="B2:V286"/>
  <sheetViews>
    <sheetView workbookViewId="0">
      <selection activeCell="F18" sqref="F18"/>
    </sheetView>
  </sheetViews>
  <sheetFormatPr baseColWidth="10" defaultColWidth="9.1640625" defaultRowHeight="15"/>
  <cols>
    <col min="1" max="1" width="9.1640625" style="88"/>
    <col min="2" max="2" width="46.5" style="88" bestFit="1" customWidth="1"/>
    <col min="3" max="22" width="15.6640625" style="88" customWidth="1"/>
    <col min="23" max="16384" width="9.1640625" style="88"/>
  </cols>
  <sheetData>
    <row r="2" spans="2:22">
      <c r="B2" s="88" t="s">
        <v>472</v>
      </c>
      <c r="C2" s="88" t="s">
        <v>471</v>
      </c>
    </row>
    <row r="3" spans="2:22">
      <c r="B3" s="88" t="s">
        <v>470</v>
      </c>
      <c r="C3" s="88" t="s">
        <v>700</v>
      </c>
    </row>
    <row r="5" spans="2:22">
      <c r="B5" s="88" t="s">
        <v>701</v>
      </c>
      <c r="C5" s="89">
        <v>40787</v>
      </c>
      <c r="D5" s="89">
        <v>41153</v>
      </c>
      <c r="E5" s="89">
        <v>41518</v>
      </c>
      <c r="F5" s="89">
        <v>41883</v>
      </c>
      <c r="G5" s="89">
        <v>42248</v>
      </c>
      <c r="H5" s="89"/>
      <c r="I5" s="89"/>
      <c r="J5" s="89"/>
      <c r="K5" s="89"/>
      <c r="L5" s="89"/>
      <c r="M5" s="89"/>
      <c r="N5" s="89"/>
      <c r="O5" s="89"/>
      <c r="P5" s="89"/>
      <c r="Q5" s="89"/>
      <c r="R5" s="89"/>
      <c r="S5" s="89"/>
      <c r="T5" s="89"/>
      <c r="U5" s="89"/>
      <c r="V5" s="89"/>
    </row>
    <row r="6" spans="2:22">
      <c r="B6" s="88" t="s">
        <v>468</v>
      </c>
      <c r="C6" s="89">
        <v>40835</v>
      </c>
      <c r="D6" s="89">
        <v>41213</v>
      </c>
      <c r="E6" s="89">
        <v>41677</v>
      </c>
      <c r="F6" s="89">
        <v>41945</v>
      </c>
      <c r="G6" s="89">
        <v>42316</v>
      </c>
      <c r="H6" s="89"/>
      <c r="I6" s="89"/>
      <c r="J6" s="89"/>
      <c r="K6" s="89"/>
      <c r="L6" s="89"/>
      <c r="M6" s="89"/>
      <c r="N6" s="89"/>
      <c r="O6" s="89"/>
      <c r="P6" s="89"/>
      <c r="Q6" s="89"/>
      <c r="R6" s="89"/>
      <c r="S6" s="89"/>
      <c r="T6" s="89"/>
      <c r="U6" s="89"/>
      <c r="V6" s="89"/>
    </row>
    <row r="7" spans="2:22">
      <c r="B7" s="88" t="s">
        <v>467</v>
      </c>
      <c r="C7" s="88" t="s">
        <v>466</v>
      </c>
      <c r="D7" s="88" t="s">
        <v>466</v>
      </c>
      <c r="E7" s="88" t="s">
        <v>466</v>
      </c>
      <c r="F7" s="88" t="s">
        <v>652</v>
      </c>
      <c r="G7" s="88" t="s">
        <v>652</v>
      </c>
    </row>
    <row r="8" spans="2:22">
      <c r="B8" s="88" t="s">
        <v>465</v>
      </c>
      <c r="C8" s="88">
        <v>4</v>
      </c>
      <c r="D8" s="88">
        <v>4</v>
      </c>
      <c r="E8" s="88">
        <v>4</v>
      </c>
      <c r="F8" s="88">
        <v>3</v>
      </c>
      <c r="G8" s="88">
        <v>3</v>
      </c>
    </row>
    <row r="9" spans="2:22">
      <c r="B9" s="88" t="s">
        <v>464</v>
      </c>
      <c r="C9" s="88" t="s">
        <v>463</v>
      </c>
      <c r="D9" s="88" t="s">
        <v>463</v>
      </c>
      <c r="E9" s="88" t="s">
        <v>463</v>
      </c>
      <c r="F9" s="88" t="s">
        <v>463</v>
      </c>
      <c r="G9" s="88" t="s">
        <v>463</v>
      </c>
    </row>
    <row r="10" spans="2:22">
      <c r="B10" s="88" t="s">
        <v>462</v>
      </c>
    </row>
    <row r="11" spans="2:22">
      <c r="B11" s="88" t="s">
        <v>461</v>
      </c>
      <c r="C11" s="88" t="s">
        <v>460</v>
      </c>
      <c r="D11" s="88" t="s">
        <v>460</v>
      </c>
      <c r="E11" s="88" t="s">
        <v>460</v>
      </c>
      <c r="F11" s="88" t="s">
        <v>460</v>
      </c>
      <c r="G11" s="88" t="s">
        <v>460</v>
      </c>
    </row>
    <row r="12" spans="2:22">
      <c r="B12" s="88" t="s">
        <v>459</v>
      </c>
      <c r="C12" s="88" t="s">
        <v>458</v>
      </c>
      <c r="D12" s="88" t="s">
        <v>458</v>
      </c>
      <c r="E12" s="88">
        <v>41545</v>
      </c>
      <c r="F12" s="88">
        <v>41912</v>
      </c>
      <c r="G12" s="88">
        <v>42277</v>
      </c>
    </row>
    <row r="13" spans="2:22">
      <c r="B13" s="88" t="s">
        <v>457</v>
      </c>
      <c r="C13" s="88">
        <v>12</v>
      </c>
      <c r="D13" s="88">
        <v>12</v>
      </c>
      <c r="E13" s="88">
        <v>12</v>
      </c>
      <c r="F13" s="88">
        <v>3</v>
      </c>
      <c r="G13" s="88">
        <v>3</v>
      </c>
    </row>
    <row r="14" spans="2:22">
      <c r="B14" s="88" t="s">
        <v>456</v>
      </c>
      <c r="C14" s="88">
        <v>108249</v>
      </c>
      <c r="D14" s="88">
        <v>156508</v>
      </c>
      <c r="E14" s="88">
        <v>170910</v>
      </c>
      <c r="F14" s="88">
        <v>182795</v>
      </c>
      <c r="G14" s="88">
        <v>233715</v>
      </c>
    </row>
    <row r="15" spans="2:22">
      <c r="B15" s="88" t="s">
        <v>455</v>
      </c>
      <c r="C15" s="88">
        <v>108249</v>
      </c>
      <c r="D15" s="88">
        <v>156508</v>
      </c>
      <c r="E15" s="88">
        <v>170910</v>
      </c>
      <c r="F15" s="88">
        <v>182795</v>
      </c>
      <c r="G15" s="88">
        <v>233715</v>
      </c>
    </row>
    <row r="16" spans="2:22">
      <c r="B16" s="88" t="s">
        <v>454</v>
      </c>
      <c r="C16" s="88">
        <v>0</v>
      </c>
      <c r="D16" s="88">
        <v>0</v>
      </c>
      <c r="E16" s="88">
        <v>0</v>
      </c>
      <c r="F16" s="88">
        <v>0</v>
      </c>
      <c r="G16" s="88">
        <v>0</v>
      </c>
    </row>
    <row r="17" spans="2:7">
      <c r="B17" s="88" t="s">
        <v>453</v>
      </c>
      <c r="C17" s="88">
        <v>62617</v>
      </c>
      <c r="D17" s="88">
        <v>84569</v>
      </c>
      <c r="E17" s="88">
        <v>106606</v>
      </c>
      <c r="F17" s="88">
        <v>112258</v>
      </c>
      <c r="G17" s="88">
        <v>140089</v>
      </c>
    </row>
    <row r="18" spans="2:7">
      <c r="B18" s="88" t="s">
        <v>452</v>
      </c>
      <c r="C18" s="88">
        <v>64431</v>
      </c>
      <c r="D18" s="88">
        <v>87846</v>
      </c>
      <c r="E18" s="88">
        <v>106606</v>
      </c>
      <c r="F18" s="88">
        <v>112258</v>
      </c>
      <c r="G18" s="88">
        <v>140089</v>
      </c>
    </row>
    <row r="19" spans="2:7">
      <c r="B19" s="88" t="s">
        <v>451</v>
      </c>
      <c r="C19" s="88">
        <v>45632</v>
      </c>
      <c r="D19" s="88">
        <v>71939</v>
      </c>
      <c r="E19" s="88">
        <v>0</v>
      </c>
      <c r="F19" s="88">
        <v>70537</v>
      </c>
      <c r="G19" s="88">
        <v>93626</v>
      </c>
    </row>
    <row r="20" spans="2:7">
      <c r="B20" s="88" t="s">
        <v>450</v>
      </c>
      <c r="C20" s="88">
        <v>45632</v>
      </c>
      <c r="D20" s="88">
        <v>71939</v>
      </c>
      <c r="E20" s="88">
        <v>64304</v>
      </c>
      <c r="F20" s="88">
        <v>70537</v>
      </c>
      <c r="G20" s="88">
        <v>93626</v>
      </c>
    </row>
    <row r="21" spans="2:7">
      <c r="B21" s="88" t="s">
        <v>449</v>
      </c>
      <c r="C21" s="88">
        <v>2429</v>
      </c>
      <c r="D21" s="88">
        <v>3381</v>
      </c>
      <c r="E21" s="88">
        <v>4475</v>
      </c>
      <c r="F21" s="88">
        <v>6041</v>
      </c>
      <c r="G21" s="88">
        <v>8067</v>
      </c>
    </row>
    <row r="22" spans="2:7">
      <c r="B22" s="88" t="s">
        <v>448</v>
      </c>
      <c r="C22" s="88">
        <v>7599</v>
      </c>
      <c r="D22" s="88">
        <v>10040</v>
      </c>
      <c r="E22" s="88">
        <v>10830</v>
      </c>
      <c r="F22" s="88">
        <v>11993</v>
      </c>
      <c r="G22" s="88">
        <v>14329</v>
      </c>
    </row>
    <row r="23" spans="2:7">
      <c r="B23" s="88" t="s">
        <v>447</v>
      </c>
      <c r="C23" s="88">
        <v>0</v>
      </c>
      <c r="D23" s="88">
        <v>0</v>
      </c>
      <c r="E23" s="88">
        <v>0</v>
      </c>
      <c r="F23" s="88">
        <v>0</v>
      </c>
      <c r="G23" s="88">
        <v>0</v>
      </c>
    </row>
    <row r="24" spans="2:7">
      <c r="B24" s="88" t="s">
        <v>446</v>
      </c>
      <c r="C24" s="88">
        <v>33790</v>
      </c>
      <c r="D24" s="88">
        <v>55241</v>
      </c>
      <c r="E24" s="88">
        <v>48999</v>
      </c>
      <c r="F24" s="88">
        <v>52503</v>
      </c>
      <c r="G24" s="88">
        <v>71230</v>
      </c>
    </row>
    <row r="25" spans="2:7">
      <c r="B25" s="88" t="s">
        <v>180</v>
      </c>
      <c r="C25" s="88">
        <v>35604</v>
      </c>
      <c r="D25" s="88">
        <v>58518</v>
      </c>
      <c r="E25" s="88">
        <v>57048</v>
      </c>
      <c r="F25" s="88">
        <v>61813</v>
      </c>
      <c r="G25" s="88">
        <v>84505</v>
      </c>
    </row>
    <row r="26" spans="2:7">
      <c r="B26" s="88" t="s">
        <v>319</v>
      </c>
      <c r="C26" s="88">
        <v>1814</v>
      </c>
      <c r="D26" s="88">
        <v>3277</v>
      </c>
      <c r="E26" s="88">
        <v>6757</v>
      </c>
      <c r="F26" s="88">
        <v>0</v>
      </c>
      <c r="G26" s="88">
        <v>0</v>
      </c>
    </row>
    <row r="27" spans="2:7">
      <c r="B27" s="88" t="s">
        <v>445</v>
      </c>
      <c r="C27" s="88">
        <v>0</v>
      </c>
      <c r="D27" s="88">
        <v>0</v>
      </c>
      <c r="E27" s="88">
        <v>0</v>
      </c>
      <c r="F27" s="88">
        <v>-7946</v>
      </c>
      <c r="G27" s="88">
        <v>-11257</v>
      </c>
    </row>
    <row r="28" spans="2:7">
      <c r="B28" s="88" t="s">
        <v>318</v>
      </c>
      <c r="C28" s="88">
        <v>0</v>
      </c>
      <c r="D28" s="88">
        <v>0</v>
      </c>
      <c r="E28" s="88">
        <v>0</v>
      </c>
      <c r="F28" s="88">
        <v>7946</v>
      </c>
      <c r="G28" s="88">
        <v>11257</v>
      </c>
    </row>
    <row r="29" spans="2:7">
      <c r="B29" s="88" t="s">
        <v>317</v>
      </c>
      <c r="C29" s="88">
        <v>0</v>
      </c>
      <c r="D29" s="88">
        <v>0</v>
      </c>
      <c r="E29" s="88">
        <v>0</v>
      </c>
      <c r="F29" s="88">
        <v>0</v>
      </c>
      <c r="G29" s="88">
        <v>0</v>
      </c>
    </row>
    <row r="30" spans="2:7">
      <c r="B30" s="88" t="s">
        <v>444</v>
      </c>
      <c r="C30" s="88">
        <v>33790</v>
      </c>
      <c r="D30" s="88">
        <v>55241</v>
      </c>
      <c r="E30" s="88">
        <v>42242</v>
      </c>
      <c r="F30" s="88">
        <v>61813</v>
      </c>
      <c r="G30" s="88">
        <v>84505</v>
      </c>
    </row>
    <row r="31" spans="2:7">
      <c r="B31" s="88" t="s">
        <v>443</v>
      </c>
      <c r="C31" s="88">
        <v>519</v>
      </c>
      <c r="D31" s="88">
        <v>1088</v>
      </c>
      <c r="E31" s="88">
        <v>1616</v>
      </c>
      <c r="F31" s="88">
        <v>1795</v>
      </c>
      <c r="G31" s="88">
        <v>2921</v>
      </c>
    </row>
    <row r="32" spans="2:7">
      <c r="B32" s="88" t="s">
        <v>442</v>
      </c>
      <c r="C32" s="88">
        <v>0</v>
      </c>
      <c r="D32" s="88">
        <v>0</v>
      </c>
      <c r="E32" s="88">
        <v>0</v>
      </c>
      <c r="F32" s="88">
        <v>0</v>
      </c>
      <c r="G32" s="88">
        <v>0</v>
      </c>
    </row>
    <row r="33" spans="2:7">
      <c r="B33" s="88" t="s">
        <v>441</v>
      </c>
      <c r="C33" s="88">
        <v>-104</v>
      </c>
      <c r="D33" s="88">
        <v>-566</v>
      </c>
      <c r="E33" s="88">
        <v>0</v>
      </c>
      <c r="F33" s="88">
        <v>-431</v>
      </c>
      <c r="G33" s="88">
        <v>-903</v>
      </c>
    </row>
    <row r="34" spans="2:7">
      <c r="B34" s="88" t="s">
        <v>440</v>
      </c>
      <c r="C34" s="88">
        <v>0</v>
      </c>
      <c r="D34" s="88">
        <v>0</v>
      </c>
      <c r="E34" s="88">
        <v>0</v>
      </c>
      <c r="F34" s="88">
        <v>0</v>
      </c>
      <c r="G34" s="88">
        <v>0</v>
      </c>
    </row>
    <row r="35" spans="2:7">
      <c r="B35" s="88" t="s">
        <v>439</v>
      </c>
      <c r="C35" s="88">
        <v>0</v>
      </c>
      <c r="D35" s="88">
        <v>0</v>
      </c>
      <c r="E35" s="88">
        <v>0</v>
      </c>
      <c r="F35" s="88">
        <v>0</v>
      </c>
      <c r="G35" s="88">
        <v>0</v>
      </c>
    </row>
    <row r="36" spans="2:7">
      <c r="B36" s="88" t="s">
        <v>438</v>
      </c>
      <c r="C36" s="88">
        <v>0</v>
      </c>
      <c r="D36" s="88">
        <v>0</v>
      </c>
      <c r="E36" s="88">
        <v>0</v>
      </c>
      <c r="F36" s="88">
        <v>0</v>
      </c>
      <c r="G36" s="88">
        <v>0</v>
      </c>
    </row>
    <row r="37" spans="2:7">
      <c r="B37" s="88" t="s">
        <v>437</v>
      </c>
      <c r="C37" s="88">
        <v>0</v>
      </c>
      <c r="D37" s="88">
        <v>0</v>
      </c>
      <c r="E37" s="88">
        <v>0</v>
      </c>
      <c r="F37" s="88">
        <v>0</v>
      </c>
      <c r="G37" s="88">
        <v>0</v>
      </c>
    </row>
    <row r="38" spans="2:7">
      <c r="B38" s="88" t="s">
        <v>181</v>
      </c>
      <c r="C38" s="88">
        <v>34205</v>
      </c>
      <c r="D38" s="88">
        <v>55763</v>
      </c>
      <c r="E38" s="88">
        <v>50291</v>
      </c>
      <c r="F38" s="88">
        <v>53867</v>
      </c>
      <c r="G38" s="88">
        <v>73248</v>
      </c>
    </row>
    <row r="39" spans="2:7">
      <c r="B39" s="88" t="s">
        <v>436</v>
      </c>
      <c r="C39" s="88">
        <v>0</v>
      </c>
      <c r="D39" s="88">
        <v>0</v>
      </c>
      <c r="E39" s="88">
        <v>136</v>
      </c>
      <c r="F39" s="88">
        <v>384</v>
      </c>
      <c r="G39" s="88">
        <v>733</v>
      </c>
    </row>
    <row r="40" spans="2:7">
      <c r="B40" s="88" t="s">
        <v>435</v>
      </c>
      <c r="C40" s="88">
        <v>34205</v>
      </c>
      <c r="D40" s="88">
        <v>55763</v>
      </c>
      <c r="E40" s="88">
        <v>50155</v>
      </c>
      <c r="F40" s="88">
        <v>53483</v>
      </c>
      <c r="G40" s="88">
        <v>72515</v>
      </c>
    </row>
    <row r="41" spans="2:7">
      <c r="B41" s="88" t="s">
        <v>434</v>
      </c>
      <c r="C41" s="88">
        <v>8283</v>
      </c>
      <c r="D41" s="88">
        <v>14030</v>
      </c>
      <c r="E41" s="88">
        <v>13118</v>
      </c>
      <c r="F41" s="88">
        <v>10026</v>
      </c>
      <c r="G41" s="88">
        <v>13252</v>
      </c>
    </row>
    <row r="42" spans="2:7">
      <c r="B42" s="88" t="s">
        <v>433</v>
      </c>
      <c r="C42" s="88">
        <v>0</v>
      </c>
      <c r="D42" s="88">
        <v>0</v>
      </c>
      <c r="E42" s="88">
        <v>0</v>
      </c>
      <c r="F42" s="88">
        <v>0</v>
      </c>
      <c r="G42" s="88">
        <v>0</v>
      </c>
    </row>
    <row r="43" spans="2:7">
      <c r="B43" s="88" t="s">
        <v>432</v>
      </c>
      <c r="C43" s="88">
        <v>0</v>
      </c>
      <c r="D43" s="88">
        <v>0</v>
      </c>
      <c r="E43" s="88">
        <v>0</v>
      </c>
      <c r="F43" s="88">
        <v>0</v>
      </c>
      <c r="G43" s="88">
        <v>0</v>
      </c>
    </row>
    <row r="44" spans="2:7">
      <c r="B44" s="88" t="s">
        <v>431</v>
      </c>
      <c r="C44" s="88">
        <v>34205</v>
      </c>
      <c r="D44" s="88">
        <v>55763</v>
      </c>
      <c r="E44" s="88">
        <v>50155</v>
      </c>
      <c r="F44" s="88">
        <v>53483</v>
      </c>
      <c r="G44" s="88">
        <v>72515</v>
      </c>
    </row>
    <row r="45" spans="2:7">
      <c r="B45" s="88" t="s">
        <v>430</v>
      </c>
      <c r="C45" s="88">
        <v>25922</v>
      </c>
      <c r="D45" s="88">
        <v>41733</v>
      </c>
      <c r="E45" s="88">
        <v>37037</v>
      </c>
      <c r="F45" s="88">
        <v>39510</v>
      </c>
      <c r="G45" s="88">
        <v>53394</v>
      </c>
    </row>
    <row r="46" spans="2:7">
      <c r="B46" s="88" t="s">
        <v>429</v>
      </c>
      <c r="C46" s="88">
        <v>0</v>
      </c>
      <c r="D46" s="88">
        <v>0</v>
      </c>
      <c r="E46" s="88">
        <v>0</v>
      </c>
      <c r="F46" s="88">
        <v>0</v>
      </c>
      <c r="G46" s="88">
        <v>0</v>
      </c>
    </row>
    <row r="47" spans="2:7">
      <c r="B47" s="88" t="s">
        <v>428</v>
      </c>
      <c r="C47" s="88">
        <v>25922</v>
      </c>
      <c r="D47" s="88">
        <v>41733</v>
      </c>
      <c r="E47" s="88">
        <v>37037</v>
      </c>
      <c r="F47" s="88">
        <v>39510</v>
      </c>
      <c r="G47" s="88">
        <v>53394</v>
      </c>
    </row>
    <row r="48" spans="2:7">
      <c r="B48" s="88" t="s">
        <v>427</v>
      </c>
      <c r="C48" s="88">
        <v>0</v>
      </c>
      <c r="D48" s="88">
        <v>0</v>
      </c>
      <c r="E48" s="88">
        <v>0</v>
      </c>
      <c r="F48" s="88">
        <v>0</v>
      </c>
      <c r="G48" s="88">
        <v>0</v>
      </c>
    </row>
    <row r="49" spans="2:7">
      <c r="B49" s="88" t="s">
        <v>426</v>
      </c>
      <c r="C49" s="88">
        <v>0</v>
      </c>
      <c r="D49" s="88">
        <v>0</v>
      </c>
      <c r="E49" s="88">
        <v>0</v>
      </c>
      <c r="F49" s="88">
        <v>0</v>
      </c>
      <c r="G49" s="88">
        <v>0</v>
      </c>
    </row>
    <row r="50" spans="2:7">
      <c r="B50" s="88" t="s">
        <v>425</v>
      </c>
      <c r="C50" s="88">
        <v>0</v>
      </c>
      <c r="D50" s="88">
        <v>0</v>
      </c>
      <c r="E50" s="88">
        <v>0</v>
      </c>
      <c r="F50" s="88">
        <v>0</v>
      </c>
      <c r="G50" s="88">
        <v>0</v>
      </c>
    </row>
    <row r="51" spans="2:7">
      <c r="B51" s="88" t="s">
        <v>424</v>
      </c>
      <c r="C51" s="88">
        <v>0</v>
      </c>
      <c r="D51" s="88">
        <v>0</v>
      </c>
      <c r="E51" s="88">
        <v>0</v>
      </c>
      <c r="F51" s="88">
        <v>0</v>
      </c>
      <c r="G51" s="88">
        <v>0</v>
      </c>
    </row>
    <row r="52" spans="2:7">
      <c r="B52" s="88" t="s">
        <v>423</v>
      </c>
      <c r="C52" s="88">
        <v>25922</v>
      </c>
      <c r="D52" s="88">
        <v>41733</v>
      </c>
      <c r="E52" s="88">
        <v>37037</v>
      </c>
      <c r="F52" s="88">
        <v>39510</v>
      </c>
      <c r="G52" s="88">
        <v>53394</v>
      </c>
    </row>
    <row r="53" spans="2:7">
      <c r="B53" s="88" t="s">
        <v>422</v>
      </c>
      <c r="C53" s="88">
        <v>25922</v>
      </c>
      <c r="D53" s="88">
        <v>41733</v>
      </c>
      <c r="E53" s="88">
        <v>37037</v>
      </c>
      <c r="F53" s="88">
        <v>39510</v>
      </c>
      <c r="G53" s="88">
        <v>53394</v>
      </c>
    </row>
    <row r="54" spans="2:7">
      <c r="B54" s="88" t="s">
        <v>421</v>
      </c>
      <c r="C54" s="88">
        <v>25922</v>
      </c>
      <c r="D54" s="88">
        <v>41733</v>
      </c>
      <c r="E54" s="88">
        <v>37037</v>
      </c>
      <c r="F54" s="88">
        <v>39510</v>
      </c>
      <c r="G54" s="88">
        <v>53394</v>
      </c>
    </row>
    <row r="55" spans="2:7">
      <c r="B55" s="88" t="s">
        <v>420</v>
      </c>
      <c r="C55" s="88">
        <v>0</v>
      </c>
      <c r="D55" s="88">
        <v>0</v>
      </c>
      <c r="E55" s="88">
        <v>0</v>
      </c>
      <c r="F55" s="88">
        <v>0</v>
      </c>
      <c r="G55" s="88">
        <v>0</v>
      </c>
    </row>
    <row r="56" spans="2:7">
      <c r="B56" s="88" t="s">
        <v>419</v>
      </c>
      <c r="C56" s="88">
        <v>0</v>
      </c>
      <c r="D56" s="88">
        <v>0</v>
      </c>
      <c r="E56" s="88">
        <v>0</v>
      </c>
      <c r="F56" s="88">
        <v>0</v>
      </c>
      <c r="G56" s="88">
        <v>0</v>
      </c>
    </row>
    <row r="57" spans="2:7">
      <c r="B57" s="88" t="s">
        <v>418</v>
      </c>
      <c r="C57" s="88">
        <v>28.05</v>
      </c>
      <c r="D57" s="88">
        <v>44.64</v>
      </c>
      <c r="E57" s="88">
        <v>40.03</v>
      </c>
      <c r="F57" s="88">
        <v>6.49</v>
      </c>
      <c r="G57" s="88">
        <v>9.2799999999999994</v>
      </c>
    </row>
    <row r="58" spans="2:7">
      <c r="B58" s="88" t="s">
        <v>417</v>
      </c>
      <c r="C58" s="88">
        <v>0</v>
      </c>
      <c r="D58" s="88">
        <v>0</v>
      </c>
      <c r="E58" s="88">
        <v>0</v>
      </c>
      <c r="F58" s="88">
        <v>0</v>
      </c>
      <c r="G58" s="88">
        <v>0</v>
      </c>
    </row>
    <row r="59" spans="2:7">
      <c r="B59" s="88" t="s">
        <v>416</v>
      </c>
      <c r="C59" s="88">
        <v>28.05</v>
      </c>
      <c r="D59" s="88">
        <v>44.64</v>
      </c>
      <c r="E59" s="88">
        <v>40.03</v>
      </c>
      <c r="F59" s="88">
        <v>6.49</v>
      </c>
      <c r="G59" s="88">
        <v>9.2799999999999994</v>
      </c>
    </row>
    <row r="60" spans="2:7">
      <c r="B60" s="88" t="s">
        <v>415</v>
      </c>
      <c r="C60" s="88">
        <v>0</v>
      </c>
      <c r="D60" s="88">
        <v>0</v>
      </c>
      <c r="E60" s="88">
        <v>0</v>
      </c>
      <c r="F60" s="88">
        <v>0</v>
      </c>
      <c r="G60" s="88">
        <v>0</v>
      </c>
    </row>
    <row r="61" spans="2:7">
      <c r="B61" s="88" t="s">
        <v>414</v>
      </c>
      <c r="C61" s="88">
        <v>0</v>
      </c>
      <c r="D61" s="88">
        <v>0</v>
      </c>
      <c r="E61" s="88">
        <v>0</v>
      </c>
      <c r="F61" s="88">
        <v>0</v>
      </c>
      <c r="G61" s="88">
        <v>0</v>
      </c>
    </row>
    <row r="62" spans="2:7">
      <c r="B62" s="88" t="s">
        <v>413</v>
      </c>
      <c r="C62" s="88">
        <v>0</v>
      </c>
      <c r="D62" s="88">
        <v>0</v>
      </c>
      <c r="E62" s="88">
        <v>0</v>
      </c>
      <c r="F62" s="88">
        <v>0</v>
      </c>
      <c r="G62" s="88">
        <v>0</v>
      </c>
    </row>
    <row r="63" spans="2:7">
      <c r="B63" s="88" t="s">
        <v>412</v>
      </c>
      <c r="C63" s="88">
        <v>0</v>
      </c>
      <c r="D63" s="88">
        <v>0</v>
      </c>
      <c r="E63" s="88">
        <v>0</v>
      </c>
      <c r="F63" s="88">
        <v>0</v>
      </c>
      <c r="G63" s="88">
        <v>0</v>
      </c>
    </row>
    <row r="64" spans="2:7">
      <c r="B64" s="88" t="s">
        <v>411</v>
      </c>
      <c r="C64" s="88">
        <v>28.05</v>
      </c>
      <c r="D64" s="88">
        <v>44.64</v>
      </c>
      <c r="E64" s="88">
        <v>40.020000000000003</v>
      </c>
      <c r="F64" s="88">
        <v>6.49</v>
      </c>
      <c r="G64" s="88">
        <v>9.2799999999999994</v>
      </c>
    </row>
    <row r="65" spans="2:7">
      <c r="B65" s="88" t="s">
        <v>410</v>
      </c>
      <c r="C65" s="88">
        <v>28.05</v>
      </c>
      <c r="D65" s="88">
        <v>44.64</v>
      </c>
      <c r="E65" s="88">
        <v>40.020000000000003</v>
      </c>
      <c r="F65" s="88">
        <v>6.49</v>
      </c>
      <c r="G65" s="88">
        <v>9.2799999999999994</v>
      </c>
    </row>
    <row r="66" spans="2:7">
      <c r="B66" s="88" t="s">
        <v>409</v>
      </c>
      <c r="C66" s="88">
        <v>27.68</v>
      </c>
      <c r="D66" s="88">
        <v>44.15</v>
      </c>
      <c r="E66" s="88">
        <v>39.75</v>
      </c>
      <c r="F66" s="88">
        <v>6.45</v>
      </c>
      <c r="G66" s="88">
        <v>9.2200000000000006</v>
      </c>
    </row>
    <row r="67" spans="2:7">
      <c r="B67" s="88" t="s">
        <v>408</v>
      </c>
      <c r="C67" s="88">
        <v>0</v>
      </c>
      <c r="D67" s="88">
        <v>0</v>
      </c>
      <c r="E67" s="88">
        <v>0</v>
      </c>
      <c r="F67" s="88">
        <v>0</v>
      </c>
      <c r="G67" s="88">
        <v>0</v>
      </c>
    </row>
    <row r="68" spans="2:7">
      <c r="B68" s="88" t="s">
        <v>407</v>
      </c>
      <c r="C68" s="88">
        <v>27.68</v>
      </c>
      <c r="D68" s="88">
        <v>44.15</v>
      </c>
      <c r="E68" s="88">
        <v>39.75</v>
      </c>
      <c r="F68" s="88">
        <v>6.45</v>
      </c>
      <c r="G68" s="88">
        <v>9.2200000000000006</v>
      </c>
    </row>
    <row r="69" spans="2:7">
      <c r="B69" s="88" t="s">
        <v>406</v>
      </c>
      <c r="C69" s="88">
        <v>0</v>
      </c>
      <c r="D69" s="88">
        <v>0</v>
      </c>
      <c r="E69" s="88">
        <v>0</v>
      </c>
      <c r="F69" s="88">
        <v>0</v>
      </c>
      <c r="G69" s="88">
        <v>0</v>
      </c>
    </row>
    <row r="70" spans="2:7">
      <c r="B70" s="88" t="s">
        <v>405</v>
      </c>
      <c r="C70" s="88">
        <v>0</v>
      </c>
      <c r="D70" s="88">
        <v>0</v>
      </c>
      <c r="E70" s="88">
        <v>0</v>
      </c>
      <c r="F70" s="88">
        <v>0</v>
      </c>
      <c r="G70" s="88">
        <v>0</v>
      </c>
    </row>
    <row r="71" spans="2:7">
      <c r="B71" s="88" t="s">
        <v>404</v>
      </c>
      <c r="C71" s="88">
        <v>0</v>
      </c>
      <c r="D71" s="88">
        <v>0</v>
      </c>
      <c r="E71" s="88">
        <v>0</v>
      </c>
      <c r="F71" s="88">
        <v>0</v>
      </c>
      <c r="G71" s="88">
        <v>0</v>
      </c>
    </row>
    <row r="72" spans="2:7">
      <c r="B72" s="88" t="s">
        <v>403</v>
      </c>
      <c r="C72" s="88">
        <v>0</v>
      </c>
      <c r="D72" s="88">
        <v>0</v>
      </c>
      <c r="E72" s="88">
        <v>0</v>
      </c>
      <c r="F72" s="88">
        <v>0</v>
      </c>
      <c r="G72" s="88">
        <v>0</v>
      </c>
    </row>
    <row r="73" spans="2:7">
      <c r="B73" s="88" t="s">
        <v>402</v>
      </c>
      <c r="C73" s="88">
        <v>27.68</v>
      </c>
      <c r="D73" s="88">
        <v>44.15</v>
      </c>
      <c r="E73" s="88">
        <v>39.75</v>
      </c>
      <c r="F73" s="88">
        <v>6.45</v>
      </c>
      <c r="G73" s="88">
        <v>9.2200000000000006</v>
      </c>
    </row>
    <row r="74" spans="2:7">
      <c r="B74" s="88" t="s">
        <v>401</v>
      </c>
      <c r="C74" s="88">
        <v>27.68</v>
      </c>
      <c r="D74" s="88">
        <v>44.15</v>
      </c>
      <c r="E74" s="88">
        <v>39.75</v>
      </c>
      <c r="F74" s="88">
        <v>6.45</v>
      </c>
      <c r="G74" s="88">
        <v>9.2200000000000006</v>
      </c>
    </row>
    <row r="75" spans="2:7">
      <c r="B75" s="88" t="s">
        <v>400</v>
      </c>
      <c r="C75" s="88">
        <v>0</v>
      </c>
      <c r="D75" s="88">
        <v>2.65</v>
      </c>
      <c r="E75" s="88">
        <v>11.4</v>
      </c>
      <c r="F75" s="88">
        <v>1.81</v>
      </c>
      <c r="G75" s="88">
        <v>1.98</v>
      </c>
    </row>
    <row r="76" spans="2:7">
      <c r="B76" s="88" t="s">
        <v>399</v>
      </c>
      <c r="C76" s="88">
        <v>108249</v>
      </c>
      <c r="D76" s="88">
        <v>156508</v>
      </c>
      <c r="E76" s="88">
        <v>170910</v>
      </c>
      <c r="F76" s="88">
        <v>182795</v>
      </c>
      <c r="G76" s="88">
        <v>233715</v>
      </c>
    </row>
    <row r="77" spans="2:7">
      <c r="B77" s="88" t="s">
        <v>398</v>
      </c>
      <c r="C77" s="88">
        <v>25922</v>
      </c>
      <c r="D77" s="88">
        <v>41733</v>
      </c>
      <c r="E77" s="88">
        <v>0</v>
      </c>
      <c r="F77" s="88">
        <v>39510</v>
      </c>
      <c r="G77" s="88">
        <v>53394</v>
      </c>
    </row>
    <row r="78" spans="2:7">
      <c r="B78" s="88" t="s">
        <v>397</v>
      </c>
      <c r="C78" s="88">
        <v>27.68</v>
      </c>
      <c r="D78" s="88">
        <v>44.15</v>
      </c>
      <c r="E78" s="88">
        <v>39.75</v>
      </c>
      <c r="F78" s="88">
        <v>6.49</v>
      </c>
      <c r="G78" s="88">
        <v>9.2799999999999994</v>
      </c>
    </row>
    <row r="79" spans="2:7">
      <c r="B79" s="88" t="s">
        <v>396</v>
      </c>
      <c r="C79" s="88">
        <v>0</v>
      </c>
      <c r="D79" s="88">
        <v>2.65</v>
      </c>
      <c r="E79" s="88">
        <v>11.4</v>
      </c>
      <c r="F79" s="88">
        <v>1.81</v>
      </c>
      <c r="G79" s="88">
        <v>1.98</v>
      </c>
    </row>
    <row r="80" spans="2:7">
      <c r="B80" s="88" t="s">
        <v>395</v>
      </c>
      <c r="C80" s="88">
        <v>9815</v>
      </c>
      <c r="D80" s="88">
        <v>10746</v>
      </c>
      <c r="E80" s="88">
        <v>14259</v>
      </c>
      <c r="F80" s="88">
        <v>13844</v>
      </c>
      <c r="G80" s="88">
        <v>21120</v>
      </c>
    </row>
    <row r="81" spans="2:7">
      <c r="B81" s="88" t="s">
        <v>394</v>
      </c>
      <c r="C81" s="88">
        <v>0</v>
      </c>
      <c r="D81" s="88">
        <v>0</v>
      </c>
      <c r="E81" s="88">
        <v>0</v>
      </c>
      <c r="F81" s="88">
        <v>0</v>
      </c>
      <c r="G81" s="88">
        <v>0</v>
      </c>
    </row>
    <row r="82" spans="2:7">
      <c r="B82" s="88" t="s">
        <v>393</v>
      </c>
      <c r="C82" s="88">
        <v>16137</v>
      </c>
      <c r="D82" s="88">
        <v>18383</v>
      </c>
      <c r="E82" s="88">
        <v>26287</v>
      </c>
      <c r="F82" s="88">
        <v>25077</v>
      </c>
      <c r="G82" s="88">
        <v>41601</v>
      </c>
    </row>
    <row r="83" spans="2:7">
      <c r="B83" s="88" t="s">
        <v>392</v>
      </c>
      <c r="C83" s="88">
        <v>5369</v>
      </c>
      <c r="D83" s="88">
        <v>10930</v>
      </c>
      <c r="E83" s="88">
        <v>20641</v>
      </c>
      <c r="F83" s="88">
        <v>17460</v>
      </c>
      <c r="G83" s="88">
        <v>16849</v>
      </c>
    </row>
    <row r="84" spans="2:7">
      <c r="B84" s="88" t="s">
        <v>391</v>
      </c>
      <c r="C84" s="88">
        <v>0</v>
      </c>
      <c r="D84" s="88">
        <v>0</v>
      </c>
      <c r="E84" s="88">
        <v>0</v>
      </c>
      <c r="F84" s="88">
        <v>0</v>
      </c>
      <c r="G84" s="88">
        <v>0</v>
      </c>
    </row>
    <row r="85" spans="2:7">
      <c r="B85" s="88" t="s">
        <v>390</v>
      </c>
      <c r="C85" s="88">
        <v>6348</v>
      </c>
      <c r="D85" s="88">
        <v>7762</v>
      </c>
      <c r="E85" s="88">
        <v>7539</v>
      </c>
      <c r="F85" s="88">
        <v>9759</v>
      </c>
      <c r="G85" s="88">
        <v>13494</v>
      </c>
    </row>
    <row r="86" spans="2:7">
      <c r="B86" s="88" t="s">
        <v>389</v>
      </c>
      <c r="C86" s="88">
        <v>11717</v>
      </c>
      <c r="D86" s="88">
        <v>18692</v>
      </c>
      <c r="E86" s="88">
        <v>20641</v>
      </c>
      <c r="F86" s="88">
        <v>27219</v>
      </c>
      <c r="G86" s="88">
        <v>30343</v>
      </c>
    </row>
    <row r="87" spans="2:7">
      <c r="B87" s="88" t="s">
        <v>388</v>
      </c>
      <c r="C87" s="88">
        <v>0</v>
      </c>
      <c r="D87" s="88">
        <v>0</v>
      </c>
      <c r="E87" s="88">
        <v>683</v>
      </c>
      <c r="F87" s="88">
        <v>471</v>
      </c>
      <c r="G87" s="88">
        <v>0</v>
      </c>
    </row>
    <row r="88" spans="2:7">
      <c r="B88" s="88" t="s">
        <v>387</v>
      </c>
      <c r="C88" s="88">
        <v>0</v>
      </c>
      <c r="D88" s="88">
        <v>0</v>
      </c>
      <c r="E88" s="88">
        <v>0</v>
      </c>
      <c r="F88" s="88">
        <v>0</v>
      </c>
      <c r="G88" s="88">
        <v>0</v>
      </c>
    </row>
    <row r="89" spans="2:7">
      <c r="B89" s="88" t="s">
        <v>386</v>
      </c>
      <c r="C89" s="88">
        <v>0</v>
      </c>
      <c r="D89" s="88">
        <v>0</v>
      </c>
      <c r="E89" s="88">
        <v>0</v>
      </c>
      <c r="F89" s="88">
        <v>0</v>
      </c>
      <c r="G89" s="88">
        <v>0</v>
      </c>
    </row>
    <row r="90" spans="2:7">
      <c r="B90" s="88" t="s">
        <v>385</v>
      </c>
      <c r="C90" s="88">
        <v>0</v>
      </c>
      <c r="D90" s="88">
        <v>0</v>
      </c>
      <c r="E90" s="88">
        <v>1081</v>
      </c>
      <c r="F90" s="88">
        <v>1640</v>
      </c>
      <c r="G90" s="88">
        <v>0</v>
      </c>
    </row>
    <row r="91" spans="2:7">
      <c r="B91" s="88" t="s">
        <v>384</v>
      </c>
      <c r="C91" s="88">
        <v>776</v>
      </c>
      <c r="D91" s="88">
        <v>791</v>
      </c>
      <c r="E91" s="88">
        <v>1764</v>
      </c>
      <c r="F91" s="88">
        <v>0</v>
      </c>
      <c r="G91" s="88">
        <v>0</v>
      </c>
    </row>
    <row r="92" spans="2:7">
      <c r="B92" s="88" t="s">
        <v>383</v>
      </c>
      <c r="C92" s="88">
        <v>0</v>
      </c>
      <c r="D92" s="88">
        <v>0</v>
      </c>
      <c r="E92" s="88">
        <v>0</v>
      </c>
      <c r="F92" s="88">
        <v>0</v>
      </c>
      <c r="G92" s="88">
        <v>0</v>
      </c>
    </row>
    <row r="93" spans="2:7">
      <c r="B93" s="88" t="s">
        <v>382</v>
      </c>
      <c r="C93" s="88">
        <v>776</v>
      </c>
      <c r="D93" s="88">
        <v>791</v>
      </c>
      <c r="E93" s="88">
        <v>1764</v>
      </c>
      <c r="F93" s="88">
        <v>2111</v>
      </c>
      <c r="G93" s="88">
        <v>2349</v>
      </c>
    </row>
    <row r="94" spans="2:7">
      <c r="B94" s="88" t="s">
        <v>381</v>
      </c>
      <c r="C94" s="88">
        <v>0</v>
      </c>
      <c r="D94" s="88">
        <v>0</v>
      </c>
      <c r="E94" s="88">
        <v>0</v>
      </c>
      <c r="F94" s="88">
        <v>0</v>
      </c>
      <c r="G94" s="88">
        <v>0</v>
      </c>
    </row>
    <row r="95" spans="2:7">
      <c r="B95" s="88" t="s">
        <v>380</v>
      </c>
      <c r="C95" s="88">
        <v>2014</v>
      </c>
      <c r="D95" s="88">
        <v>2583</v>
      </c>
      <c r="E95" s="88">
        <v>3453</v>
      </c>
      <c r="F95" s="88">
        <v>0</v>
      </c>
      <c r="G95" s="88">
        <v>0</v>
      </c>
    </row>
    <row r="96" spans="2:7">
      <c r="B96" s="88" t="s">
        <v>379</v>
      </c>
      <c r="C96" s="88">
        <v>4529</v>
      </c>
      <c r="D96" s="88">
        <v>6458</v>
      </c>
      <c r="E96" s="88">
        <v>6882</v>
      </c>
      <c r="F96" s="88">
        <v>9806</v>
      </c>
      <c r="G96" s="88">
        <v>9539</v>
      </c>
    </row>
    <row r="97" spans="2:7">
      <c r="B97" s="88" t="s">
        <v>378</v>
      </c>
      <c r="C97" s="88">
        <v>44988</v>
      </c>
      <c r="D97" s="88">
        <v>57653</v>
      </c>
      <c r="E97" s="88">
        <v>73286</v>
      </c>
      <c r="F97" s="88">
        <v>68531</v>
      </c>
      <c r="G97" s="88">
        <v>89378</v>
      </c>
    </row>
    <row r="98" spans="2:7">
      <c r="B98" s="88" t="s">
        <v>377</v>
      </c>
      <c r="C98" s="88">
        <v>2059</v>
      </c>
      <c r="D98" s="88">
        <v>2439</v>
      </c>
      <c r="E98" s="88">
        <v>3309</v>
      </c>
      <c r="F98" s="88">
        <v>4863</v>
      </c>
      <c r="G98" s="88">
        <v>6956</v>
      </c>
    </row>
    <row r="99" spans="2:7">
      <c r="B99" s="88" t="s">
        <v>376</v>
      </c>
      <c r="C99" s="88">
        <v>2599</v>
      </c>
      <c r="D99" s="88">
        <v>3464</v>
      </c>
      <c r="E99" s="88">
        <v>0</v>
      </c>
      <c r="F99" s="88">
        <v>0</v>
      </c>
      <c r="G99" s="88">
        <v>0</v>
      </c>
    </row>
    <row r="100" spans="2:7">
      <c r="B100" s="88" t="s">
        <v>375</v>
      </c>
      <c r="C100" s="88">
        <v>7110</v>
      </c>
      <c r="D100" s="88">
        <v>10000</v>
      </c>
      <c r="E100" s="88">
        <v>10000</v>
      </c>
      <c r="F100" s="88">
        <v>10000</v>
      </c>
      <c r="G100" s="88">
        <v>10000</v>
      </c>
    </row>
    <row r="101" spans="2:7">
      <c r="B101" s="88" t="s">
        <v>374</v>
      </c>
      <c r="C101" s="88">
        <v>0</v>
      </c>
      <c r="D101" s="88">
        <v>0</v>
      </c>
      <c r="E101" s="88">
        <v>0</v>
      </c>
      <c r="F101" s="88">
        <v>0</v>
      </c>
      <c r="G101" s="88">
        <v>0</v>
      </c>
    </row>
    <row r="102" spans="2:7">
      <c r="B102" s="88" t="s">
        <v>373</v>
      </c>
      <c r="C102" s="88">
        <v>0</v>
      </c>
      <c r="D102" s="88">
        <v>0</v>
      </c>
      <c r="E102" s="88">
        <v>0</v>
      </c>
      <c r="F102" s="88">
        <v>20624</v>
      </c>
      <c r="G102" s="88">
        <v>22471</v>
      </c>
    </row>
    <row r="103" spans="2:7">
      <c r="B103" s="88" t="s">
        <v>372</v>
      </c>
      <c r="C103" s="88">
        <v>11768</v>
      </c>
      <c r="D103" s="88">
        <v>21887</v>
      </c>
      <c r="E103" s="88">
        <v>28519</v>
      </c>
      <c r="F103" s="88">
        <v>20624</v>
      </c>
      <c r="G103" s="88">
        <v>22471</v>
      </c>
    </row>
    <row r="104" spans="2:7">
      <c r="B104" s="88" t="s">
        <v>371</v>
      </c>
      <c r="C104" s="88">
        <v>11768</v>
      </c>
      <c r="D104" s="88">
        <v>21887</v>
      </c>
      <c r="E104" s="88">
        <v>28519</v>
      </c>
      <c r="F104" s="88">
        <v>20624</v>
      </c>
      <c r="G104" s="88">
        <v>22471</v>
      </c>
    </row>
    <row r="105" spans="2:7">
      <c r="B105" s="88" t="s">
        <v>370</v>
      </c>
      <c r="C105" s="88">
        <v>3991</v>
      </c>
      <c r="D105" s="88">
        <v>6435</v>
      </c>
      <c r="E105" s="88">
        <v>-11922</v>
      </c>
      <c r="F105" s="88">
        <v>-18391</v>
      </c>
      <c r="G105" s="88">
        <v>-26786</v>
      </c>
    </row>
    <row r="106" spans="2:7">
      <c r="B106" s="88" t="s">
        <v>369</v>
      </c>
      <c r="C106" s="88">
        <v>7777</v>
      </c>
      <c r="D106" s="88">
        <v>15452</v>
      </c>
      <c r="E106" s="88">
        <v>16597</v>
      </c>
      <c r="F106" s="88">
        <v>20624</v>
      </c>
      <c r="G106" s="88">
        <v>22471</v>
      </c>
    </row>
    <row r="107" spans="2:7">
      <c r="B107" s="88" t="s">
        <v>368</v>
      </c>
      <c r="C107" s="88">
        <v>3536</v>
      </c>
      <c r="D107" s="88">
        <v>4224</v>
      </c>
      <c r="E107" s="88">
        <v>4179</v>
      </c>
      <c r="F107" s="88">
        <v>4142</v>
      </c>
      <c r="G107" s="88">
        <v>3893</v>
      </c>
    </row>
    <row r="108" spans="2:7">
      <c r="B108" s="88" t="s">
        <v>367</v>
      </c>
      <c r="C108" s="88">
        <v>896</v>
      </c>
      <c r="D108" s="88">
        <v>1135</v>
      </c>
      <c r="E108" s="88">
        <v>1577</v>
      </c>
      <c r="F108" s="88">
        <v>4616</v>
      </c>
      <c r="G108" s="88">
        <v>5116</v>
      </c>
    </row>
    <row r="109" spans="2:7">
      <c r="B109" s="88" t="s">
        <v>366</v>
      </c>
      <c r="C109" s="88">
        <v>0</v>
      </c>
      <c r="D109" s="88">
        <v>0</v>
      </c>
      <c r="E109" s="88">
        <v>0</v>
      </c>
      <c r="F109" s="88">
        <v>0</v>
      </c>
      <c r="G109" s="88">
        <v>0</v>
      </c>
    </row>
    <row r="110" spans="2:7">
      <c r="B110" s="88" t="s">
        <v>365</v>
      </c>
      <c r="C110" s="88">
        <v>59174</v>
      </c>
      <c r="D110" s="88">
        <v>97600</v>
      </c>
      <c r="E110" s="88">
        <v>5146</v>
      </c>
      <c r="F110" s="88">
        <v>3764</v>
      </c>
      <c r="G110" s="88">
        <v>5556</v>
      </c>
    </row>
    <row r="111" spans="2:7">
      <c r="B111" s="88" t="s">
        <v>364</v>
      </c>
      <c r="C111" s="88">
        <v>71383</v>
      </c>
      <c r="D111" s="88">
        <v>118411</v>
      </c>
      <c r="E111" s="88">
        <v>133714</v>
      </c>
      <c r="F111" s="88">
        <v>163308</v>
      </c>
      <c r="G111" s="88">
        <v>201101</v>
      </c>
    </row>
    <row r="112" spans="2:7">
      <c r="B112" s="88" t="s">
        <v>363</v>
      </c>
      <c r="C112" s="88">
        <v>116371</v>
      </c>
      <c r="D112" s="88">
        <v>176064</v>
      </c>
      <c r="E112" s="88">
        <v>207000</v>
      </c>
      <c r="F112" s="88">
        <v>231839</v>
      </c>
      <c r="G112" s="88">
        <v>290479</v>
      </c>
    </row>
    <row r="113" spans="2:7">
      <c r="B113" s="88" t="s">
        <v>362</v>
      </c>
      <c r="C113" s="88">
        <v>2</v>
      </c>
      <c r="D113" s="88">
        <v>2</v>
      </c>
      <c r="E113" s="88" t="s">
        <v>651</v>
      </c>
      <c r="F113" s="88" t="s">
        <v>651</v>
      </c>
      <c r="G113" s="88" t="s">
        <v>651</v>
      </c>
    </row>
    <row r="114" spans="2:7">
      <c r="B114" s="88" t="s">
        <v>361</v>
      </c>
      <c r="C114" s="88">
        <v>14632</v>
      </c>
      <c r="D114" s="88">
        <v>21175</v>
      </c>
      <c r="E114" s="88">
        <v>22367</v>
      </c>
      <c r="F114" s="88">
        <v>30196</v>
      </c>
      <c r="G114" s="88">
        <v>35490</v>
      </c>
    </row>
    <row r="115" spans="2:7">
      <c r="B115" s="88" t="s">
        <v>360</v>
      </c>
      <c r="C115" s="88">
        <v>0</v>
      </c>
      <c r="D115" s="88">
        <v>0</v>
      </c>
      <c r="E115" s="88">
        <v>0</v>
      </c>
      <c r="F115" s="88">
        <v>0</v>
      </c>
      <c r="G115" s="88">
        <v>0</v>
      </c>
    </row>
    <row r="116" spans="2:7">
      <c r="B116" s="88" t="s">
        <v>359</v>
      </c>
      <c r="C116" s="88">
        <v>0</v>
      </c>
      <c r="D116" s="88">
        <v>0</v>
      </c>
      <c r="E116" s="88">
        <v>0</v>
      </c>
      <c r="F116" s="88">
        <v>0</v>
      </c>
      <c r="G116" s="88">
        <v>0</v>
      </c>
    </row>
    <row r="117" spans="2:7">
      <c r="B117" s="88" t="s">
        <v>358</v>
      </c>
      <c r="C117" s="88">
        <v>0</v>
      </c>
      <c r="D117" s="88">
        <v>0</v>
      </c>
      <c r="E117" s="88">
        <v>5217</v>
      </c>
      <c r="F117" s="88">
        <v>7689</v>
      </c>
      <c r="G117" s="88">
        <v>25181</v>
      </c>
    </row>
    <row r="118" spans="2:7">
      <c r="B118" s="88" t="s">
        <v>357</v>
      </c>
      <c r="C118" s="88">
        <v>8107</v>
      </c>
      <c r="D118" s="88">
        <v>9879</v>
      </c>
      <c r="E118" s="88">
        <v>0</v>
      </c>
      <c r="F118" s="88">
        <v>0</v>
      </c>
      <c r="G118" s="88">
        <v>0</v>
      </c>
    </row>
    <row r="119" spans="2:7">
      <c r="B119" s="88" t="s">
        <v>356</v>
      </c>
      <c r="C119" s="88">
        <v>4091</v>
      </c>
      <c r="D119" s="88">
        <v>5953</v>
      </c>
      <c r="E119" s="88">
        <v>8697</v>
      </c>
      <c r="F119" s="88">
        <v>9548</v>
      </c>
      <c r="G119" s="88">
        <v>8940</v>
      </c>
    </row>
    <row r="120" spans="2:7">
      <c r="B120" s="88" t="s">
        <v>355</v>
      </c>
      <c r="C120" s="88">
        <v>0</v>
      </c>
      <c r="D120" s="88">
        <v>0</v>
      </c>
      <c r="E120" s="88">
        <v>1141</v>
      </c>
      <c r="F120" s="88">
        <v>0</v>
      </c>
      <c r="G120" s="88">
        <v>0</v>
      </c>
    </row>
    <row r="121" spans="2:7">
      <c r="B121" s="88" t="s">
        <v>354</v>
      </c>
      <c r="C121" s="88">
        <v>1140</v>
      </c>
      <c r="D121" s="88">
        <v>1535</v>
      </c>
      <c r="E121" s="88">
        <v>6177</v>
      </c>
      <c r="F121" s="88">
        <v>0</v>
      </c>
      <c r="G121" s="88">
        <v>0</v>
      </c>
    </row>
    <row r="122" spans="2:7">
      <c r="B122" s="88" t="s">
        <v>353</v>
      </c>
      <c r="C122" s="88">
        <v>27970</v>
      </c>
      <c r="D122" s="88">
        <v>38542</v>
      </c>
      <c r="E122" s="88">
        <v>43658</v>
      </c>
      <c r="F122" s="88">
        <v>63448</v>
      </c>
      <c r="G122" s="88">
        <v>80610</v>
      </c>
    </row>
    <row r="123" spans="2:7">
      <c r="B123" s="88" t="s">
        <v>352</v>
      </c>
      <c r="C123" s="88">
        <v>0</v>
      </c>
      <c r="D123" s="88">
        <v>0</v>
      </c>
      <c r="E123" s="88">
        <v>16960</v>
      </c>
      <c r="F123" s="88">
        <v>28987</v>
      </c>
      <c r="G123" s="88">
        <v>53463</v>
      </c>
    </row>
    <row r="124" spans="2:7">
      <c r="B124" s="88" t="s">
        <v>351</v>
      </c>
      <c r="C124" s="88">
        <v>0</v>
      </c>
      <c r="D124" s="88">
        <v>0</v>
      </c>
      <c r="E124" s="88">
        <v>0</v>
      </c>
      <c r="F124" s="88">
        <v>0</v>
      </c>
      <c r="G124" s="88">
        <v>0</v>
      </c>
    </row>
    <row r="125" spans="2:7">
      <c r="B125" s="88" t="s">
        <v>316</v>
      </c>
      <c r="C125" s="88">
        <v>0</v>
      </c>
      <c r="D125" s="88">
        <v>0</v>
      </c>
      <c r="E125" s="88">
        <v>16489</v>
      </c>
      <c r="F125" s="88">
        <v>2347</v>
      </c>
      <c r="G125" s="88">
        <v>1382</v>
      </c>
    </row>
    <row r="126" spans="2:7">
      <c r="B126" s="88" t="s">
        <v>350</v>
      </c>
      <c r="C126" s="88">
        <v>11786</v>
      </c>
      <c r="D126" s="88">
        <v>19312</v>
      </c>
      <c r="E126" s="88">
        <v>3719</v>
      </c>
      <c r="F126" s="88">
        <v>4567</v>
      </c>
      <c r="G126" s="88">
        <v>9365</v>
      </c>
    </row>
    <row r="127" spans="2:7">
      <c r="B127" s="88" t="s">
        <v>349</v>
      </c>
      <c r="C127" s="88">
        <v>0</v>
      </c>
      <c r="D127" s="88">
        <v>0</v>
      </c>
      <c r="E127" s="88">
        <v>0</v>
      </c>
      <c r="F127" s="88">
        <v>120292</v>
      </c>
      <c r="G127" s="88">
        <v>171124</v>
      </c>
    </row>
    <row r="128" spans="2:7">
      <c r="B128" s="88" t="s">
        <v>348</v>
      </c>
      <c r="C128" s="88">
        <v>0</v>
      </c>
      <c r="D128" s="88">
        <v>0</v>
      </c>
      <c r="E128" s="88">
        <v>0</v>
      </c>
      <c r="F128" s="88">
        <v>0</v>
      </c>
      <c r="G128" s="88">
        <v>0</v>
      </c>
    </row>
    <row r="129" spans="2:7">
      <c r="B129" s="88" t="s">
        <v>347</v>
      </c>
      <c r="C129" s="88">
        <v>0</v>
      </c>
      <c r="D129" s="88">
        <v>0</v>
      </c>
      <c r="E129" s="88">
        <v>0</v>
      </c>
      <c r="F129" s="88">
        <v>0</v>
      </c>
      <c r="G129" s="88">
        <v>0</v>
      </c>
    </row>
    <row r="130" spans="2:7">
      <c r="B130" s="88" t="s">
        <v>346</v>
      </c>
      <c r="C130" s="88">
        <v>11786</v>
      </c>
      <c r="D130" s="88">
        <v>19312</v>
      </c>
      <c r="E130" s="88">
        <v>39793</v>
      </c>
      <c r="F130" s="88">
        <v>56844</v>
      </c>
      <c r="G130" s="88">
        <v>90514</v>
      </c>
    </row>
    <row r="131" spans="2:7">
      <c r="B131" s="88" t="s">
        <v>345</v>
      </c>
      <c r="C131" s="88">
        <v>39756</v>
      </c>
      <c r="D131" s="88">
        <v>57854</v>
      </c>
      <c r="E131" s="88">
        <v>83451</v>
      </c>
      <c r="F131" s="88">
        <v>120292</v>
      </c>
      <c r="G131" s="88">
        <v>171124</v>
      </c>
    </row>
    <row r="132" spans="2:7">
      <c r="B132" s="88" t="s">
        <v>344</v>
      </c>
      <c r="C132" s="88">
        <v>0</v>
      </c>
      <c r="D132" s="88">
        <v>0</v>
      </c>
      <c r="E132" s="88">
        <v>0</v>
      </c>
      <c r="F132" s="88">
        <v>0</v>
      </c>
      <c r="G132" s="88">
        <v>0</v>
      </c>
    </row>
    <row r="133" spans="2:7">
      <c r="B133" s="88" t="s">
        <v>343</v>
      </c>
      <c r="C133" s="88">
        <v>76615</v>
      </c>
      <c r="D133" s="88">
        <v>118210</v>
      </c>
      <c r="E133" s="88">
        <v>123549</v>
      </c>
      <c r="F133" s="88">
        <v>111547</v>
      </c>
      <c r="G133" s="88">
        <v>119355</v>
      </c>
    </row>
    <row r="134" spans="2:7">
      <c r="B134" s="88" t="s">
        <v>342</v>
      </c>
      <c r="C134" s="88">
        <v>0</v>
      </c>
      <c r="D134" s="88">
        <v>0</v>
      </c>
      <c r="E134" s="88">
        <v>0</v>
      </c>
      <c r="F134" s="88">
        <v>0</v>
      </c>
      <c r="G134" s="88">
        <v>0</v>
      </c>
    </row>
    <row r="135" spans="2:7">
      <c r="B135" s="88" t="s">
        <v>341</v>
      </c>
      <c r="C135" s="88">
        <v>13331</v>
      </c>
      <c r="D135" s="88">
        <v>16422</v>
      </c>
      <c r="E135" s="88">
        <v>19764</v>
      </c>
      <c r="F135" s="88">
        <v>0</v>
      </c>
      <c r="G135" s="88">
        <v>0</v>
      </c>
    </row>
    <row r="136" spans="2:7">
      <c r="B136" s="88" t="s">
        <v>340</v>
      </c>
      <c r="C136" s="88">
        <v>0</v>
      </c>
      <c r="D136" s="88">
        <v>0</v>
      </c>
      <c r="E136" s="88">
        <v>0</v>
      </c>
      <c r="F136" s="88">
        <v>0</v>
      </c>
      <c r="G136" s="88">
        <v>0</v>
      </c>
    </row>
    <row r="137" spans="2:7">
      <c r="B137" s="88" t="s">
        <v>339</v>
      </c>
      <c r="C137" s="88">
        <v>62841</v>
      </c>
      <c r="D137" s="88">
        <v>101289</v>
      </c>
      <c r="E137" s="88">
        <v>104256</v>
      </c>
      <c r="F137" s="88">
        <v>87152</v>
      </c>
      <c r="G137" s="88">
        <v>92284</v>
      </c>
    </row>
    <row r="138" spans="2:7">
      <c r="B138" s="88" t="s">
        <v>338</v>
      </c>
      <c r="C138" s="88">
        <v>0</v>
      </c>
      <c r="D138" s="88">
        <v>0</v>
      </c>
      <c r="E138" s="88">
        <v>0</v>
      </c>
      <c r="F138" s="88">
        <v>0</v>
      </c>
      <c r="G138" s="88">
        <v>0</v>
      </c>
    </row>
    <row r="139" spans="2:7">
      <c r="B139" s="88" t="s">
        <v>337</v>
      </c>
      <c r="C139" s="88">
        <v>443</v>
      </c>
      <c r="D139" s="88">
        <v>499</v>
      </c>
      <c r="E139" s="88">
        <v>-471</v>
      </c>
      <c r="F139" s="88">
        <v>0</v>
      </c>
      <c r="G139" s="88">
        <v>0</v>
      </c>
    </row>
    <row r="140" spans="2:7">
      <c r="B140" s="88" t="s">
        <v>336</v>
      </c>
      <c r="C140" s="88">
        <v>76615</v>
      </c>
      <c r="D140" s="88">
        <v>118210</v>
      </c>
      <c r="E140" s="88">
        <v>140509</v>
      </c>
      <c r="F140" s="88">
        <v>140534</v>
      </c>
      <c r="G140" s="88">
        <v>172818</v>
      </c>
    </row>
    <row r="141" spans="2:7">
      <c r="B141" s="88" t="s">
        <v>335</v>
      </c>
      <c r="C141" s="88">
        <v>76615</v>
      </c>
      <c r="D141" s="88">
        <v>118210</v>
      </c>
      <c r="E141" s="88">
        <v>123549</v>
      </c>
      <c r="F141" s="88">
        <v>111547</v>
      </c>
      <c r="G141" s="88">
        <v>119355</v>
      </c>
    </row>
    <row r="142" spans="2:7">
      <c r="B142" s="88" t="s">
        <v>334</v>
      </c>
      <c r="C142" s="88">
        <v>116371</v>
      </c>
      <c r="D142" s="88">
        <v>176064</v>
      </c>
      <c r="E142" s="88">
        <v>207000</v>
      </c>
      <c r="F142" s="88">
        <v>231839</v>
      </c>
      <c r="G142" s="88">
        <v>290479</v>
      </c>
    </row>
    <row r="143" spans="2:7">
      <c r="B143" s="88" t="s">
        <v>333</v>
      </c>
      <c r="C143" s="88">
        <v>27736</v>
      </c>
      <c r="D143" s="88">
        <v>45010</v>
      </c>
      <c r="E143" s="88">
        <v>53666</v>
      </c>
      <c r="F143" s="88">
        <v>0</v>
      </c>
      <c r="G143" s="88">
        <v>0</v>
      </c>
    </row>
    <row r="144" spans="2:7">
      <c r="B144" s="88" t="s">
        <v>332</v>
      </c>
      <c r="C144" s="88">
        <v>17018</v>
      </c>
      <c r="D144" s="88">
        <v>19111</v>
      </c>
      <c r="E144" s="88">
        <v>29628</v>
      </c>
      <c r="F144" s="88">
        <v>5083</v>
      </c>
      <c r="G144" s="88">
        <v>8768</v>
      </c>
    </row>
    <row r="145" spans="2:7">
      <c r="B145" s="88" t="s">
        <v>331</v>
      </c>
      <c r="C145" s="88">
        <v>29833</v>
      </c>
      <c r="D145" s="88">
        <v>38616</v>
      </c>
      <c r="E145" s="88">
        <v>44590</v>
      </c>
      <c r="F145" s="88">
        <v>49900</v>
      </c>
      <c r="G145" s="88">
        <v>69778</v>
      </c>
    </row>
    <row r="146" spans="2:7">
      <c r="B146" s="88" t="s">
        <v>330</v>
      </c>
      <c r="C146" s="88">
        <v>76615</v>
      </c>
      <c r="D146" s="88">
        <v>118210</v>
      </c>
      <c r="E146" s="88">
        <v>140509</v>
      </c>
      <c r="F146" s="88">
        <v>146842</v>
      </c>
      <c r="G146" s="88">
        <v>183817</v>
      </c>
    </row>
    <row r="147" spans="2:7">
      <c r="B147" s="88" t="s">
        <v>329</v>
      </c>
      <c r="C147" s="88">
        <v>929.3</v>
      </c>
      <c r="D147" s="88">
        <v>939.2</v>
      </c>
      <c r="E147" s="88">
        <v>899.2</v>
      </c>
      <c r="F147" s="88">
        <v>5864.8</v>
      </c>
      <c r="G147" s="88">
        <v>5575.3</v>
      </c>
    </row>
    <row r="148" spans="2:7">
      <c r="B148" s="88" t="s">
        <v>328</v>
      </c>
      <c r="C148" s="88">
        <v>0</v>
      </c>
      <c r="D148" s="88">
        <v>0</v>
      </c>
      <c r="E148" s="88">
        <v>0</v>
      </c>
      <c r="F148" s="88">
        <v>0</v>
      </c>
      <c r="G148" s="88">
        <v>0</v>
      </c>
    </row>
    <row r="149" spans="2:7">
      <c r="B149" s="88" t="s">
        <v>327</v>
      </c>
      <c r="C149" s="88">
        <v>0</v>
      </c>
      <c r="D149" s="88">
        <v>0</v>
      </c>
      <c r="E149" s="88">
        <v>899.2</v>
      </c>
      <c r="F149" s="88">
        <v>5866.2</v>
      </c>
      <c r="G149" s="88">
        <v>5578.8</v>
      </c>
    </row>
    <row r="150" spans="2:7">
      <c r="B150" s="88" t="s">
        <v>326</v>
      </c>
      <c r="C150" s="88">
        <v>929.3</v>
      </c>
      <c r="D150" s="88">
        <v>939.2</v>
      </c>
      <c r="E150" s="88">
        <v>1798.4</v>
      </c>
      <c r="F150" s="88">
        <v>5866.2</v>
      </c>
      <c r="G150" s="88">
        <v>5578.8</v>
      </c>
    </row>
    <row r="151" spans="2:7">
      <c r="B151" s="88" t="s">
        <v>325</v>
      </c>
      <c r="C151" s="88">
        <v>0</v>
      </c>
      <c r="D151" s="88">
        <v>0</v>
      </c>
      <c r="E151" s="88">
        <v>0</v>
      </c>
      <c r="F151" s="88">
        <v>0</v>
      </c>
      <c r="G151" s="88">
        <v>0</v>
      </c>
    </row>
    <row r="152" spans="2:7">
      <c r="B152" s="88" t="s">
        <v>324</v>
      </c>
      <c r="C152" s="88">
        <v>924.3</v>
      </c>
      <c r="D152" s="88">
        <v>934.8</v>
      </c>
      <c r="E152" s="88">
        <v>925.3</v>
      </c>
      <c r="F152" s="88">
        <v>0</v>
      </c>
      <c r="G152" s="88">
        <v>0</v>
      </c>
    </row>
    <row r="153" spans="2:7">
      <c r="B153" s="88" t="s">
        <v>323</v>
      </c>
      <c r="C153" s="88">
        <v>936.6</v>
      </c>
      <c r="D153" s="88">
        <v>945.4</v>
      </c>
      <c r="E153" s="88">
        <v>931.7</v>
      </c>
      <c r="F153" s="88">
        <v>0</v>
      </c>
      <c r="G153" s="88">
        <v>0</v>
      </c>
    </row>
    <row r="154" spans="2:7">
      <c r="B154" s="88" t="s">
        <v>322</v>
      </c>
      <c r="C154" s="88">
        <v>63300</v>
      </c>
      <c r="D154" s="88">
        <v>72800</v>
      </c>
      <c r="E154" s="88">
        <v>84400</v>
      </c>
      <c r="F154" s="88">
        <v>97000</v>
      </c>
      <c r="G154" s="88">
        <v>110000</v>
      </c>
    </row>
    <row r="155" spans="2:7">
      <c r="B155" s="88" t="s">
        <v>321</v>
      </c>
    </row>
    <row r="156" spans="2:7">
      <c r="B156" s="88" t="s">
        <v>320</v>
      </c>
      <c r="C156" s="88">
        <v>25922</v>
      </c>
      <c r="D156" s="88">
        <v>41733</v>
      </c>
      <c r="E156" s="88">
        <v>37037</v>
      </c>
      <c r="F156" s="88">
        <v>39510</v>
      </c>
      <c r="G156" s="88">
        <v>53394</v>
      </c>
    </row>
    <row r="157" spans="2:7">
      <c r="B157" s="88" t="s">
        <v>319</v>
      </c>
      <c r="C157" s="88">
        <v>1814</v>
      </c>
      <c r="D157" s="88">
        <v>3277</v>
      </c>
      <c r="E157" s="88">
        <v>6757</v>
      </c>
      <c r="F157" s="88">
        <v>0</v>
      </c>
      <c r="G157" s="88">
        <v>0</v>
      </c>
    </row>
    <row r="158" spans="2:7">
      <c r="B158" s="88" t="s">
        <v>318</v>
      </c>
      <c r="C158" s="88">
        <v>0</v>
      </c>
      <c r="D158" s="88">
        <v>0</v>
      </c>
      <c r="E158" s="88">
        <v>0</v>
      </c>
      <c r="F158" s="88">
        <v>7946</v>
      </c>
      <c r="G158" s="88">
        <v>11257</v>
      </c>
    </row>
    <row r="159" spans="2:7">
      <c r="B159" s="88" t="s">
        <v>317</v>
      </c>
      <c r="C159" s="88">
        <v>0</v>
      </c>
      <c r="D159" s="88">
        <v>0</v>
      </c>
      <c r="E159" s="88">
        <v>0</v>
      </c>
      <c r="F159" s="88">
        <v>0</v>
      </c>
      <c r="G159" s="88">
        <v>0</v>
      </c>
    </row>
    <row r="160" spans="2:7">
      <c r="B160" s="88" t="s">
        <v>316</v>
      </c>
      <c r="C160" s="88">
        <v>2868</v>
      </c>
      <c r="D160" s="88">
        <v>4405</v>
      </c>
      <c r="E160" s="88">
        <v>1141</v>
      </c>
      <c r="F160" s="88">
        <v>2347</v>
      </c>
      <c r="G160" s="88">
        <v>1382</v>
      </c>
    </row>
    <row r="161" spans="2:7">
      <c r="B161" s="88" t="s">
        <v>315</v>
      </c>
      <c r="C161" s="88">
        <v>0</v>
      </c>
      <c r="D161" s="88">
        <v>0</v>
      </c>
      <c r="E161" s="88">
        <v>0</v>
      </c>
      <c r="F161" s="88">
        <v>0</v>
      </c>
      <c r="G161" s="88">
        <v>0</v>
      </c>
    </row>
    <row r="162" spans="2:7">
      <c r="B162" s="88" t="s">
        <v>314</v>
      </c>
      <c r="C162" s="88">
        <v>0</v>
      </c>
      <c r="D162" s="88">
        <v>0</v>
      </c>
      <c r="E162" s="88">
        <v>0</v>
      </c>
      <c r="F162" s="88">
        <v>0</v>
      </c>
      <c r="G162" s="88">
        <v>0</v>
      </c>
    </row>
    <row r="163" spans="2:7">
      <c r="B163" s="88" t="s">
        <v>313</v>
      </c>
      <c r="C163" s="88">
        <v>-1791</v>
      </c>
      <c r="D163" s="88">
        <v>-6965</v>
      </c>
      <c r="E163" s="88">
        <v>-1949</v>
      </c>
      <c r="F163" s="88">
        <v>-6452</v>
      </c>
      <c r="G163" s="88">
        <v>-3124</v>
      </c>
    </row>
    <row r="164" spans="2:7">
      <c r="B164" s="88" t="s">
        <v>312</v>
      </c>
      <c r="C164" s="88">
        <v>275</v>
      </c>
      <c r="D164" s="88">
        <v>-15</v>
      </c>
      <c r="E164" s="88">
        <v>-973</v>
      </c>
      <c r="F164" s="88">
        <v>-76</v>
      </c>
      <c r="G164" s="88">
        <v>-238</v>
      </c>
    </row>
    <row r="165" spans="2:7">
      <c r="B165" s="88" t="s">
        <v>311</v>
      </c>
      <c r="C165" s="88">
        <v>0</v>
      </c>
      <c r="D165" s="88">
        <v>0</v>
      </c>
      <c r="E165" s="88">
        <v>0</v>
      </c>
      <c r="F165" s="88">
        <v>0</v>
      </c>
      <c r="G165" s="88">
        <v>0</v>
      </c>
    </row>
    <row r="166" spans="2:7">
      <c r="B166" s="88" t="s">
        <v>310</v>
      </c>
      <c r="C166" s="88">
        <v>0</v>
      </c>
      <c r="D166" s="88">
        <v>0</v>
      </c>
      <c r="E166" s="88">
        <v>0</v>
      </c>
      <c r="F166" s="88">
        <v>0</v>
      </c>
      <c r="G166" s="88">
        <v>0</v>
      </c>
    </row>
    <row r="167" spans="2:7">
      <c r="B167" s="88" t="s">
        <v>309</v>
      </c>
      <c r="C167" s="88">
        <v>2515</v>
      </c>
      <c r="D167" s="88">
        <v>4467</v>
      </c>
      <c r="E167" s="88">
        <v>2340</v>
      </c>
      <c r="F167" s="88">
        <v>5938</v>
      </c>
      <c r="G167" s="88">
        <v>5400</v>
      </c>
    </row>
    <row r="168" spans="2:7">
      <c r="B168" s="88" t="s">
        <v>308</v>
      </c>
      <c r="C168" s="88">
        <v>0</v>
      </c>
      <c r="D168" s="88">
        <v>0</v>
      </c>
      <c r="E168" s="88">
        <v>0</v>
      </c>
      <c r="F168" s="88">
        <v>0</v>
      </c>
      <c r="G168" s="88">
        <v>0</v>
      </c>
    </row>
    <row r="169" spans="2:7">
      <c r="B169" s="88" t="s">
        <v>307</v>
      </c>
      <c r="C169" s="88">
        <v>4758</v>
      </c>
      <c r="D169" s="88">
        <v>2214</v>
      </c>
      <c r="E169" s="88">
        <v>7060</v>
      </c>
      <c r="F169" s="88">
        <v>7637</v>
      </c>
      <c r="G169" s="88">
        <v>9609</v>
      </c>
    </row>
    <row r="170" spans="2:7">
      <c r="B170" s="88" t="s">
        <v>306</v>
      </c>
      <c r="C170" s="88">
        <v>1168</v>
      </c>
      <c r="D170" s="88">
        <v>1740</v>
      </c>
      <c r="E170" s="88">
        <v>2253</v>
      </c>
      <c r="F170" s="88">
        <v>2863</v>
      </c>
      <c r="G170" s="88">
        <v>3586</v>
      </c>
    </row>
    <row r="171" spans="2:7">
      <c r="B171" s="88" t="s">
        <v>305</v>
      </c>
      <c r="C171" s="88">
        <v>37529</v>
      </c>
      <c r="D171" s="88">
        <v>50856</v>
      </c>
      <c r="E171" s="88">
        <v>53666</v>
      </c>
      <c r="F171" s="88">
        <v>59713</v>
      </c>
      <c r="G171" s="88">
        <v>81266</v>
      </c>
    </row>
    <row r="172" spans="2:7">
      <c r="B172" s="88" t="s">
        <v>304</v>
      </c>
      <c r="C172" s="88">
        <v>0</v>
      </c>
      <c r="D172" s="88">
        <v>0</v>
      </c>
      <c r="E172" s="88">
        <v>0</v>
      </c>
      <c r="F172" s="88">
        <v>0</v>
      </c>
      <c r="G172" s="88">
        <v>0</v>
      </c>
    </row>
    <row r="173" spans="2:7">
      <c r="B173" s="88" t="s">
        <v>303</v>
      </c>
      <c r="C173" s="88">
        <v>37529</v>
      </c>
      <c r="D173" s="88">
        <v>50856</v>
      </c>
      <c r="E173" s="88">
        <v>53666</v>
      </c>
      <c r="F173" s="88">
        <v>59713</v>
      </c>
      <c r="G173" s="88">
        <v>81266</v>
      </c>
    </row>
    <row r="174" spans="2:7">
      <c r="B174" s="88" t="s">
        <v>302</v>
      </c>
      <c r="C174" s="88">
        <v>0</v>
      </c>
      <c r="D174" s="88">
        <v>0</v>
      </c>
      <c r="E174" s="88">
        <v>0</v>
      </c>
      <c r="F174" s="88">
        <v>0</v>
      </c>
      <c r="G174" s="88">
        <v>0</v>
      </c>
    </row>
    <row r="175" spans="2:7">
      <c r="B175" s="88" t="s">
        <v>301</v>
      </c>
      <c r="C175" s="88">
        <v>0</v>
      </c>
      <c r="D175" s="88">
        <v>99770</v>
      </c>
      <c r="E175" s="88">
        <v>124447</v>
      </c>
      <c r="F175" s="88">
        <v>208111</v>
      </c>
      <c r="G175" s="88">
        <v>0</v>
      </c>
    </row>
    <row r="176" spans="2:7">
      <c r="B176" s="88" t="s">
        <v>300</v>
      </c>
      <c r="C176" s="88">
        <v>69853</v>
      </c>
      <c r="D176" s="88">
        <v>13035</v>
      </c>
      <c r="E176" s="88">
        <v>124447</v>
      </c>
      <c r="F176" s="88">
        <v>0</v>
      </c>
      <c r="G176" s="88">
        <v>0</v>
      </c>
    </row>
    <row r="177" spans="2:7">
      <c r="B177" s="88" t="s">
        <v>299</v>
      </c>
      <c r="C177" s="88">
        <v>-7452</v>
      </c>
      <c r="D177" s="88">
        <v>-9402</v>
      </c>
      <c r="E177" s="88">
        <v>-8165</v>
      </c>
      <c r="F177" s="88">
        <v>-9571</v>
      </c>
      <c r="G177" s="88">
        <v>-11247</v>
      </c>
    </row>
    <row r="178" spans="2:7">
      <c r="B178" s="88" t="s">
        <v>298</v>
      </c>
      <c r="C178" s="88">
        <v>-244</v>
      </c>
      <c r="D178" s="88">
        <v>-350</v>
      </c>
      <c r="E178" s="88">
        <v>-496</v>
      </c>
      <c r="F178" s="88">
        <v>0</v>
      </c>
      <c r="G178" s="88">
        <v>0</v>
      </c>
    </row>
    <row r="179" spans="2:7">
      <c r="B179" s="88" t="s">
        <v>297</v>
      </c>
      <c r="C179" s="88">
        <v>0</v>
      </c>
      <c r="D179" s="88">
        <v>-151232</v>
      </c>
      <c r="E179" s="88">
        <v>0</v>
      </c>
      <c r="F179" s="88">
        <v>-217128</v>
      </c>
      <c r="G179" s="88">
        <v>0</v>
      </c>
    </row>
    <row r="180" spans="2:7">
      <c r="B180" s="88" t="s">
        <v>296</v>
      </c>
      <c r="C180" s="88">
        <v>-102317</v>
      </c>
      <c r="D180" s="88">
        <v>0</v>
      </c>
      <c r="E180" s="88">
        <v>-148489</v>
      </c>
      <c r="F180" s="88">
        <v>0</v>
      </c>
      <c r="G180" s="88">
        <v>0</v>
      </c>
    </row>
    <row r="181" spans="2:7">
      <c r="B181" s="88" t="s">
        <v>295</v>
      </c>
      <c r="C181" s="88">
        <v>-259</v>
      </c>
      <c r="D181" s="88">
        <v>-48</v>
      </c>
      <c r="E181" s="88">
        <v>-160</v>
      </c>
      <c r="F181" s="88">
        <v>16</v>
      </c>
      <c r="G181" s="88">
        <v>-26</v>
      </c>
    </row>
    <row r="182" spans="2:7">
      <c r="B182" s="88" t="s">
        <v>294</v>
      </c>
      <c r="C182" s="88">
        <v>0</v>
      </c>
      <c r="D182" s="88">
        <v>0</v>
      </c>
      <c r="E182" s="88">
        <v>0</v>
      </c>
      <c r="F182" s="88">
        <v>0</v>
      </c>
      <c r="G182" s="88">
        <v>0</v>
      </c>
    </row>
    <row r="183" spans="2:7">
      <c r="B183" s="88" t="s">
        <v>293</v>
      </c>
      <c r="C183" s="88">
        <v>-40419</v>
      </c>
      <c r="D183" s="88">
        <v>-48227</v>
      </c>
      <c r="E183" s="88">
        <v>-33774</v>
      </c>
      <c r="F183" s="88">
        <v>-22579</v>
      </c>
      <c r="G183" s="88">
        <v>-56274</v>
      </c>
    </row>
    <row r="184" spans="2:7">
      <c r="B184" s="88" t="s">
        <v>292</v>
      </c>
      <c r="C184" s="88">
        <v>0</v>
      </c>
      <c r="D184" s="88">
        <v>0</v>
      </c>
      <c r="E184" s="88">
        <v>16896</v>
      </c>
      <c r="F184" s="88">
        <v>18266</v>
      </c>
      <c r="G184" s="88">
        <v>0</v>
      </c>
    </row>
    <row r="185" spans="2:7">
      <c r="B185" s="88" t="s">
        <v>291</v>
      </c>
      <c r="C185" s="88">
        <v>831</v>
      </c>
      <c r="D185" s="88">
        <v>665</v>
      </c>
      <c r="E185" s="88">
        <v>530</v>
      </c>
      <c r="F185" s="88">
        <v>730</v>
      </c>
      <c r="G185" s="88">
        <v>543</v>
      </c>
    </row>
    <row r="186" spans="2:7">
      <c r="B186" s="88" t="s">
        <v>290</v>
      </c>
      <c r="C186" s="88">
        <v>0</v>
      </c>
      <c r="D186" s="88">
        <v>0</v>
      </c>
      <c r="E186" s="88">
        <v>0</v>
      </c>
      <c r="F186" s="88">
        <v>0</v>
      </c>
      <c r="G186" s="88">
        <v>0</v>
      </c>
    </row>
    <row r="187" spans="2:7">
      <c r="B187" s="88" t="s">
        <v>289</v>
      </c>
      <c r="C187" s="88">
        <v>0</v>
      </c>
      <c r="D187" s="88">
        <v>0</v>
      </c>
      <c r="E187" s="88">
        <v>-22860</v>
      </c>
      <c r="F187" s="88">
        <v>-45000</v>
      </c>
      <c r="G187" s="88">
        <v>-35253</v>
      </c>
    </row>
    <row r="188" spans="2:7">
      <c r="B188" s="88" t="s">
        <v>288</v>
      </c>
      <c r="C188" s="88">
        <v>0</v>
      </c>
      <c r="D188" s="88">
        <v>-2488</v>
      </c>
      <c r="E188" s="88">
        <v>-10564</v>
      </c>
      <c r="F188" s="88">
        <v>-11126</v>
      </c>
      <c r="G188" s="88">
        <v>-11561</v>
      </c>
    </row>
    <row r="189" spans="2:7">
      <c r="B189" s="88" t="s">
        <v>287</v>
      </c>
      <c r="C189" s="88">
        <v>613</v>
      </c>
      <c r="D189" s="88">
        <v>125</v>
      </c>
      <c r="E189" s="88">
        <v>-381</v>
      </c>
      <c r="F189" s="88">
        <v>-419</v>
      </c>
      <c r="G189" s="88">
        <v>-750</v>
      </c>
    </row>
    <row r="190" spans="2:7">
      <c r="B190" s="88" t="s">
        <v>286</v>
      </c>
      <c r="C190" s="88">
        <v>0</v>
      </c>
      <c r="D190" s="88">
        <v>0</v>
      </c>
      <c r="E190" s="88">
        <v>0</v>
      </c>
      <c r="F190" s="88">
        <v>0</v>
      </c>
      <c r="G190" s="88">
        <v>0</v>
      </c>
    </row>
    <row r="191" spans="2:7">
      <c r="B191" s="88" t="s">
        <v>285</v>
      </c>
      <c r="C191" s="88">
        <v>1444</v>
      </c>
      <c r="D191" s="88">
        <v>-1698</v>
      </c>
      <c r="E191" s="88">
        <v>-16379</v>
      </c>
      <c r="F191" s="88">
        <v>-37549</v>
      </c>
      <c r="G191" s="88">
        <v>-17716</v>
      </c>
    </row>
    <row r="192" spans="2:7">
      <c r="B192" s="88" t="s">
        <v>284</v>
      </c>
      <c r="C192" s="88">
        <v>0</v>
      </c>
      <c r="D192" s="88">
        <v>0</v>
      </c>
      <c r="E192" s="88">
        <v>0</v>
      </c>
      <c r="F192" s="88">
        <v>0</v>
      </c>
      <c r="G192" s="88">
        <v>0</v>
      </c>
    </row>
    <row r="193" spans="2:7">
      <c r="B193" s="88" t="s">
        <v>283</v>
      </c>
      <c r="C193" s="88">
        <v>-1446</v>
      </c>
      <c r="D193" s="88">
        <v>931</v>
      </c>
      <c r="E193" s="88">
        <v>3513</v>
      </c>
      <c r="F193" s="88">
        <v>-415</v>
      </c>
      <c r="G193" s="88">
        <v>7276</v>
      </c>
    </row>
    <row r="194" spans="2:7">
      <c r="B194" s="88" t="s">
        <v>282</v>
      </c>
      <c r="C194" s="88">
        <v>11261</v>
      </c>
      <c r="D194" s="88">
        <v>9815</v>
      </c>
      <c r="E194" s="88">
        <v>10746</v>
      </c>
      <c r="F194" s="88">
        <v>14259</v>
      </c>
      <c r="G194" s="88">
        <v>13844</v>
      </c>
    </row>
    <row r="195" spans="2:7">
      <c r="B195" s="88" t="s">
        <v>281</v>
      </c>
      <c r="C195" s="88">
        <v>9815</v>
      </c>
      <c r="D195" s="88">
        <v>10746</v>
      </c>
      <c r="E195" s="88">
        <v>14259</v>
      </c>
      <c r="F195" s="88">
        <v>13844</v>
      </c>
      <c r="G195" s="88">
        <v>21120</v>
      </c>
    </row>
    <row r="196" spans="2:7">
      <c r="B196" s="88" t="s">
        <v>280</v>
      </c>
      <c r="C196" s="88">
        <v>55807</v>
      </c>
      <c r="D196" s="88">
        <v>80168</v>
      </c>
      <c r="E196" s="88">
        <v>87943</v>
      </c>
      <c r="F196" s="88">
        <v>113886</v>
      </c>
      <c r="G196" s="88">
        <v>139851</v>
      </c>
    </row>
    <row r="197" spans="2:7">
      <c r="B197" s="88" t="s">
        <v>279</v>
      </c>
      <c r="C197" s="88">
        <v>38315</v>
      </c>
      <c r="D197" s="88">
        <v>57512</v>
      </c>
      <c r="E197" s="88">
        <v>62739</v>
      </c>
      <c r="F197" s="88">
        <v>68909</v>
      </c>
      <c r="G197" s="88">
        <v>93864</v>
      </c>
    </row>
    <row r="198" spans="2:7">
      <c r="B198" s="88" t="s">
        <v>278</v>
      </c>
      <c r="C198" s="88" t="s">
        <v>649</v>
      </c>
      <c r="D198" s="88" t="s">
        <v>649</v>
      </c>
      <c r="E198" s="88" t="s">
        <v>649</v>
      </c>
      <c r="F198" s="88" t="s">
        <v>649</v>
      </c>
      <c r="G198" s="88" t="s">
        <v>649</v>
      </c>
    </row>
    <row r="199" spans="2:7">
      <c r="B199" s="88" t="s">
        <v>277</v>
      </c>
      <c r="C199" s="88" t="s">
        <v>648</v>
      </c>
      <c r="D199" s="88" t="s">
        <v>648</v>
      </c>
      <c r="E199" s="88" t="s">
        <v>648</v>
      </c>
      <c r="F199" s="88" t="s">
        <v>648</v>
      </c>
      <c r="G199" s="88" t="s">
        <v>648</v>
      </c>
    </row>
    <row r="200" spans="2:7">
      <c r="B200" s="88" t="s">
        <v>276</v>
      </c>
      <c r="C200" s="88">
        <v>13.8</v>
      </c>
      <c r="D200" s="88">
        <v>15.1</v>
      </c>
      <c r="E200" s="88">
        <v>12.7</v>
      </c>
      <c r="F200" s="88">
        <v>16.7</v>
      </c>
      <c r="G200" s="88">
        <v>13.1</v>
      </c>
    </row>
    <row r="201" spans="2:7">
      <c r="B201" s="88" t="s">
        <v>275</v>
      </c>
      <c r="C201" s="88">
        <v>15.3</v>
      </c>
      <c r="D201" s="88">
        <v>16</v>
      </c>
      <c r="E201" s="88">
        <v>17.5</v>
      </c>
      <c r="F201" s="88">
        <v>16.7</v>
      </c>
      <c r="G201" s="88">
        <v>14.6</v>
      </c>
    </row>
    <row r="202" spans="2:7">
      <c r="B202" s="88" t="s">
        <v>274</v>
      </c>
      <c r="C202" s="88">
        <v>10</v>
      </c>
      <c r="D202" s="88">
        <v>8</v>
      </c>
      <c r="E202" s="88">
        <v>2</v>
      </c>
      <c r="F202" s="88">
        <v>4.0999999999999996</v>
      </c>
      <c r="G202" s="88">
        <v>4.5999999999999996</v>
      </c>
    </row>
    <row r="203" spans="2:7">
      <c r="B203" s="88" t="s">
        <v>273</v>
      </c>
      <c r="C203" s="88">
        <v>42.2</v>
      </c>
      <c r="D203" s="88">
        <v>46</v>
      </c>
      <c r="E203" s="88">
        <v>0.3</v>
      </c>
      <c r="F203" s="88">
        <v>0.4</v>
      </c>
      <c r="G203" s="88">
        <v>0.4</v>
      </c>
    </row>
    <row r="204" spans="2:7">
      <c r="B204" s="88" t="s">
        <v>272</v>
      </c>
      <c r="C204" s="88">
        <v>31.6</v>
      </c>
      <c r="D204" s="88">
        <v>35.6</v>
      </c>
      <c r="E204" s="88">
        <v>0.3</v>
      </c>
      <c r="F204" s="88">
        <v>0.3</v>
      </c>
      <c r="G204" s="88">
        <v>0.3</v>
      </c>
    </row>
    <row r="205" spans="2:7">
      <c r="B205" s="88" t="s">
        <v>271</v>
      </c>
      <c r="C205" s="88">
        <v>23.9</v>
      </c>
      <c r="D205" s="88">
        <v>26.7</v>
      </c>
      <c r="E205" s="88">
        <v>0.2</v>
      </c>
      <c r="F205" s="88">
        <v>0.2</v>
      </c>
      <c r="G205" s="88">
        <v>0.2</v>
      </c>
    </row>
    <row r="206" spans="2:7">
      <c r="B206" s="88" t="s">
        <v>270</v>
      </c>
      <c r="C206" s="88">
        <v>23.9</v>
      </c>
      <c r="D206" s="88">
        <v>26.7</v>
      </c>
      <c r="E206" s="88">
        <v>0.2</v>
      </c>
      <c r="F206" s="88">
        <v>0.2</v>
      </c>
      <c r="G206" s="88">
        <v>0.2</v>
      </c>
    </row>
    <row r="207" spans="2:7">
      <c r="B207" s="88" t="s">
        <v>269</v>
      </c>
      <c r="C207" s="88">
        <v>0</v>
      </c>
      <c r="D207" s="88">
        <v>0</v>
      </c>
      <c r="E207" s="88">
        <v>369.7</v>
      </c>
      <c r="F207" s="88">
        <v>140.30000000000001</v>
      </c>
      <c r="G207" s="88">
        <v>99.9</v>
      </c>
    </row>
    <row r="208" spans="2:7">
      <c r="B208" s="88" t="s">
        <v>268</v>
      </c>
      <c r="C208" s="88">
        <v>0</v>
      </c>
      <c r="D208" s="88">
        <v>0</v>
      </c>
      <c r="E208" s="88">
        <v>1.1000000000000001</v>
      </c>
      <c r="F208" s="88">
        <v>1.2</v>
      </c>
      <c r="G208" s="88">
        <v>1.6</v>
      </c>
    </row>
    <row r="209" spans="2:7">
      <c r="B209" s="88" t="s">
        <v>267</v>
      </c>
      <c r="C209" s="88">
        <v>24.2</v>
      </c>
      <c r="D209" s="88">
        <v>25.2</v>
      </c>
      <c r="E209" s="88">
        <v>0.2</v>
      </c>
      <c r="F209" s="88">
        <v>0.3</v>
      </c>
      <c r="G209" s="88">
        <v>0.3</v>
      </c>
    </row>
    <row r="210" spans="2:7">
      <c r="B210" s="88" t="s">
        <v>266</v>
      </c>
      <c r="C210" s="88">
        <v>409510</v>
      </c>
      <c r="D210" s="88">
        <v>573255</v>
      </c>
      <c r="E210" s="88">
        <v>438827</v>
      </c>
      <c r="F210" s="88">
        <v>407320</v>
      </c>
      <c r="G210" s="88">
        <v>485400</v>
      </c>
    </row>
    <row r="211" spans="2:7">
      <c r="B211" s="88" t="s">
        <v>265</v>
      </c>
      <c r="C211" s="88">
        <v>13.8</v>
      </c>
      <c r="D211" s="88">
        <v>15.1</v>
      </c>
      <c r="E211" s="88">
        <v>12.8</v>
      </c>
      <c r="F211" s="88">
        <v>16.5</v>
      </c>
      <c r="G211" s="88">
        <v>13</v>
      </c>
    </row>
    <row r="212" spans="2:7">
      <c r="B212" s="88" t="s">
        <v>264</v>
      </c>
      <c r="C212" s="88">
        <v>15.3</v>
      </c>
      <c r="D212" s="88">
        <v>16</v>
      </c>
      <c r="E212" s="88">
        <v>12.9</v>
      </c>
      <c r="F212" s="88">
        <v>16.600000000000001</v>
      </c>
      <c r="G212" s="88">
        <v>13.1</v>
      </c>
    </row>
    <row r="213" spans="2:7">
      <c r="B213" s="88" t="s">
        <v>263</v>
      </c>
      <c r="C213" s="88">
        <v>10</v>
      </c>
      <c r="D213" s="88">
        <v>8</v>
      </c>
      <c r="E213" s="88">
        <v>12.9</v>
      </c>
      <c r="F213" s="88">
        <v>16.5</v>
      </c>
      <c r="G213" s="88">
        <v>13</v>
      </c>
    </row>
    <row r="214" spans="2:7">
      <c r="B214" s="88" t="s">
        <v>262</v>
      </c>
      <c r="C214" s="88">
        <v>23.9</v>
      </c>
      <c r="D214" s="88">
        <v>26.7</v>
      </c>
      <c r="E214" s="88">
        <v>0.2</v>
      </c>
      <c r="F214" s="88">
        <v>0.2</v>
      </c>
      <c r="G214" s="88">
        <v>0.2</v>
      </c>
    </row>
    <row r="215" spans="2:7">
      <c r="B215" s="88" t="s">
        <v>261</v>
      </c>
      <c r="C215" s="88">
        <v>33.799999999999997</v>
      </c>
      <c r="D215" s="88">
        <v>35.299999999999997</v>
      </c>
      <c r="E215" s="88">
        <v>0.2</v>
      </c>
      <c r="F215" s="88">
        <v>0.4</v>
      </c>
      <c r="G215" s="88">
        <v>0.4</v>
      </c>
    </row>
    <row r="216" spans="2:7">
      <c r="B216" s="88" t="s">
        <v>260</v>
      </c>
      <c r="C216" s="88">
        <v>22.3</v>
      </c>
      <c r="D216" s="88">
        <v>23.7</v>
      </c>
      <c r="E216" s="88">
        <v>0.1</v>
      </c>
      <c r="F216" s="88">
        <v>0.2</v>
      </c>
      <c r="G216" s="88">
        <v>0.2</v>
      </c>
    </row>
    <row r="217" spans="2:7">
      <c r="B217" s="88" t="s">
        <v>259</v>
      </c>
      <c r="C217" s="88">
        <v>33.799999999999997</v>
      </c>
      <c r="D217" s="88">
        <v>35.299999999999997</v>
      </c>
      <c r="E217" s="88">
        <v>0.2</v>
      </c>
      <c r="F217" s="88">
        <v>0.3</v>
      </c>
      <c r="G217" s="88">
        <v>0.3</v>
      </c>
    </row>
    <row r="218" spans="2:7">
      <c r="B218" s="88" t="s">
        <v>258</v>
      </c>
      <c r="C218" s="88">
        <v>409510</v>
      </c>
      <c r="D218" s="88">
        <v>573255</v>
      </c>
      <c r="E218" s="88">
        <v>438827</v>
      </c>
      <c r="F218" s="88">
        <v>407320</v>
      </c>
      <c r="G218" s="88">
        <v>485400</v>
      </c>
    </row>
    <row r="219" spans="2:7">
      <c r="B219" s="88" t="s">
        <v>257</v>
      </c>
      <c r="C219" s="88">
        <v>1.3</v>
      </c>
      <c r="D219" s="88">
        <v>1.2</v>
      </c>
      <c r="E219" s="88">
        <v>1.4</v>
      </c>
      <c r="F219" s="88">
        <v>0.8</v>
      </c>
      <c r="G219" s="88">
        <v>0.9</v>
      </c>
    </row>
    <row r="220" spans="2:7">
      <c r="B220" s="88" t="s">
        <v>256</v>
      </c>
      <c r="C220" s="88">
        <v>1.6</v>
      </c>
      <c r="D220" s="88">
        <v>1.5</v>
      </c>
      <c r="E220" s="88">
        <v>1.6</v>
      </c>
      <c r="F220" s="88">
        <v>1.1000000000000001</v>
      </c>
      <c r="G220" s="88">
        <v>1.1000000000000001</v>
      </c>
    </row>
    <row r="221" spans="2:7">
      <c r="B221" s="88" t="s">
        <v>255</v>
      </c>
      <c r="C221" s="88">
        <v>6</v>
      </c>
    </row>
    <row r="222" spans="2:7">
      <c r="B222" s="88" t="s">
        <v>254</v>
      </c>
      <c r="C222" s="88">
        <v>0</v>
      </c>
      <c r="D222" s="88">
        <v>0</v>
      </c>
      <c r="E222" s="88">
        <v>0.13</v>
      </c>
      <c r="F222" s="88">
        <v>0.32</v>
      </c>
      <c r="G222" s="88">
        <v>0.54</v>
      </c>
    </row>
    <row r="223" spans="2:7">
      <c r="B223" s="88" t="s">
        <v>253</v>
      </c>
      <c r="C223" s="88">
        <v>0</v>
      </c>
      <c r="D223" s="88">
        <v>0</v>
      </c>
      <c r="E223" s="88">
        <v>0.12</v>
      </c>
      <c r="F223" s="88">
        <v>0.21</v>
      </c>
      <c r="G223" s="88">
        <v>0.31</v>
      </c>
    </row>
    <row r="224" spans="2:7">
      <c r="B224" s="88" t="s">
        <v>252</v>
      </c>
      <c r="C224" s="88">
        <v>1.5</v>
      </c>
      <c r="D224" s="88">
        <v>1.5</v>
      </c>
      <c r="E224" s="88">
        <v>0.1</v>
      </c>
      <c r="F224" s="88">
        <v>0.3</v>
      </c>
      <c r="G224" s="88">
        <v>0.5</v>
      </c>
    </row>
    <row r="225" spans="2:7">
      <c r="B225" s="88" t="s">
        <v>251</v>
      </c>
      <c r="C225" s="88">
        <v>1.1000000000000001</v>
      </c>
      <c r="D225" s="88">
        <v>1.1000000000000001</v>
      </c>
      <c r="E225" s="88">
        <v>0.8</v>
      </c>
      <c r="F225" s="88">
        <v>0.8</v>
      </c>
      <c r="G225" s="88">
        <v>0.9</v>
      </c>
    </row>
    <row r="226" spans="2:7">
      <c r="B226" s="88" t="s">
        <v>250</v>
      </c>
      <c r="C226" s="88">
        <v>9.1</v>
      </c>
      <c r="D226" s="88">
        <v>6.9</v>
      </c>
      <c r="E226" s="88">
        <v>8.3000000000000007</v>
      </c>
      <c r="F226" s="88">
        <v>5.6</v>
      </c>
      <c r="G226" s="88">
        <v>9</v>
      </c>
    </row>
    <row r="227" spans="2:7">
      <c r="B227" s="88" t="s">
        <v>249</v>
      </c>
      <c r="C227" s="88">
        <v>10.8</v>
      </c>
      <c r="D227" s="88">
        <v>11.9</v>
      </c>
      <c r="E227" s="88">
        <v>12</v>
      </c>
      <c r="F227" s="88">
        <v>14.9</v>
      </c>
      <c r="G227" s="88">
        <v>13</v>
      </c>
    </row>
    <row r="228" spans="2:7">
      <c r="B228" s="88" t="s">
        <v>248</v>
      </c>
      <c r="C228" s="88">
        <v>7</v>
      </c>
      <c r="D228" s="88">
        <v>6.4</v>
      </c>
      <c r="E228" s="88">
        <v>6.3</v>
      </c>
      <c r="F228" s="88">
        <v>6.6</v>
      </c>
      <c r="G228" s="88">
        <v>6.1</v>
      </c>
    </row>
    <row r="229" spans="2:7">
      <c r="B229" s="88" t="s">
        <v>247</v>
      </c>
      <c r="C229" s="88">
        <v>2.2000000000000002</v>
      </c>
      <c r="D229" s="88">
        <v>2.2000000000000002</v>
      </c>
      <c r="E229" s="88">
        <v>2.6</v>
      </c>
      <c r="F229" s="88">
        <v>3.3</v>
      </c>
      <c r="G229" s="88">
        <v>3.5</v>
      </c>
    </row>
    <row r="230" spans="2:7">
      <c r="B230" s="88" t="s">
        <v>246</v>
      </c>
      <c r="C230" s="88">
        <v>11.03</v>
      </c>
      <c r="D230" s="88">
        <v>14.56</v>
      </c>
      <c r="E230" s="88">
        <v>11.98</v>
      </c>
      <c r="F230" s="88">
        <v>17.87</v>
      </c>
      <c r="G230" s="88">
        <v>11.07</v>
      </c>
    </row>
    <row r="231" spans="2:7">
      <c r="B231" s="88" t="s">
        <v>245</v>
      </c>
      <c r="C231" s="88">
        <v>13.92</v>
      </c>
      <c r="D231" s="88">
        <v>10.130000000000001</v>
      </c>
      <c r="E231" s="88">
        <v>10.29</v>
      </c>
      <c r="F231" s="88">
        <v>8.86</v>
      </c>
      <c r="G231" s="88">
        <v>10.4</v>
      </c>
    </row>
    <row r="232" spans="2:7">
      <c r="B232" s="88" t="s">
        <v>244</v>
      </c>
      <c r="C232" s="88">
        <v>1.41</v>
      </c>
      <c r="D232" s="88">
        <v>1.32</v>
      </c>
      <c r="E232" s="88">
        <v>0</v>
      </c>
      <c r="F232" s="88">
        <v>1.64</v>
      </c>
      <c r="G232" s="88">
        <v>1.96</v>
      </c>
    </row>
    <row r="233" spans="2:7">
      <c r="B233" s="88" t="s">
        <v>243</v>
      </c>
      <c r="C233" s="88">
        <v>1.41</v>
      </c>
      <c r="D233" s="88">
        <v>1.32</v>
      </c>
      <c r="E233" s="88">
        <v>1.21</v>
      </c>
      <c r="F233" s="88">
        <v>1.24</v>
      </c>
      <c r="G233" s="88">
        <v>1.27</v>
      </c>
    </row>
    <row r="234" spans="2:7">
      <c r="B234" s="88" t="s">
        <v>242</v>
      </c>
      <c r="C234" s="88">
        <v>10</v>
      </c>
      <c r="D234" s="88">
        <v>10.3</v>
      </c>
      <c r="E234" s="88">
        <v>14.2</v>
      </c>
      <c r="F234" s="88">
        <v>12</v>
      </c>
      <c r="G234" s="88">
        <v>13.6</v>
      </c>
    </row>
    <row r="235" spans="2:7">
      <c r="B235" s="88" t="s">
        <v>241</v>
      </c>
      <c r="C235" s="88">
        <v>68.5</v>
      </c>
      <c r="D235" s="88">
        <v>107.9</v>
      </c>
      <c r="E235" s="88">
        <v>83.4</v>
      </c>
      <c r="F235" s="88">
        <v>57.9</v>
      </c>
      <c r="G235" s="88">
        <v>62.8</v>
      </c>
    </row>
    <row r="236" spans="2:7">
      <c r="B236" s="88" t="s">
        <v>240</v>
      </c>
      <c r="C236" s="88">
        <v>38.97</v>
      </c>
      <c r="D236" s="88">
        <v>43</v>
      </c>
      <c r="E236" s="88">
        <v>804350671.63999999</v>
      </c>
      <c r="F236" s="88">
        <v>892055426.92999995</v>
      </c>
      <c r="G236" s="88">
        <v>1132593801.05</v>
      </c>
    </row>
    <row r="237" spans="2:7">
      <c r="B237" s="88" t="s">
        <v>239</v>
      </c>
      <c r="C237" s="88">
        <v>9.24</v>
      </c>
      <c r="D237" s="88">
        <v>8.3699999999999992</v>
      </c>
      <c r="E237" s="88">
        <v>7.3</v>
      </c>
      <c r="F237" s="88">
        <v>6.72</v>
      </c>
      <c r="G237" s="88">
        <v>7.7</v>
      </c>
    </row>
    <row r="238" spans="2:7">
      <c r="B238" s="88" t="s">
        <v>238</v>
      </c>
      <c r="C238" s="88">
        <v>139.5</v>
      </c>
      <c r="D238" s="88">
        <v>197.86</v>
      </c>
      <c r="E238" s="88">
        <v>85.42</v>
      </c>
      <c r="F238" s="88">
        <v>86.59</v>
      </c>
      <c r="G238" s="88">
        <v>99.5</v>
      </c>
    </row>
    <row r="239" spans="2:7">
      <c r="B239" s="88" t="s">
        <v>237</v>
      </c>
      <c r="C239" s="88">
        <v>0.9</v>
      </c>
      <c r="D239" s="88">
        <v>0.9</v>
      </c>
      <c r="E239" s="88">
        <v>0.8</v>
      </c>
      <c r="F239" s="88">
        <v>0.8</v>
      </c>
      <c r="G239" s="88">
        <v>0.8</v>
      </c>
    </row>
    <row r="240" spans="2:7">
      <c r="B240" s="88" t="s">
        <v>236</v>
      </c>
      <c r="C240" s="88">
        <v>5</v>
      </c>
      <c r="D240" s="88">
        <v>3</v>
      </c>
    </row>
    <row r="241" spans="2:7">
      <c r="B241" s="88" t="s">
        <v>235</v>
      </c>
      <c r="C241" s="88">
        <v>48.41</v>
      </c>
      <c r="D241" s="88">
        <v>61.38</v>
      </c>
      <c r="E241" s="88">
        <v>82.14</v>
      </c>
      <c r="F241" s="88">
        <v>10.97</v>
      </c>
      <c r="G241" s="88">
        <v>15.35</v>
      </c>
    </row>
    <row r="242" spans="2:7">
      <c r="B242" s="88" t="s">
        <v>234</v>
      </c>
      <c r="C242" s="88">
        <v>125.23</v>
      </c>
      <c r="D242" s="88">
        <v>187.46</v>
      </c>
      <c r="E242" s="88">
        <v>232.01</v>
      </c>
      <c r="F242" s="88">
        <v>37.119999999999997</v>
      </c>
      <c r="G242" s="88">
        <v>49.88</v>
      </c>
    </row>
    <row r="243" spans="2:7">
      <c r="B243" s="88" t="s">
        <v>233</v>
      </c>
      <c r="C243" s="88">
        <v>5.8</v>
      </c>
      <c r="D243" s="88">
        <v>4.5</v>
      </c>
      <c r="E243" s="88">
        <v>0</v>
      </c>
      <c r="F243" s="88">
        <v>0</v>
      </c>
      <c r="G243" s="88">
        <v>0</v>
      </c>
    </row>
    <row r="244" spans="2:7">
      <c r="B244" s="88" t="s">
        <v>232</v>
      </c>
      <c r="C244" s="88">
        <v>0.7</v>
      </c>
      <c r="D244" s="88">
        <v>0.5</v>
      </c>
      <c r="E244" s="88">
        <v>1</v>
      </c>
      <c r="F244" s="88">
        <v>1.2</v>
      </c>
      <c r="G244" s="88">
        <v>1</v>
      </c>
    </row>
    <row r="245" spans="2:7">
      <c r="B245" s="88" t="s">
        <v>231</v>
      </c>
      <c r="C245" s="88">
        <v>0</v>
      </c>
      <c r="D245" s="88">
        <v>0</v>
      </c>
      <c r="E245" s="88">
        <v>19</v>
      </c>
      <c r="F245" s="88">
        <v>4.6399999999999997</v>
      </c>
      <c r="G245" s="88">
        <v>9.18</v>
      </c>
    </row>
    <row r="246" spans="2:7">
      <c r="B246" s="88" t="s">
        <v>230</v>
      </c>
      <c r="C246" s="88">
        <v>30.1</v>
      </c>
      <c r="D246" s="88">
        <v>41.04</v>
      </c>
      <c r="E246" s="88">
        <v>48.93</v>
      </c>
      <c r="F246" s="88">
        <v>10.16</v>
      </c>
      <c r="G246" s="88">
        <v>13.84</v>
      </c>
    </row>
    <row r="247" spans="2:7">
      <c r="B247" s="88" t="s">
        <v>229</v>
      </c>
      <c r="C247" s="88">
        <v>10.56</v>
      </c>
      <c r="D247" s="88">
        <v>11.44</v>
      </c>
      <c r="E247" s="88">
        <v>57.49</v>
      </c>
      <c r="F247" s="88">
        <v>9.75</v>
      </c>
      <c r="G247" s="88">
        <v>14.03</v>
      </c>
    </row>
    <row r="248" spans="2:7">
      <c r="B248" s="88" t="s">
        <v>228</v>
      </c>
      <c r="C248" s="88">
        <v>0</v>
      </c>
      <c r="D248" s="88">
        <v>0</v>
      </c>
      <c r="E248" s="88">
        <v>0.13</v>
      </c>
      <c r="F248" s="88">
        <v>0.26</v>
      </c>
      <c r="G248" s="88">
        <v>0.45</v>
      </c>
    </row>
    <row r="249" spans="2:7">
      <c r="B249" s="88" t="s">
        <v>227</v>
      </c>
      <c r="C249" s="88">
        <v>0</v>
      </c>
      <c r="D249" s="88">
        <v>0</v>
      </c>
      <c r="E249" s="88">
        <v>12</v>
      </c>
      <c r="F249" s="88">
        <v>19.7</v>
      </c>
      <c r="G249" s="88">
        <v>29.1</v>
      </c>
    </row>
    <row r="250" spans="2:7">
      <c r="B250" s="88" t="s">
        <v>226</v>
      </c>
      <c r="C250" s="88">
        <v>0</v>
      </c>
      <c r="D250" s="88">
        <v>0</v>
      </c>
      <c r="E250" s="88">
        <v>100</v>
      </c>
      <c r="F250" s="88">
        <v>82.1</v>
      </c>
      <c r="G250" s="88">
        <v>82.9</v>
      </c>
    </row>
    <row r="251" spans="2:7">
      <c r="B251" s="88" t="s">
        <v>225</v>
      </c>
      <c r="C251" s="88">
        <v>34.200000000000003</v>
      </c>
      <c r="D251" s="88">
        <v>32.9</v>
      </c>
      <c r="E251" s="88">
        <v>8.1</v>
      </c>
      <c r="F251" s="88">
        <v>15.2</v>
      </c>
      <c r="G251" s="88">
        <v>22.2</v>
      </c>
    </row>
    <row r="252" spans="2:7">
      <c r="B252" s="88" t="s">
        <v>224</v>
      </c>
      <c r="C252" s="88">
        <v>22.2</v>
      </c>
      <c r="D252" s="88">
        <v>16.2</v>
      </c>
      <c r="E252" s="88">
        <v>23.9</v>
      </c>
      <c r="F252" s="88">
        <v>4.5999999999999996</v>
      </c>
      <c r="G252" s="88">
        <v>7.3</v>
      </c>
    </row>
    <row r="253" spans="2:7">
      <c r="B253" s="88" t="s">
        <v>223</v>
      </c>
      <c r="C253" s="88">
        <v>116.49</v>
      </c>
      <c r="D253" s="88">
        <v>166.64</v>
      </c>
      <c r="E253" s="88">
        <v>191.56</v>
      </c>
      <c r="F253" s="88">
        <v>29.27</v>
      </c>
      <c r="G253" s="88">
        <v>40.14</v>
      </c>
    </row>
    <row r="254" spans="2:7">
      <c r="B254" s="88" t="s">
        <v>222</v>
      </c>
      <c r="C254" s="88">
        <v>82.45</v>
      </c>
      <c r="D254" s="88">
        <v>125.86</v>
      </c>
      <c r="E254" s="88">
        <v>145.38</v>
      </c>
      <c r="F254" s="88">
        <v>19.02</v>
      </c>
      <c r="G254" s="88">
        <v>21.41</v>
      </c>
    </row>
    <row r="255" spans="2:7">
      <c r="B255" s="88" t="s">
        <v>221</v>
      </c>
      <c r="C255" s="88">
        <v>77.680000000000007</v>
      </c>
      <c r="D255" s="88">
        <v>120.16</v>
      </c>
      <c r="E255" s="88">
        <v>132.02000000000001</v>
      </c>
      <c r="F255" s="88">
        <v>16.46</v>
      </c>
      <c r="G255" s="88">
        <v>18.95</v>
      </c>
    </row>
    <row r="256" spans="2:7">
      <c r="B256" s="88" t="s">
        <v>220</v>
      </c>
      <c r="C256" s="88">
        <v>3.27</v>
      </c>
      <c r="D256" s="88">
        <v>4</v>
      </c>
      <c r="E256" s="88">
        <v>267.48</v>
      </c>
      <c r="F256" s="88">
        <v>346.51</v>
      </c>
      <c r="G256" s="88">
        <v>288.79000000000002</v>
      </c>
    </row>
    <row r="257" spans="2:7">
      <c r="B257" s="88" t="s">
        <v>219</v>
      </c>
      <c r="C257" s="88">
        <v>4.62</v>
      </c>
      <c r="D257" s="88">
        <v>5.3</v>
      </c>
      <c r="E257" s="88">
        <v>370.01</v>
      </c>
      <c r="F257" s="88">
        <v>567.83000000000004</v>
      </c>
      <c r="G257" s="88">
        <v>565.5</v>
      </c>
    </row>
    <row r="258" spans="2:7">
      <c r="B258" s="88" t="s">
        <v>218</v>
      </c>
      <c r="C258" s="88">
        <v>4.91</v>
      </c>
      <c r="D258" s="88">
        <v>5.55</v>
      </c>
      <c r="E258" s="88">
        <v>388.09</v>
      </c>
      <c r="F258" s="88">
        <v>616.22</v>
      </c>
      <c r="G258" s="88">
        <v>611.66999999999996</v>
      </c>
    </row>
    <row r="259" spans="2:7">
      <c r="B259" s="88" t="s">
        <v>217</v>
      </c>
      <c r="C259" s="88">
        <v>4.8</v>
      </c>
      <c r="D259" s="88">
        <v>3.1</v>
      </c>
      <c r="E259" s="88">
        <v>6.4</v>
      </c>
      <c r="F259" s="88">
        <v>0.8</v>
      </c>
      <c r="G259" s="88">
        <v>1.3</v>
      </c>
    </row>
    <row r="260" spans="2:7">
      <c r="B260" s="88" t="s">
        <v>216</v>
      </c>
      <c r="C260" s="88">
        <v>18.309999999999999</v>
      </c>
      <c r="D260" s="88">
        <v>20.350000000000001</v>
      </c>
      <c r="E260" s="88">
        <v>33.200000000000003</v>
      </c>
      <c r="F260" s="88">
        <v>0.87</v>
      </c>
      <c r="G260" s="88">
        <v>1.57</v>
      </c>
    </row>
    <row r="261" spans="2:7">
      <c r="B261" s="88" t="s">
        <v>215</v>
      </c>
      <c r="C261" s="88">
        <v>29.85</v>
      </c>
      <c r="D261" s="88">
        <v>47.92</v>
      </c>
      <c r="E261" s="88">
        <v>57.49</v>
      </c>
      <c r="F261" s="88">
        <v>9.75</v>
      </c>
      <c r="G261" s="88">
        <v>14.03</v>
      </c>
    </row>
    <row r="262" spans="2:7">
      <c r="B262" s="88" t="s">
        <v>214</v>
      </c>
      <c r="C262" s="88">
        <v>32.1</v>
      </c>
      <c r="D262" s="88">
        <v>41.12</v>
      </c>
      <c r="E262" s="88">
        <v>48.08</v>
      </c>
      <c r="F262" s="88">
        <v>8.15</v>
      </c>
      <c r="G262" s="88">
        <v>12.05</v>
      </c>
    </row>
    <row r="263" spans="2:7">
      <c r="B263" s="88" t="s">
        <v>213</v>
      </c>
      <c r="C263" s="88">
        <v>33.799999999999997</v>
      </c>
      <c r="D263" s="88">
        <v>35.299999999999997</v>
      </c>
      <c r="E263" s="88">
        <v>0.3</v>
      </c>
      <c r="F263" s="88">
        <v>0.3</v>
      </c>
      <c r="G263" s="88">
        <v>0.5</v>
      </c>
    </row>
    <row r="264" spans="2:7">
      <c r="B264" s="88" t="s">
        <v>212</v>
      </c>
      <c r="C264" s="88">
        <v>33.799999999999997</v>
      </c>
      <c r="D264" s="88">
        <v>35.299999999999997</v>
      </c>
      <c r="E264" s="88">
        <v>0.3</v>
      </c>
      <c r="F264" s="88">
        <v>0.3</v>
      </c>
      <c r="G264" s="88">
        <v>0.3</v>
      </c>
    </row>
    <row r="265" spans="2:7">
      <c r="B265" s="88" t="s">
        <v>211</v>
      </c>
      <c r="C265" s="88">
        <v>22.3</v>
      </c>
      <c r="D265" s="88">
        <v>23.7</v>
      </c>
      <c r="E265" s="88">
        <v>0.1</v>
      </c>
      <c r="F265" s="88">
        <v>0.2</v>
      </c>
      <c r="G265" s="88">
        <v>0.2</v>
      </c>
    </row>
    <row r="266" spans="2:7">
      <c r="B266" s="88" t="s">
        <v>210</v>
      </c>
      <c r="C266" s="88">
        <v>12.8</v>
      </c>
      <c r="D266" s="88">
        <v>13.9</v>
      </c>
      <c r="E266" s="88">
        <v>8.9</v>
      </c>
      <c r="F266" s="88">
        <v>11.1</v>
      </c>
      <c r="G266" s="88">
        <v>8.6</v>
      </c>
    </row>
    <row r="267" spans="2:7">
      <c r="B267" s="88" t="s">
        <v>209</v>
      </c>
      <c r="C267" s="88">
        <v>11.9</v>
      </c>
      <c r="D267" s="88">
        <v>16.2</v>
      </c>
      <c r="E267" s="88">
        <v>10.6</v>
      </c>
      <c r="F267" s="88">
        <v>13.2</v>
      </c>
      <c r="G267" s="88">
        <v>10.1</v>
      </c>
    </row>
    <row r="268" spans="2:7">
      <c r="B268" s="88" t="s">
        <v>208</v>
      </c>
      <c r="C268" s="88">
        <v>1710095</v>
      </c>
      <c r="D268" s="88">
        <v>2149835</v>
      </c>
      <c r="E268" s="88">
        <v>2025000</v>
      </c>
      <c r="F268" s="88">
        <v>1884485</v>
      </c>
      <c r="G268" s="88">
        <v>2124682</v>
      </c>
    </row>
    <row r="269" spans="2:7">
      <c r="B269" s="88" t="s">
        <v>207</v>
      </c>
      <c r="C269" s="88">
        <v>53.1</v>
      </c>
      <c r="D269" s="88">
        <v>63.8</v>
      </c>
    </row>
    <row r="270" spans="2:7">
      <c r="B270" s="88" t="s">
        <v>206</v>
      </c>
      <c r="C270" s="88">
        <v>99</v>
      </c>
      <c r="D270" s="88">
        <v>99</v>
      </c>
    </row>
    <row r="271" spans="2:7">
      <c r="B271" s="88" t="s">
        <v>205</v>
      </c>
      <c r="C271" s="88">
        <v>272.8</v>
      </c>
      <c r="D271" s="88">
        <v>275.60000000000002</v>
      </c>
    </row>
    <row r="272" spans="2:7">
      <c r="B272" s="88" t="s">
        <v>204</v>
      </c>
      <c r="C272" s="88">
        <v>217.6</v>
      </c>
      <c r="D272" s="88">
        <v>376.8</v>
      </c>
    </row>
    <row r="273" spans="2:7">
      <c r="B273" s="88" t="s">
        <v>203</v>
      </c>
      <c r="C273" s="88">
        <v>79.8</v>
      </c>
      <c r="D273" s="88">
        <v>136.69999999999999</v>
      </c>
    </row>
    <row r="274" spans="2:7">
      <c r="B274" s="88" t="s">
        <v>202</v>
      </c>
      <c r="C274" s="88">
        <v>129.1</v>
      </c>
      <c r="D274" s="88">
        <v>193.4</v>
      </c>
    </row>
    <row r="275" spans="2:7">
      <c r="B275" s="88" t="s">
        <v>201</v>
      </c>
      <c r="C275" s="88">
        <v>168.6</v>
      </c>
      <c r="D275" s="88">
        <v>245.4</v>
      </c>
    </row>
    <row r="276" spans="2:7">
      <c r="B276" s="88" t="s">
        <v>200</v>
      </c>
      <c r="C276" s="88">
        <v>113.9</v>
      </c>
      <c r="D276" s="88">
        <v>180.8</v>
      </c>
    </row>
    <row r="277" spans="2:7">
      <c r="B277" s="88" t="s">
        <v>199</v>
      </c>
      <c r="C277" s="88">
        <v>108.7</v>
      </c>
      <c r="D277" s="88">
        <v>160.30000000000001</v>
      </c>
    </row>
    <row r="278" spans="2:7">
      <c r="B278" s="88" t="s">
        <v>198</v>
      </c>
      <c r="C278" s="88">
        <v>0</v>
      </c>
      <c r="D278" s="88">
        <v>0</v>
      </c>
    </row>
    <row r="279" spans="2:7">
      <c r="B279" s="88" t="s">
        <v>197</v>
      </c>
      <c r="C279" s="88">
        <v>133.30000000000001</v>
      </c>
      <c r="D279" s="88">
        <v>136.4</v>
      </c>
    </row>
    <row r="280" spans="2:7">
      <c r="B280" s="88" t="s">
        <v>196</v>
      </c>
      <c r="C280" s="88">
        <v>102.4</v>
      </c>
      <c r="D280" s="88">
        <v>104.8</v>
      </c>
    </row>
    <row r="281" spans="2:7">
      <c r="B281" s="88" t="s">
        <v>195</v>
      </c>
      <c r="C281" s="88">
        <v>173.6</v>
      </c>
      <c r="D281" s="88">
        <v>158.9</v>
      </c>
    </row>
    <row r="282" spans="2:7">
      <c r="B282" s="88" t="s">
        <v>194</v>
      </c>
      <c r="C282" s="88">
        <v>185.3</v>
      </c>
      <c r="D282" s="88">
        <v>155.19999999999999</v>
      </c>
    </row>
    <row r="283" spans="2:7">
      <c r="B283" s="88" t="s">
        <v>193</v>
      </c>
      <c r="C283" s="88">
        <v>185.3</v>
      </c>
      <c r="D283" s="88">
        <v>155.19999999999999</v>
      </c>
    </row>
    <row r="284" spans="2:7">
      <c r="B284" s="88" t="s">
        <v>192</v>
      </c>
      <c r="C284" s="88">
        <v>142.6</v>
      </c>
      <c r="D284" s="88">
        <v>122.1</v>
      </c>
    </row>
    <row r="285" spans="2:7">
      <c r="B285" s="88" t="s">
        <v>191</v>
      </c>
      <c r="C285" s="88">
        <v>55.6</v>
      </c>
      <c r="D285" s="88">
        <v>60</v>
      </c>
    </row>
    <row r="286" spans="2:7">
      <c r="B286" s="88" t="s">
        <v>697</v>
      </c>
      <c r="C286" s="88">
        <v>106215</v>
      </c>
      <c r="D286" s="88">
        <v>118131</v>
      </c>
      <c r="E286" s="88">
        <v>109239</v>
      </c>
      <c r="F286" s="88">
        <v>126685</v>
      </c>
      <c r="G286" s="88">
        <v>130162</v>
      </c>
    </row>
  </sheetData>
  <pageMargins left="0.7" right="0.7" top="0.75" bottom="0.75" header="0.3" footer="0.3"/>
  <pageSetup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2:T28"/>
  <sheetViews>
    <sheetView workbookViewId="0">
      <selection activeCell="C1" sqref="C1"/>
    </sheetView>
  </sheetViews>
  <sheetFormatPr baseColWidth="10" defaultColWidth="8.83203125" defaultRowHeight="15"/>
  <sheetData>
    <row r="2" spans="2:20">
      <c r="C2" t="s">
        <v>653</v>
      </c>
      <c r="D2" t="s">
        <v>654</v>
      </c>
      <c r="E2" t="s">
        <v>655</v>
      </c>
      <c r="F2" t="s">
        <v>656</v>
      </c>
      <c r="G2" t="s">
        <v>657</v>
      </c>
      <c r="H2" t="s">
        <v>658</v>
      </c>
      <c r="I2" t="s">
        <v>659</v>
      </c>
      <c r="J2" t="s">
        <v>660</v>
      </c>
      <c r="K2" t="s">
        <v>661</v>
      </c>
      <c r="L2" t="s">
        <v>662</v>
      </c>
      <c r="M2" t="s">
        <v>663</v>
      </c>
      <c r="N2" t="s">
        <v>664</v>
      </c>
      <c r="O2" t="s">
        <v>665</v>
      </c>
      <c r="P2" t="s">
        <v>666</v>
      </c>
      <c r="Q2" t="s">
        <v>667</v>
      </c>
      <c r="R2" t="s">
        <v>668</v>
      </c>
      <c r="S2" t="s">
        <v>669</v>
      </c>
      <c r="T2" t="s">
        <v>670</v>
      </c>
    </row>
    <row r="3" spans="2:20">
      <c r="B3">
        <v>3</v>
      </c>
      <c r="C3" t="s">
        <v>671</v>
      </c>
      <c r="D3">
        <v>39719</v>
      </c>
      <c r="E3">
        <v>40082</v>
      </c>
      <c r="F3">
        <v>-6</v>
      </c>
      <c r="G3">
        <v>11740</v>
      </c>
      <c r="H3">
        <v>17222</v>
      </c>
      <c r="I3">
        <v>42905</v>
      </c>
      <c r="J3">
        <v>25683</v>
      </c>
      <c r="K3">
        <v>5482</v>
      </c>
      <c r="L3">
        <v>1333</v>
      </c>
      <c r="M3">
        <v>4149</v>
      </c>
      <c r="N3">
        <v>11740</v>
      </c>
      <c r="O3">
        <v>8235</v>
      </c>
      <c r="P3">
        <v>12066</v>
      </c>
      <c r="Q3">
        <v>0</v>
      </c>
      <c r="R3">
        <v>326</v>
      </c>
      <c r="S3">
        <v>326</v>
      </c>
      <c r="T3">
        <v>3831</v>
      </c>
    </row>
    <row r="4" spans="2:20">
      <c r="B4">
        <v>1</v>
      </c>
      <c r="C4" t="s">
        <v>672</v>
      </c>
      <c r="D4">
        <v>40083</v>
      </c>
      <c r="E4">
        <v>40173</v>
      </c>
      <c r="F4">
        <v>-6</v>
      </c>
      <c r="G4">
        <v>4725</v>
      </c>
      <c r="H4">
        <v>6411</v>
      </c>
      <c r="I4">
        <v>15683</v>
      </c>
      <c r="J4">
        <v>9272</v>
      </c>
      <c r="K4">
        <v>1686</v>
      </c>
      <c r="L4">
        <v>398</v>
      </c>
      <c r="M4">
        <v>1288</v>
      </c>
      <c r="N4">
        <v>4725</v>
      </c>
      <c r="O4">
        <v>3378</v>
      </c>
      <c r="P4">
        <v>4758</v>
      </c>
      <c r="Q4">
        <v>0</v>
      </c>
      <c r="R4">
        <v>33</v>
      </c>
      <c r="S4">
        <v>33</v>
      </c>
      <c r="T4">
        <v>1380</v>
      </c>
    </row>
    <row r="5" spans="2:20">
      <c r="B5">
        <v>2</v>
      </c>
      <c r="C5" t="s">
        <v>673</v>
      </c>
      <c r="D5">
        <v>40174</v>
      </c>
      <c r="E5">
        <v>40264</v>
      </c>
      <c r="F5">
        <v>-6</v>
      </c>
      <c r="G5">
        <v>3979</v>
      </c>
      <c r="H5">
        <v>5625</v>
      </c>
      <c r="I5">
        <v>13499</v>
      </c>
      <c r="J5">
        <v>7874</v>
      </c>
      <c r="K5">
        <v>1646</v>
      </c>
      <c r="L5">
        <v>426</v>
      </c>
      <c r="M5">
        <v>1220</v>
      </c>
      <c r="N5">
        <v>3979</v>
      </c>
      <c r="O5">
        <v>3074</v>
      </c>
      <c r="P5">
        <v>4029</v>
      </c>
      <c r="Q5">
        <v>0</v>
      </c>
      <c r="R5">
        <v>50</v>
      </c>
      <c r="S5">
        <v>50</v>
      </c>
      <c r="T5">
        <v>955</v>
      </c>
    </row>
    <row r="6" spans="2:20">
      <c r="B6">
        <v>4</v>
      </c>
      <c r="C6" t="s">
        <v>674</v>
      </c>
      <c r="D6">
        <v>40265</v>
      </c>
      <c r="E6">
        <v>40355</v>
      </c>
      <c r="F6">
        <v>-6</v>
      </c>
      <c r="G6">
        <v>4234</v>
      </c>
      <c r="H6">
        <v>6136</v>
      </c>
      <c r="I6">
        <v>15700</v>
      </c>
      <c r="J6">
        <v>9564</v>
      </c>
      <c r="K6">
        <v>1902</v>
      </c>
      <c r="L6">
        <v>464</v>
      </c>
      <c r="M6">
        <v>1438</v>
      </c>
      <c r="N6">
        <v>4234</v>
      </c>
      <c r="O6">
        <v>3253</v>
      </c>
      <c r="P6">
        <v>4292</v>
      </c>
      <c r="Q6">
        <v>0</v>
      </c>
      <c r="R6">
        <v>58</v>
      </c>
      <c r="S6">
        <v>58</v>
      </c>
      <c r="T6">
        <v>1039</v>
      </c>
    </row>
    <row r="7" spans="2:20">
      <c r="B7">
        <v>6</v>
      </c>
      <c r="C7" t="s">
        <v>675</v>
      </c>
      <c r="D7">
        <v>40083</v>
      </c>
      <c r="E7">
        <v>40446</v>
      </c>
      <c r="F7">
        <v>-6</v>
      </c>
      <c r="G7">
        <v>18385</v>
      </c>
      <c r="H7">
        <v>25684</v>
      </c>
      <c r="I7">
        <v>65225</v>
      </c>
      <c r="J7">
        <v>39541</v>
      </c>
      <c r="K7">
        <v>7299</v>
      </c>
      <c r="L7">
        <v>1782</v>
      </c>
      <c r="M7">
        <v>5517</v>
      </c>
      <c r="N7">
        <v>18385</v>
      </c>
      <c r="O7">
        <v>14013</v>
      </c>
      <c r="P7">
        <v>18540</v>
      </c>
      <c r="Q7">
        <v>0</v>
      </c>
      <c r="R7">
        <v>155</v>
      </c>
      <c r="S7">
        <v>155</v>
      </c>
      <c r="T7">
        <v>4527</v>
      </c>
    </row>
    <row r="8" spans="2:20">
      <c r="B8">
        <v>5</v>
      </c>
      <c r="C8" t="s">
        <v>676</v>
      </c>
      <c r="D8">
        <v>40447</v>
      </c>
      <c r="E8">
        <v>40537</v>
      </c>
      <c r="F8">
        <v>-6</v>
      </c>
      <c r="G8">
        <v>7827</v>
      </c>
      <c r="H8">
        <v>10298</v>
      </c>
      <c r="I8">
        <v>26741</v>
      </c>
      <c r="J8">
        <v>16443</v>
      </c>
      <c r="K8">
        <v>2471</v>
      </c>
      <c r="L8">
        <v>575</v>
      </c>
      <c r="M8">
        <v>1896</v>
      </c>
      <c r="N8">
        <v>7827</v>
      </c>
      <c r="O8">
        <v>6004</v>
      </c>
      <c r="P8">
        <v>7963</v>
      </c>
      <c r="Q8">
        <v>0</v>
      </c>
      <c r="R8">
        <v>136</v>
      </c>
      <c r="S8">
        <v>136</v>
      </c>
      <c r="T8">
        <v>1959</v>
      </c>
    </row>
    <row r="9" spans="2:20">
      <c r="B9">
        <v>7</v>
      </c>
      <c r="C9" t="s">
        <v>677</v>
      </c>
      <c r="D9">
        <v>40538</v>
      </c>
      <c r="E9">
        <v>40628</v>
      </c>
      <c r="F9">
        <v>-6</v>
      </c>
      <c r="G9">
        <v>7874</v>
      </c>
      <c r="H9">
        <v>10218</v>
      </c>
      <c r="I9">
        <v>24667</v>
      </c>
      <c r="J9">
        <v>14449</v>
      </c>
      <c r="K9">
        <v>2344</v>
      </c>
      <c r="L9">
        <v>581</v>
      </c>
      <c r="M9">
        <v>1763</v>
      </c>
      <c r="N9">
        <v>7874</v>
      </c>
      <c r="O9">
        <v>5987</v>
      </c>
      <c r="P9">
        <v>7900</v>
      </c>
      <c r="Q9">
        <v>0</v>
      </c>
      <c r="R9">
        <v>26</v>
      </c>
      <c r="S9">
        <v>26</v>
      </c>
      <c r="T9">
        <v>1913</v>
      </c>
    </row>
    <row r="10" spans="2:20">
      <c r="B10">
        <v>8</v>
      </c>
      <c r="C10" t="s">
        <v>678</v>
      </c>
      <c r="D10">
        <v>40629</v>
      </c>
      <c r="E10">
        <v>40719</v>
      </c>
      <c r="F10">
        <v>-6</v>
      </c>
      <c r="G10">
        <v>9379</v>
      </c>
      <c r="H10">
        <v>11922</v>
      </c>
      <c r="I10">
        <v>28571</v>
      </c>
      <c r="J10">
        <v>16649</v>
      </c>
      <c r="K10">
        <v>2543</v>
      </c>
      <c r="L10">
        <v>628</v>
      </c>
      <c r="M10">
        <v>1915</v>
      </c>
      <c r="N10">
        <v>9379</v>
      </c>
      <c r="O10">
        <v>7308</v>
      </c>
      <c r="P10">
        <v>9551</v>
      </c>
      <c r="Q10">
        <v>0</v>
      </c>
      <c r="R10">
        <v>172</v>
      </c>
      <c r="S10">
        <v>172</v>
      </c>
      <c r="T10">
        <v>2243</v>
      </c>
    </row>
    <row r="11" spans="2:20">
      <c r="B11">
        <v>10</v>
      </c>
      <c r="C11" t="s">
        <v>679</v>
      </c>
      <c r="D11">
        <v>40447</v>
      </c>
      <c r="E11">
        <v>40810</v>
      </c>
      <c r="F11">
        <v>-6</v>
      </c>
      <c r="G11">
        <v>33790</v>
      </c>
      <c r="H11">
        <v>43818</v>
      </c>
      <c r="I11">
        <v>108249</v>
      </c>
      <c r="J11">
        <v>64431</v>
      </c>
      <c r="K11">
        <v>10028</v>
      </c>
      <c r="L11">
        <v>2429</v>
      </c>
      <c r="M11">
        <v>7599</v>
      </c>
      <c r="N11">
        <v>33790</v>
      </c>
      <c r="O11">
        <v>25922</v>
      </c>
      <c r="P11">
        <v>0</v>
      </c>
      <c r="Q11">
        <v>34205</v>
      </c>
      <c r="R11">
        <v>415</v>
      </c>
      <c r="S11">
        <v>415</v>
      </c>
      <c r="T11">
        <v>8283</v>
      </c>
    </row>
    <row r="12" spans="2:20">
      <c r="B12">
        <v>9</v>
      </c>
      <c r="C12" t="s">
        <v>680</v>
      </c>
      <c r="D12">
        <v>40811</v>
      </c>
      <c r="E12">
        <v>40908</v>
      </c>
      <c r="F12">
        <v>-6</v>
      </c>
      <c r="G12">
        <v>17340</v>
      </c>
      <c r="H12">
        <v>20703</v>
      </c>
      <c r="I12">
        <v>46333</v>
      </c>
      <c r="J12">
        <v>25630</v>
      </c>
      <c r="K12">
        <v>3363</v>
      </c>
      <c r="L12">
        <v>758</v>
      </c>
      <c r="M12">
        <v>2605</v>
      </c>
      <c r="N12">
        <v>17340</v>
      </c>
      <c r="O12">
        <v>13064</v>
      </c>
      <c r="P12">
        <v>17477</v>
      </c>
      <c r="Q12">
        <v>0</v>
      </c>
      <c r="R12">
        <v>137</v>
      </c>
      <c r="S12">
        <v>137</v>
      </c>
      <c r="T12">
        <v>4413</v>
      </c>
    </row>
    <row r="13" spans="2:20">
      <c r="B13">
        <v>11</v>
      </c>
      <c r="C13" t="s">
        <v>681</v>
      </c>
      <c r="D13">
        <v>40909</v>
      </c>
      <c r="E13">
        <v>40999</v>
      </c>
      <c r="F13">
        <v>-6</v>
      </c>
      <c r="G13">
        <v>15384</v>
      </c>
      <c r="H13">
        <v>18564</v>
      </c>
      <c r="I13">
        <v>39186</v>
      </c>
      <c r="J13">
        <v>20622</v>
      </c>
      <c r="K13">
        <v>3180</v>
      </c>
      <c r="L13">
        <v>841</v>
      </c>
      <c r="M13">
        <v>2339</v>
      </c>
      <c r="N13">
        <v>15384</v>
      </c>
      <c r="O13">
        <v>11622</v>
      </c>
      <c r="P13">
        <v>15532</v>
      </c>
      <c r="Q13">
        <v>0</v>
      </c>
      <c r="R13">
        <v>148</v>
      </c>
      <c r="S13">
        <v>148</v>
      </c>
      <c r="T13">
        <v>3910</v>
      </c>
    </row>
    <row r="14" spans="2:20">
      <c r="B14">
        <v>12</v>
      </c>
      <c r="C14" t="s">
        <v>682</v>
      </c>
      <c r="D14">
        <v>41000</v>
      </c>
      <c r="E14">
        <v>41090</v>
      </c>
      <c r="F14">
        <v>-6</v>
      </c>
      <c r="G14">
        <v>11573</v>
      </c>
      <c r="H14">
        <v>14994</v>
      </c>
      <c r="I14">
        <v>35023</v>
      </c>
      <c r="J14">
        <v>20029</v>
      </c>
      <c r="K14">
        <v>3421</v>
      </c>
      <c r="L14">
        <v>876</v>
      </c>
      <c r="M14">
        <v>2545</v>
      </c>
      <c r="N14">
        <v>11573</v>
      </c>
      <c r="O14">
        <v>8824</v>
      </c>
      <c r="P14">
        <v>0</v>
      </c>
      <c r="Q14">
        <v>11861</v>
      </c>
      <c r="R14">
        <v>288</v>
      </c>
      <c r="S14">
        <v>288</v>
      </c>
      <c r="T14">
        <v>3037</v>
      </c>
    </row>
    <row r="15" spans="2:20">
      <c r="B15">
        <v>14</v>
      </c>
      <c r="C15" t="s">
        <v>683</v>
      </c>
      <c r="D15">
        <v>40811</v>
      </c>
      <c r="E15">
        <v>41181</v>
      </c>
      <c r="F15">
        <v>-6</v>
      </c>
      <c r="G15">
        <v>55241</v>
      </c>
      <c r="H15">
        <v>68662</v>
      </c>
      <c r="I15">
        <v>156508</v>
      </c>
      <c r="J15">
        <v>87846</v>
      </c>
      <c r="K15">
        <v>13421</v>
      </c>
      <c r="L15">
        <v>3381</v>
      </c>
      <c r="M15">
        <v>10040</v>
      </c>
      <c r="N15">
        <v>55241</v>
      </c>
      <c r="O15">
        <v>41733</v>
      </c>
      <c r="P15">
        <v>0</v>
      </c>
      <c r="Q15">
        <v>55763</v>
      </c>
      <c r="R15">
        <v>522</v>
      </c>
      <c r="S15">
        <v>522</v>
      </c>
      <c r="T15">
        <v>14030</v>
      </c>
    </row>
    <row r="16" spans="2:20">
      <c r="B16">
        <v>13</v>
      </c>
      <c r="C16" t="s">
        <v>684</v>
      </c>
      <c r="D16">
        <v>41182</v>
      </c>
      <c r="E16">
        <v>41272</v>
      </c>
      <c r="F16">
        <v>-6</v>
      </c>
      <c r="G16">
        <v>17210</v>
      </c>
      <c r="H16">
        <v>21060</v>
      </c>
      <c r="I16">
        <v>54512</v>
      </c>
      <c r="J16">
        <v>33452</v>
      </c>
      <c r="K16">
        <v>3850</v>
      </c>
      <c r="L16">
        <v>1010</v>
      </c>
      <c r="M16">
        <v>2840</v>
      </c>
      <c r="N16">
        <v>17210</v>
      </c>
      <c r="O16">
        <v>13078</v>
      </c>
      <c r="P16">
        <v>0</v>
      </c>
      <c r="Q16">
        <v>17672</v>
      </c>
      <c r="R16">
        <v>462</v>
      </c>
      <c r="S16">
        <v>462</v>
      </c>
      <c r="T16">
        <v>4594</v>
      </c>
    </row>
    <row r="17" spans="2:20">
      <c r="B17">
        <v>15</v>
      </c>
      <c r="C17" t="s">
        <v>685</v>
      </c>
      <c r="D17">
        <v>41273</v>
      </c>
      <c r="E17">
        <v>41363</v>
      </c>
      <c r="F17">
        <v>-6</v>
      </c>
      <c r="G17">
        <v>12558</v>
      </c>
      <c r="H17">
        <v>16349</v>
      </c>
      <c r="I17">
        <v>43603</v>
      </c>
      <c r="J17">
        <v>27254</v>
      </c>
      <c r="K17">
        <v>3791</v>
      </c>
      <c r="L17">
        <v>1119</v>
      </c>
      <c r="M17">
        <v>2672</v>
      </c>
      <c r="N17">
        <v>12558</v>
      </c>
      <c r="O17">
        <v>9547</v>
      </c>
      <c r="P17">
        <v>0</v>
      </c>
      <c r="Q17">
        <v>12905</v>
      </c>
      <c r="R17">
        <v>347</v>
      </c>
      <c r="S17">
        <v>347</v>
      </c>
      <c r="T17">
        <v>3358</v>
      </c>
    </row>
    <row r="18" spans="2:20">
      <c r="B18">
        <v>16</v>
      </c>
      <c r="C18" t="s">
        <v>686</v>
      </c>
      <c r="D18">
        <v>41364</v>
      </c>
      <c r="E18">
        <v>41454</v>
      </c>
      <c r="F18">
        <v>-6</v>
      </c>
      <c r="G18">
        <v>9201</v>
      </c>
      <c r="H18">
        <v>13024</v>
      </c>
      <c r="I18">
        <v>35323</v>
      </c>
      <c r="J18">
        <v>22299</v>
      </c>
      <c r="K18">
        <v>3823</v>
      </c>
      <c r="L18">
        <v>1178</v>
      </c>
      <c r="M18">
        <v>2645</v>
      </c>
      <c r="N18">
        <v>9201</v>
      </c>
      <c r="O18">
        <v>6900</v>
      </c>
      <c r="P18">
        <v>0</v>
      </c>
      <c r="Q18">
        <v>9435</v>
      </c>
      <c r="R18">
        <v>234</v>
      </c>
      <c r="S18">
        <v>234</v>
      </c>
      <c r="T18">
        <v>2535</v>
      </c>
    </row>
    <row r="19" spans="2:20">
      <c r="B19">
        <v>19</v>
      </c>
      <c r="C19" t="s">
        <v>687</v>
      </c>
      <c r="D19">
        <v>41182</v>
      </c>
      <c r="E19">
        <v>41545</v>
      </c>
      <c r="F19">
        <v>-6</v>
      </c>
      <c r="G19">
        <v>48999</v>
      </c>
      <c r="H19">
        <v>64304</v>
      </c>
      <c r="I19">
        <v>170910</v>
      </c>
      <c r="J19">
        <v>106606</v>
      </c>
      <c r="K19">
        <v>15305</v>
      </c>
      <c r="L19">
        <v>4475</v>
      </c>
      <c r="M19">
        <v>10830</v>
      </c>
      <c r="N19">
        <v>48999</v>
      </c>
      <c r="O19">
        <v>37037</v>
      </c>
      <c r="P19">
        <v>0</v>
      </c>
      <c r="Q19">
        <v>50155</v>
      </c>
      <c r="R19">
        <v>1156</v>
      </c>
      <c r="S19">
        <v>1156</v>
      </c>
      <c r="T19">
        <v>13118</v>
      </c>
    </row>
    <row r="20" spans="2:20">
      <c r="B20">
        <v>17</v>
      </c>
      <c r="C20" t="s">
        <v>688</v>
      </c>
      <c r="D20">
        <v>41546</v>
      </c>
      <c r="E20">
        <v>41636</v>
      </c>
      <c r="F20">
        <v>-6</v>
      </c>
      <c r="G20">
        <v>17463</v>
      </c>
      <c r="H20">
        <v>21846</v>
      </c>
      <c r="I20">
        <v>57594</v>
      </c>
      <c r="J20">
        <v>35748</v>
      </c>
      <c r="K20">
        <v>4383</v>
      </c>
      <c r="L20">
        <v>1330</v>
      </c>
      <c r="M20">
        <v>3053</v>
      </c>
      <c r="N20">
        <v>17463</v>
      </c>
      <c r="O20">
        <v>13072</v>
      </c>
      <c r="P20">
        <v>0</v>
      </c>
      <c r="Q20">
        <v>17709</v>
      </c>
      <c r="R20">
        <v>246</v>
      </c>
      <c r="S20">
        <v>246</v>
      </c>
      <c r="T20">
        <v>4637</v>
      </c>
    </row>
    <row r="21" spans="2:20">
      <c r="B21">
        <v>22</v>
      </c>
      <c r="C21" t="s">
        <v>689</v>
      </c>
      <c r="D21">
        <v>41637</v>
      </c>
      <c r="E21">
        <v>41727</v>
      </c>
      <c r="F21">
        <v>-6</v>
      </c>
      <c r="G21">
        <v>13593</v>
      </c>
      <c r="H21">
        <v>17947</v>
      </c>
      <c r="I21">
        <v>45646</v>
      </c>
      <c r="J21">
        <v>27699</v>
      </c>
      <c r="K21">
        <v>4354</v>
      </c>
      <c r="L21">
        <v>1422</v>
      </c>
      <c r="M21">
        <v>2932</v>
      </c>
      <c r="N21">
        <v>13593</v>
      </c>
      <c r="O21">
        <v>10223</v>
      </c>
      <c r="P21">
        <v>0</v>
      </c>
      <c r="Q21">
        <v>13818</v>
      </c>
      <c r="R21">
        <v>225</v>
      </c>
      <c r="S21">
        <v>225</v>
      </c>
      <c r="T21">
        <v>3595</v>
      </c>
    </row>
    <row r="22" spans="2:20">
      <c r="B22">
        <v>24</v>
      </c>
      <c r="C22" t="s">
        <v>690</v>
      </c>
      <c r="D22">
        <v>41728</v>
      </c>
      <c r="E22">
        <v>41818</v>
      </c>
      <c r="F22">
        <v>-6</v>
      </c>
      <c r="G22">
        <v>10282</v>
      </c>
      <c r="H22">
        <v>14735</v>
      </c>
      <c r="I22">
        <v>37432</v>
      </c>
      <c r="J22">
        <v>22697</v>
      </c>
      <c r="K22">
        <v>4453</v>
      </c>
      <c r="L22">
        <v>1603</v>
      </c>
      <c r="M22">
        <v>2850</v>
      </c>
      <c r="N22">
        <v>10282</v>
      </c>
      <c r="O22">
        <v>7748</v>
      </c>
      <c r="P22">
        <v>0</v>
      </c>
      <c r="Q22">
        <v>10484</v>
      </c>
      <c r="R22">
        <v>202</v>
      </c>
      <c r="S22">
        <v>202</v>
      </c>
      <c r="T22">
        <v>2736</v>
      </c>
    </row>
    <row r="23" spans="2:20">
      <c r="B23">
        <v>20</v>
      </c>
      <c r="C23" t="s">
        <v>691</v>
      </c>
      <c r="D23">
        <v>41546</v>
      </c>
      <c r="E23">
        <v>41909</v>
      </c>
      <c r="F23">
        <v>-6</v>
      </c>
      <c r="G23">
        <v>52503</v>
      </c>
      <c r="H23">
        <v>70537</v>
      </c>
      <c r="I23">
        <v>182795</v>
      </c>
      <c r="J23">
        <v>112258</v>
      </c>
      <c r="K23">
        <v>18034</v>
      </c>
      <c r="L23">
        <v>6041</v>
      </c>
      <c r="M23">
        <v>11993</v>
      </c>
      <c r="N23">
        <v>52503</v>
      </c>
      <c r="O23">
        <v>39510</v>
      </c>
      <c r="P23">
        <v>0</v>
      </c>
      <c r="Q23">
        <v>53483</v>
      </c>
      <c r="R23">
        <v>980</v>
      </c>
      <c r="S23">
        <v>980</v>
      </c>
      <c r="T23">
        <v>13973</v>
      </c>
    </row>
    <row r="24" spans="2:20">
      <c r="B24">
        <v>26</v>
      </c>
      <c r="C24" t="s">
        <v>692</v>
      </c>
      <c r="D24">
        <v>41910</v>
      </c>
      <c r="E24">
        <v>42000</v>
      </c>
      <c r="F24">
        <v>-6</v>
      </c>
      <c r="G24">
        <v>24246</v>
      </c>
      <c r="H24">
        <v>29741</v>
      </c>
      <c r="I24">
        <v>74599</v>
      </c>
      <c r="J24">
        <v>44858</v>
      </c>
      <c r="K24">
        <v>5495</v>
      </c>
      <c r="L24">
        <v>1895</v>
      </c>
      <c r="M24">
        <v>3600</v>
      </c>
      <c r="N24">
        <v>24246</v>
      </c>
      <c r="O24">
        <v>18024</v>
      </c>
      <c r="P24">
        <v>0</v>
      </c>
      <c r="Q24">
        <v>24416</v>
      </c>
      <c r="R24">
        <v>170</v>
      </c>
      <c r="S24">
        <v>170</v>
      </c>
      <c r="T24">
        <v>6392</v>
      </c>
    </row>
    <row r="25" spans="2:20">
      <c r="B25">
        <v>23</v>
      </c>
      <c r="C25" t="s">
        <v>693</v>
      </c>
      <c r="D25">
        <v>42001</v>
      </c>
      <c r="E25">
        <v>42091</v>
      </c>
      <c r="F25">
        <v>-6</v>
      </c>
      <c r="G25">
        <v>18278</v>
      </c>
      <c r="H25">
        <v>23656</v>
      </c>
      <c r="I25">
        <v>58010</v>
      </c>
      <c r="J25">
        <v>34354</v>
      </c>
      <c r="K25">
        <v>5378</v>
      </c>
      <c r="L25">
        <v>1918</v>
      </c>
      <c r="M25">
        <v>3460</v>
      </c>
      <c r="N25">
        <v>18278</v>
      </c>
      <c r="O25">
        <v>13569</v>
      </c>
      <c r="P25">
        <v>0</v>
      </c>
      <c r="Q25">
        <v>18564</v>
      </c>
      <c r="R25">
        <v>286</v>
      </c>
      <c r="S25">
        <v>286</v>
      </c>
      <c r="T25">
        <v>4995</v>
      </c>
    </row>
    <row r="26" spans="2:20">
      <c r="B26">
        <v>25</v>
      </c>
      <c r="C26" t="s">
        <v>694</v>
      </c>
      <c r="D26">
        <v>42092</v>
      </c>
      <c r="E26">
        <v>42182</v>
      </c>
      <c r="F26">
        <v>-6</v>
      </c>
      <c r="G26">
        <v>14083</v>
      </c>
      <c r="H26">
        <v>19681</v>
      </c>
      <c r="I26">
        <v>49605</v>
      </c>
      <c r="J26">
        <v>29924</v>
      </c>
      <c r="K26">
        <v>5598</v>
      </c>
      <c r="L26">
        <v>2034</v>
      </c>
      <c r="M26">
        <v>3564</v>
      </c>
      <c r="N26">
        <v>14083</v>
      </c>
      <c r="O26">
        <v>10677</v>
      </c>
      <c r="P26">
        <v>0</v>
      </c>
      <c r="Q26">
        <v>14473</v>
      </c>
      <c r="R26">
        <v>390</v>
      </c>
      <c r="S26">
        <v>390</v>
      </c>
      <c r="T26">
        <v>3796</v>
      </c>
    </row>
    <row r="27" spans="2:20">
      <c r="B27">
        <v>21</v>
      </c>
      <c r="C27" t="s">
        <v>695</v>
      </c>
      <c r="D27">
        <v>41910</v>
      </c>
      <c r="E27">
        <v>42273</v>
      </c>
      <c r="F27">
        <v>-6</v>
      </c>
      <c r="G27">
        <v>71230</v>
      </c>
      <c r="H27">
        <v>93626</v>
      </c>
      <c r="I27">
        <v>233715</v>
      </c>
      <c r="J27">
        <v>140089</v>
      </c>
      <c r="K27">
        <v>22396</v>
      </c>
      <c r="L27">
        <v>8067</v>
      </c>
      <c r="M27">
        <v>14329</v>
      </c>
      <c r="N27">
        <v>71230</v>
      </c>
      <c r="O27">
        <v>53394</v>
      </c>
      <c r="P27">
        <v>0</v>
      </c>
      <c r="Q27">
        <v>72515</v>
      </c>
      <c r="R27">
        <v>1285</v>
      </c>
      <c r="S27">
        <v>1285</v>
      </c>
      <c r="T27">
        <v>19121</v>
      </c>
    </row>
    <row r="28" spans="2:20">
      <c r="B28">
        <v>27</v>
      </c>
      <c r="C28" t="s">
        <v>696</v>
      </c>
      <c r="D28">
        <v>42274</v>
      </c>
      <c r="E28">
        <v>42364</v>
      </c>
      <c r="F28">
        <v>-6</v>
      </c>
      <c r="G28">
        <v>24171</v>
      </c>
      <c r="H28">
        <v>30423</v>
      </c>
      <c r="I28">
        <v>75872</v>
      </c>
      <c r="J28">
        <v>45449</v>
      </c>
      <c r="K28">
        <v>6252</v>
      </c>
      <c r="L28">
        <v>2404</v>
      </c>
      <c r="M28">
        <v>3848</v>
      </c>
      <c r="N28">
        <v>24171</v>
      </c>
      <c r="O28">
        <v>18361</v>
      </c>
      <c r="P28">
        <v>0</v>
      </c>
      <c r="Q28">
        <v>24573</v>
      </c>
      <c r="R28">
        <v>402</v>
      </c>
      <c r="S28">
        <v>402</v>
      </c>
      <c r="T28">
        <v>6212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rgb="FF0000FF"/>
  </sheetPr>
  <dimension ref="B2:X154"/>
  <sheetViews>
    <sheetView showGridLines="0" workbookViewId="0">
      <pane xSplit="2" ySplit="9" topLeftCell="N10" activePane="bottomRight" state="frozen"/>
      <selection activeCell="F18" sqref="F18"/>
      <selection pane="topRight" activeCell="F18" sqref="F18"/>
      <selection pane="bottomLeft" activeCell="F18" sqref="F18"/>
      <selection pane="bottomRight" activeCell="F18" sqref="F18"/>
    </sheetView>
  </sheetViews>
  <sheetFormatPr baseColWidth="10" defaultColWidth="8.83203125" defaultRowHeight="15"/>
  <cols>
    <col min="2" max="2" width="46.5" bestFit="1" customWidth="1"/>
    <col min="3" max="24" width="15.6640625" customWidth="1"/>
  </cols>
  <sheetData>
    <row r="2" spans="2:24">
      <c r="B2" s="88" t="s">
        <v>472</v>
      </c>
    </row>
    <row r="3" spans="2:24">
      <c r="B3" s="88" t="s">
        <v>470</v>
      </c>
    </row>
    <row r="5" spans="2:24">
      <c r="B5" s="88" t="s">
        <v>469</v>
      </c>
      <c r="C5" s="89">
        <v>40537</v>
      </c>
      <c r="D5" s="89">
        <v>40628</v>
      </c>
      <c r="E5" s="89">
        <v>40719</v>
      </c>
      <c r="F5" s="89">
        <v>40810</v>
      </c>
      <c r="G5" s="89">
        <v>40908</v>
      </c>
      <c r="H5" s="89">
        <v>40999</v>
      </c>
      <c r="I5" s="89">
        <v>41090</v>
      </c>
      <c r="J5" s="89">
        <v>41181</v>
      </c>
      <c r="K5" s="89">
        <v>41272</v>
      </c>
      <c r="L5" s="89">
        <v>41363</v>
      </c>
      <c r="M5" s="144">
        <v>41454</v>
      </c>
      <c r="N5" s="89">
        <v>41518</v>
      </c>
      <c r="O5" s="89">
        <v>41609</v>
      </c>
      <c r="P5" s="89">
        <v>41699</v>
      </c>
      <c r="Q5" s="89">
        <v>41791</v>
      </c>
      <c r="R5" s="89">
        <v>41883</v>
      </c>
      <c r="S5" s="89">
        <v>41974</v>
      </c>
      <c r="T5" s="89">
        <v>42064</v>
      </c>
      <c r="U5" s="89">
        <v>42156</v>
      </c>
      <c r="V5" s="89">
        <v>42248</v>
      </c>
      <c r="W5" s="89">
        <v>42339</v>
      </c>
      <c r="X5" s="89">
        <v>42430</v>
      </c>
    </row>
    <row r="6" spans="2:24">
      <c r="B6" s="88" t="s">
        <v>465</v>
      </c>
      <c r="N6">
        <v>3</v>
      </c>
      <c r="O6">
        <v>4</v>
      </c>
      <c r="P6">
        <v>1</v>
      </c>
      <c r="Q6">
        <v>2</v>
      </c>
      <c r="R6">
        <v>3</v>
      </c>
      <c r="S6">
        <v>4</v>
      </c>
      <c r="T6">
        <v>1</v>
      </c>
      <c r="U6">
        <v>2</v>
      </c>
      <c r="V6">
        <v>3</v>
      </c>
      <c r="W6">
        <v>4</v>
      </c>
    </row>
    <row r="7" spans="2:24">
      <c r="B7" s="88" t="s">
        <v>461</v>
      </c>
      <c r="N7" t="s">
        <v>460</v>
      </c>
      <c r="O7" t="s">
        <v>460</v>
      </c>
      <c r="P7" t="s">
        <v>460</v>
      </c>
      <c r="Q7" t="s">
        <v>460</v>
      </c>
      <c r="R7" t="s">
        <v>460</v>
      </c>
      <c r="S7" t="s">
        <v>460</v>
      </c>
      <c r="T7" t="s">
        <v>460</v>
      </c>
      <c r="U7" t="s">
        <v>460</v>
      </c>
      <c r="V7" t="s">
        <v>460</v>
      </c>
      <c r="W7" t="s">
        <v>460</v>
      </c>
    </row>
    <row r="8" spans="2:24" s="88" customFormat="1"/>
    <row r="9" spans="2:24" s="88" customFormat="1">
      <c r="B9" s="146" t="s">
        <v>7</v>
      </c>
    </row>
    <row r="10" spans="2:24">
      <c r="B10" s="88" t="s">
        <v>455</v>
      </c>
      <c r="N10">
        <v>37472</v>
      </c>
      <c r="O10">
        <v>57594</v>
      </c>
      <c r="P10">
        <v>45646</v>
      </c>
      <c r="Q10">
        <v>37432</v>
      </c>
      <c r="R10">
        <v>42123</v>
      </c>
      <c r="S10">
        <v>74599</v>
      </c>
      <c r="T10">
        <v>58010</v>
      </c>
      <c r="U10">
        <v>49605</v>
      </c>
      <c r="V10">
        <v>51501</v>
      </c>
      <c r="W10">
        <v>75872</v>
      </c>
    </row>
    <row r="11" spans="2:24">
      <c r="B11" s="88" t="s">
        <v>453</v>
      </c>
      <c r="N11">
        <v>23601</v>
      </c>
      <c r="O11">
        <v>35748</v>
      </c>
      <c r="P11">
        <v>27699</v>
      </c>
      <c r="Q11">
        <v>22697</v>
      </c>
      <c r="R11">
        <v>26114</v>
      </c>
      <c r="S11">
        <v>44858</v>
      </c>
      <c r="T11">
        <v>34354</v>
      </c>
      <c r="U11">
        <v>29924</v>
      </c>
      <c r="V11">
        <v>30953</v>
      </c>
      <c r="W11">
        <v>45449</v>
      </c>
    </row>
    <row r="12" spans="2:24">
      <c r="B12" s="88" t="s">
        <v>452</v>
      </c>
      <c r="N12">
        <v>23601</v>
      </c>
      <c r="O12">
        <v>35748</v>
      </c>
      <c r="P12">
        <v>27699</v>
      </c>
      <c r="Q12">
        <v>22697</v>
      </c>
      <c r="R12">
        <v>26114</v>
      </c>
      <c r="S12">
        <v>44858</v>
      </c>
      <c r="T12">
        <v>34354</v>
      </c>
      <c r="U12">
        <v>29924</v>
      </c>
      <c r="V12">
        <v>30953</v>
      </c>
      <c r="W12">
        <v>45449</v>
      </c>
    </row>
    <row r="13" spans="2:24">
      <c r="B13" s="88" t="s">
        <v>449</v>
      </c>
      <c r="C13" s="143">
        <v>575</v>
      </c>
      <c r="D13" s="143">
        <v>581</v>
      </c>
      <c r="E13" s="143">
        <v>628</v>
      </c>
      <c r="F13" s="143">
        <v>645</v>
      </c>
      <c r="G13" s="143">
        <v>758</v>
      </c>
      <c r="H13" s="143">
        <v>841</v>
      </c>
      <c r="I13" s="143">
        <v>876</v>
      </c>
      <c r="J13" s="143">
        <v>906</v>
      </c>
      <c r="K13" s="143">
        <v>1010</v>
      </c>
      <c r="L13" s="143">
        <v>1119</v>
      </c>
      <c r="M13" s="143">
        <v>1178</v>
      </c>
      <c r="N13">
        <v>1168</v>
      </c>
      <c r="O13">
        <v>1330</v>
      </c>
      <c r="P13">
        <v>1422</v>
      </c>
      <c r="Q13">
        <v>1603</v>
      </c>
      <c r="R13">
        <v>1686</v>
      </c>
      <c r="S13">
        <v>1895</v>
      </c>
      <c r="T13">
        <v>1918</v>
      </c>
      <c r="U13">
        <v>2034</v>
      </c>
      <c r="V13">
        <v>2220</v>
      </c>
      <c r="W13">
        <v>2404</v>
      </c>
    </row>
    <row r="14" spans="2:24">
      <c r="B14" s="88" t="s">
        <v>448</v>
      </c>
      <c r="N14">
        <v>2673</v>
      </c>
      <c r="O14">
        <v>3053</v>
      </c>
      <c r="P14">
        <v>2932</v>
      </c>
      <c r="Q14">
        <v>2850</v>
      </c>
      <c r="R14">
        <v>3158</v>
      </c>
      <c r="S14">
        <v>3600</v>
      </c>
      <c r="T14">
        <v>3460</v>
      </c>
      <c r="U14">
        <v>3564</v>
      </c>
      <c r="V14">
        <v>3705</v>
      </c>
      <c r="W14">
        <v>3848</v>
      </c>
    </row>
    <row r="15" spans="2:24">
      <c r="B15" s="88" t="s">
        <v>445</v>
      </c>
      <c r="N15">
        <v>-1783</v>
      </c>
      <c r="O15">
        <v>-2144</v>
      </c>
      <c r="P15">
        <v>-1887</v>
      </c>
      <c r="Q15">
        <v>-1946</v>
      </c>
      <c r="R15">
        <v>-1969</v>
      </c>
      <c r="S15">
        <v>-2575</v>
      </c>
      <c r="T15">
        <v>-2479</v>
      </c>
      <c r="U15">
        <v>-3084</v>
      </c>
      <c r="V15">
        <v>-3119</v>
      </c>
      <c r="W15">
        <v>-2954</v>
      </c>
    </row>
    <row r="16" spans="2:24">
      <c r="B16" s="88" t="s">
        <v>318</v>
      </c>
      <c r="N16">
        <v>0</v>
      </c>
      <c r="O16">
        <v>0</v>
      </c>
      <c r="P16">
        <v>0</v>
      </c>
      <c r="Q16">
        <v>0</v>
      </c>
      <c r="R16">
        <v>0</v>
      </c>
      <c r="S16">
        <v>0</v>
      </c>
      <c r="T16">
        <v>0</v>
      </c>
      <c r="U16">
        <v>0</v>
      </c>
      <c r="V16">
        <v>0</v>
      </c>
      <c r="W16">
        <v>0</v>
      </c>
    </row>
    <row r="17" spans="2:23">
      <c r="B17" s="88" t="s">
        <v>443</v>
      </c>
      <c r="N17">
        <v>390</v>
      </c>
      <c r="O17">
        <v>427</v>
      </c>
      <c r="P17">
        <v>410</v>
      </c>
      <c r="Q17">
        <v>439</v>
      </c>
      <c r="R17">
        <v>519</v>
      </c>
      <c r="S17">
        <v>654</v>
      </c>
      <c r="T17">
        <v>675</v>
      </c>
      <c r="U17">
        <v>766</v>
      </c>
      <c r="V17">
        <v>826</v>
      </c>
      <c r="W17">
        <v>941</v>
      </c>
    </row>
    <row r="18" spans="2:23">
      <c r="B18" s="88" t="s">
        <v>442</v>
      </c>
      <c r="N18">
        <v>0</v>
      </c>
      <c r="O18">
        <v>0</v>
      </c>
      <c r="P18">
        <v>0</v>
      </c>
      <c r="Q18">
        <v>0</v>
      </c>
      <c r="R18">
        <v>0</v>
      </c>
      <c r="S18">
        <v>0</v>
      </c>
      <c r="T18">
        <v>0</v>
      </c>
      <c r="U18">
        <v>0</v>
      </c>
      <c r="V18">
        <v>0</v>
      </c>
      <c r="W18">
        <v>0</v>
      </c>
    </row>
    <row r="19" spans="2:23">
      <c r="B19" s="88" t="s">
        <v>441</v>
      </c>
      <c r="N19">
        <v>-194</v>
      </c>
      <c r="O19">
        <v>-97</v>
      </c>
      <c r="P19">
        <v>-100</v>
      </c>
      <c r="Q19">
        <v>-137</v>
      </c>
      <c r="R19">
        <v>-97</v>
      </c>
      <c r="S19">
        <v>-353</v>
      </c>
      <c r="T19">
        <v>-226</v>
      </c>
      <c r="U19">
        <v>-175</v>
      </c>
      <c r="V19">
        <v>-149</v>
      </c>
      <c r="W19">
        <v>-263</v>
      </c>
    </row>
    <row r="20" spans="2:23">
      <c r="B20" s="88" t="s">
        <v>440</v>
      </c>
      <c r="N20">
        <v>0</v>
      </c>
      <c r="O20">
        <v>0</v>
      </c>
      <c r="P20">
        <v>0</v>
      </c>
      <c r="Q20">
        <v>0</v>
      </c>
      <c r="R20">
        <v>0</v>
      </c>
      <c r="S20">
        <v>0</v>
      </c>
      <c r="T20">
        <v>0</v>
      </c>
      <c r="U20">
        <v>0</v>
      </c>
      <c r="V20">
        <v>0</v>
      </c>
      <c r="W20">
        <v>0</v>
      </c>
    </row>
    <row r="21" spans="2:23">
      <c r="B21" s="88" t="s">
        <v>439</v>
      </c>
      <c r="N21">
        <v>0</v>
      </c>
      <c r="O21">
        <v>0</v>
      </c>
      <c r="P21">
        <v>0</v>
      </c>
      <c r="Q21">
        <v>0</v>
      </c>
      <c r="R21">
        <v>0</v>
      </c>
      <c r="S21">
        <v>0</v>
      </c>
      <c r="T21">
        <v>0</v>
      </c>
      <c r="U21">
        <v>0</v>
      </c>
      <c r="V21">
        <v>0</v>
      </c>
      <c r="W21">
        <v>0</v>
      </c>
    </row>
    <row r="22" spans="2:23">
      <c r="B22" s="88" t="s">
        <v>438</v>
      </c>
      <c r="N22">
        <v>0</v>
      </c>
      <c r="O22">
        <v>0</v>
      </c>
      <c r="P22">
        <v>0</v>
      </c>
      <c r="Q22">
        <v>0</v>
      </c>
      <c r="R22">
        <v>0</v>
      </c>
      <c r="S22">
        <v>0</v>
      </c>
      <c r="T22">
        <v>0</v>
      </c>
      <c r="U22">
        <v>0</v>
      </c>
      <c r="V22">
        <v>0</v>
      </c>
      <c r="W22">
        <v>0</v>
      </c>
    </row>
    <row r="23" spans="2:23">
      <c r="B23" s="88" t="s">
        <v>436</v>
      </c>
      <c r="N23">
        <v>83</v>
      </c>
      <c r="O23">
        <v>84</v>
      </c>
      <c r="P23">
        <v>85</v>
      </c>
      <c r="Q23">
        <v>100</v>
      </c>
      <c r="R23">
        <v>115</v>
      </c>
      <c r="S23">
        <v>131</v>
      </c>
      <c r="T23">
        <v>163</v>
      </c>
      <c r="U23">
        <v>201</v>
      </c>
      <c r="V23">
        <v>238</v>
      </c>
      <c r="W23">
        <v>276</v>
      </c>
    </row>
    <row r="24" spans="2:23">
      <c r="B24" s="88" t="s">
        <v>435</v>
      </c>
      <c r="N24">
        <v>10143</v>
      </c>
      <c r="O24">
        <v>17709</v>
      </c>
      <c r="P24">
        <v>13818</v>
      </c>
      <c r="Q24">
        <v>10484</v>
      </c>
      <c r="R24">
        <v>11472</v>
      </c>
      <c r="S24">
        <v>24416</v>
      </c>
      <c r="T24">
        <v>18564</v>
      </c>
      <c r="U24">
        <v>14473</v>
      </c>
      <c r="V24">
        <v>15062</v>
      </c>
      <c r="W24">
        <v>24573</v>
      </c>
    </row>
    <row r="25" spans="2:23">
      <c r="B25" s="136" t="s">
        <v>434</v>
      </c>
      <c r="N25" s="136">
        <v>2631</v>
      </c>
      <c r="O25" s="136">
        <v>4637</v>
      </c>
      <c r="P25" s="136">
        <v>3595</v>
      </c>
      <c r="Q25" s="136">
        <v>2736</v>
      </c>
      <c r="R25" s="136">
        <v>3005</v>
      </c>
      <c r="S25" s="136">
        <v>6392</v>
      </c>
      <c r="T25" s="136">
        <v>4995</v>
      </c>
      <c r="U25" s="136">
        <v>3796</v>
      </c>
      <c r="V25" s="136">
        <v>3938</v>
      </c>
      <c r="W25" s="136">
        <v>6212</v>
      </c>
    </row>
    <row r="26" spans="2:23">
      <c r="B26" s="88" t="s">
        <v>433</v>
      </c>
      <c r="N26">
        <v>0</v>
      </c>
      <c r="O26">
        <v>0</v>
      </c>
      <c r="P26">
        <v>0</v>
      </c>
      <c r="Q26">
        <v>0</v>
      </c>
      <c r="R26">
        <v>0</v>
      </c>
      <c r="S26">
        <v>0</v>
      </c>
      <c r="T26">
        <v>0</v>
      </c>
      <c r="U26">
        <v>0</v>
      </c>
      <c r="V26">
        <v>0</v>
      </c>
      <c r="W26">
        <v>0</v>
      </c>
    </row>
    <row r="27" spans="2:23">
      <c r="B27" s="88" t="s">
        <v>429</v>
      </c>
      <c r="N27">
        <v>0</v>
      </c>
      <c r="O27">
        <v>0</v>
      </c>
      <c r="P27">
        <v>0</v>
      </c>
      <c r="Q27">
        <v>0</v>
      </c>
      <c r="R27">
        <v>0</v>
      </c>
      <c r="S27">
        <v>0</v>
      </c>
      <c r="T27">
        <v>0</v>
      </c>
      <c r="U27">
        <v>0</v>
      </c>
      <c r="V27">
        <v>0</v>
      </c>
      <c r="W27">
        <v>0</v>
      </c>
    </row>
    <row r="28" spans="2:23">
      <c r="B28" s="88" t="s">
        <v>427</v>
      </c>
      <c r="N28">
        <v>0</v>
      </c>
      <c r="O28">
        <v>0</v>
      </c>
      <c r="P28">
        <v>0</v>
      </c>
      <c r="Q28">
        <v>0</v>
      </c>
      <c r="R28">
        <v>0</v>
      </c>
      <c r="S28">
        <v>0</v>
      </c>
      <c r="T28">
        <v>0</v>
      </c>
      <c r="U28">
        <v>0</v>
      </c>
      <c r="V28">
        <v>0</v>
      </c>
      <c r="W28">
        <v>0</v>
      </c>
    </row>
    <row r="29" spans="2:23">
      <c r="B29" s="88" t="s">
        <v>426</v>
      </c>
      <c r="N29">
        <v>0</v>
      </c>
      <c r="O29">
        <v>0</v>
      </c>
      <c r="P29">
        <v>0</v>
      </c>
      <c r="Q29">
        <v>0</v>
      </c>
      <c r="R29">
        <v>0</v>
      </c>
      <c r="S29">
        <v>0</v>
      </c>
      <c r="T29">
        <v>0</v>
      </c>
      <c r="U29">
        <v>0</v>
      </c>
      <c r="V29">
        <v>0</v>
      </c>
      <c r="W29">
        <v>0</v>
      </c>
    </row>
    <row r="30" spans="2:23">
      <c r="B30" s="88" t="s">
        <v>425</v>
      </c>
      <c r="N30">
        <v>0</v>
      </c>
      <c r="O30">
        <v>0</v>
      </c>
      <c r="P30">
        <v>0</v>
      </c>
      <c r="Q30">
        <v>0</v>
      </c>
      <c r="R30">
        <v>0</v>
      </c>
      <c r="S30">
        <v>0</v>
      </c>
      <c r="T30">
        <v>0</v>
      </c>
      <c r="U30">
        <v>0</v>
      </c>
      <c r="V30">
        <v>0</v>
      </c>
      <c r="W30">
        <v>0</v>
      </c>
    </row>
    <row r="31" spans="2:23">
      <c r="B31" s="88" t="s">
        <v>423</v>
      </c>
      <c r="N31">
        <v>7512</v>
      </c>
      <c r="O31">
        <v>13072</v>
      </c>
      <c r="P31">
        <v>10223</v>
      </c>
      <c r="Q31">
        <v>7748</v>
      </c>
      <c r="R31">
        <v>8467</v>
      </c>
      <c r="S31">
        <v>18024</v>
      </c>
      <c r="T31">
        <v>13569</v>
      </c>
      <c r="U31">
        <v>10677</v>
      </c>
      <c r="V31">
        <v>11124</v>
      </c>
      <c r="W31">
        <v>18361</v>
      </c>
    </row>
    <row r="32" spans="2:23">
      <c r="B32" s="88" t="s">
        <v>420</v>
      </c>
      <c r="N32">
        <v>0</v>
      </c>
      <c r="O32">
        <v>0</v>
      </c>
      <c r="P32">
        <v>0</v>
      </c>
      <c r="Q32">
        <v>0</v>
      </c>
      <c r="R32">
        <v>0</v>
      </c>
      <c r="S32">
        <v>0</v>
      </c>
      <c r="T32">
        <v>0</v>
      </c>
      <c r="U32">
        <v>0</v>
      </c>
      <c r="V32">
        <v>0</v>
      </c>
      <c r="W32">
        <v>0</v>
      </c>
    </row>
    <row r="33" spans="2:23" s="88" customFormat="1">
      <c r="B33" s="146" t="s">
        <v>46</v>
      </c>
    </row>
    <row r="34" spans="2:23">
      <c r="B34" s="88" t="s">
        <v>395</v>
      </c>
      <c r="N34">
        <v>14259</v>
      </c>
      <c r="O34">
        <v>14077</v>
      </c>
      <c r="P34">
        <v>18949</v>
      </c>
      <c r="Q34">
        <v>12977</v>
      </c>
      <c r="R34">
        <v>13844</v>
      </c>
      <c r="S34">
        <v>19478</v>
      </c>
      <c r="T34">
        <v>14489</v>
      </c>
      <c r="U34">
        <v>15319</v>
      </c>
      <c r="V34">
        <v>21120</v>
      </c>
      <c r="W34">
        <v>16689</v>
      </c>
    </row>
    <row r="35" spans="2:23">
      <c r="B35" s="88" t="s">
        <v>394</v>
      </c>
      <c r="N35">
        <v>0</v>
      </c>
      <c r="O35">
        <v>0</v>
      </c>
      <c r="P35">
        <v>0</v>
      </c>
      <c r="Q35">
        <v>0</v>
      </c>
      <c r="R35">
        <v>0</v>
      </c>
      <c r="S35">
        <v>0</v>
      </c>
      <c r="T35">
        <v>0</v>
      </c>
      <c r="U35">
        <v>0</v>
      </c>
      <c r="V35">
        <v>0</v>
      </c>
      <c r="W35">
        <v>0</v>
      </c>
    </row>
    <row r="36" spans="2:23">
      <c r="B36" s="88" t="s">
        <v>393</v>
      </c>
      <c r="N36" s="136">
        <v>26287</v>
      </c>
      <c r="O36" s="136">
        <v>26634</v>
      </c>
      <c r="P36" s="136">
        <v>22401</v>
      </c>
      <c r="Q36" s="136">
        <v>24828</v>
      </c>
      <c r="R36" s="136">
        <v>11233</v>
      </c>
      <c r="S36" s="136">
        <v>12985</v>
      </c>
      <c r="T36" s="136">
        <v>18607</v>
      </c>
      <c r="U36" s="136">
        <v>19384</v>
      </c>
      <c r="V36" s="136">
        <v>20481</v>
      </c>
      <c r="W36" s="136">
        <v>21385</v>
      </c>
    </row>
    <row r="37" spans="2:23">
      <c r="B37" s="88" t="s">
        <v>392</v>
      </c>
      <c r="N37">
        <v>13102</v>
      </c>
      <c r="O37">
        <v>14200</v>
      </c>
      <c r="P37">
        <v>9700</v>
      </c>
      <c r="Q37">
        <v>10788</v>
      </c>
      <c r="R37">
        <v>17460</v>
      </c>
      <c r="S37">
        <v>16709</v>
      </c>
      <c r="T37">
        <v>10905</v>
      </c>
      <c r="U37">
        <v>10370</v>
      </c>
      <c r="V37">
        <v>16849</v>
      </c>
      <c r="W37">
        <v>12953</v>
      </c>
    </row>
    <row r="38" spans="2:23">
      <c r="B38" s="88" t="s">
        <v>391</v>
      </c>
      <c r="N38">
        <v>0</v>
      </c>
      <c r="O38">
        <v>0</v>
      </c>
      <c r="P38">
        <v>0</v>
      </c>
      <c r="Q38">
        <v>0</v>
      </c>
      <c r="R38">
        <v>0</v>
      </c>
      <c r="S38">
        <v>0</v>
      </c>
      <c r="T38">
        <v>0</v>
      </c>
      <c r="U38">
        <v>0</v>
      </c>
      <c r="V38">
        <v>0</v>
      </c>
      <c r="W38">
        <v>0</v>
      </c>
    </row>
    <row r="39" spans="2:23">
      <c r="B39" s="88" t="s">
        <v>390</v>
      </c>
      <c r="N39">
        <v>7539</v>
      </c>
      <c r="O39">
        <v>10998</v>
      </c>
      <c r="P39">
        <v>6120</v>
      </c>
      <c r="Q39">
        <v>6053</v>
      </c>
      <c r="R39">
        <v>9759</v>
      </c>
      <c r="S39">
        <v>13267</v>
      </c>
      <c r="T39">
        <v>7259</v>
      </c>
      <c r="U39">
        <v>9537</v>
      </c>
      <c r="V39">
        <v>13494</v>
      </c>
      <c r="W39">
        <v>11668</v>
      </c>
    </row>
    <row r="40" spans="2:23">
      <c r="B40" s="88" t="s">
        <v>389</v>
      </c>
      <c r="N40">
        <v>20641</v>
      </c>
      <c r="O40">
        <v>25198</v>
      </c>
      <c r="P40">
        <v>15820</v>
      </c>
      <c r="Q40">
        <v>16841</v>
      </c>
      <c r="R40">
        <v>27219</v>
      </c>
      <c r="S40">
        <v>29976</v>
      </c>
      <c r="T40">
        <v>18164</v>
      </c>
      <c r="U40">
        <v>19907</v>
      </c>
      <c r="V40">
        <v>30343</v>
      </c>
      <c r="W40">
        <v>24621</v>
      </c>
    </row>
    <row r="41" spans="2:23">
      <c r="B41" s="88" t="s">
        <v>388</v>
      </c>
      <c r="N41">
        <v>683</v>
      </c>
      <c r="O41">
        <v>523</v>
      </c>
      <c r="P41">
        <v>444</v>
      </c>
      <c r="Q41">
        <v>315</v>
      </c>
      <c r="R41">
        <v>471</v>
      </c>
      <c r="S41">
        <v>228</v>
      </c>
      <c r="T41">
        <v>537</v>
      </c>
      <c r="U41">
        <v>474</v>
      </c>
      <c r="V41">
        <v>0</v>
      </c>
      <c r="W41">
        <v>0</v>
      </c>
    </row>
    <row r="42" spans="2:23">
      <c r="B42" s="88" t="s">
        <v>387</v>
      </c>
      <c r="N42">
        <v>0</v>
      </c>
      <c r="O42">
        <v>0</v>
      </c>
      <c r="P42">
        <v>0</v>
      </c>
      <c r="Q42">
        <v>0</v>
      </c>
      <c r="R42">
        <v>0</v>
      </c>
      <c r="S42">
        <v>0</v>
      </c>
      <c r="T42">
        <v>0</v>
      </c>
      <c r="U42">
        <v>0</v>
      </c>
      <c r="V42">
        <v>0</v>
      </c>
      <c r="W42">
        <v>0</v>
      </c>
    </row>
    <row r="43" spans="2:23">
      <c r="B43" s="88" t="s">
        <v>386</v>
      </c>
      <c r="N43">
        <v>0</v>
      </c>
      <c r="O43">
        <v>0</v>
      </c>
      <c r="P43">
        <v>0</v>
      </c>
      <c r="Q43">
        <v>0</v>
      </c>
      <c r="R43">
        <v>0</v>
      </c>
      <c r="S43">
        <v>0</v>
      </c>
      <c r="T43">
        <v>0</v>
      </c>
      <c r="U43">
        <v>0</v>
      </c>
      <c r="V43">
        <v>0</v>
      </c>
      <c r="W43">
        <v>0</v>
      </c>
    </row>
    <row r="44" spans="2:23">
      <c r="B44" s="88" t="s">
        <v>385</v>
      </c>
      <c r="N44">
        <v>1081</v>
      </c>
      <c r="O44">
        <v>1599</v>
      </c>
      <c r="P44">
        <v>1385</v>
      </c>
      <c r="Q44">
        <v>1279</v>
      </c>
      <c r="R44">
        <v>1640</v>
      </c>
      <c r="S44">
        <v>2055</v>
      </c>
      <c r="T44">
        <v>1859</v>
      </c>
      <c r="U44">
        <v>1568</v>
      </c>
      <c r="V44">
        <v>0</v>
      </c>
      <c r="W44">
        <v>0</v>
      </c>
    </row>
    <row r="45" spans="2:23">
      <c r="B45" s="88" t="s">
        <v>384</v>
      </c>
      <c r="N45">
        <v>0</v>
      </c>
      <c r="O45">
        <v>0</v>
      </c>
      <c r="P45">
        <v>0</v>
      </c>
      <c r="Q45">
        <v>0</v>
      </c>
      <c r="R45">
        <v>0</v>
      </c>
      <c r="S45">
        <v>0</v>
      </c>
      <c r="T45">
        <v>0</v>
      </c>
      <c r="U45">
        <v>0</v>
      </c>
      <c r="V45">
        <v>0</v>
      </c>
      <c r="W45">
        <v>0</v>
      </c>
    </row>
    <row r="46" spans="2:23">
      <c r="B46" s="88" t="s">
        <v>383</v>
      </c>
      <c r="N46">
        <v>0</v>
      </c>
      <c r="O46">
        <v>0</v>
      </c>
      <c r="P46">
        <v>0</v>
      </c>
      <c r="Q46">
        <v>0</v>
      </c>
      <c r="R46">
        <v>0</v>
      </c>
      <c r="S46">
        <v>0</v>
      </c>
      <c r="T46">
        <v>0</v>
      </c>
      <c r="U46">
        <v>0</v>
      </c>
      <c r="V46">
        <v>0</v>
      </c>
      <c r="W46">
        <v>0</v>
      </c>
    </row>
    <row r="47" spans="2:23">
      <c r="B47" s="88" t="s">
        <v>382</v>
      </c>
      <c r="N47">
        <v>1764</v>
      </c>
      <c r="O47">
        <v>2122</v>
      </c>
      <c r="P47">
        <v>1829</v>
      </c>
      <c r="Q47">
        <v>1594</v>
      </c>
      <c r="R47">
        <v>2111</v>
      </c>
      <c r="S47">
        <v>2283</v>
      </c>
      <c r="T47">
        <v>2396</v>
      </c>
      <c r="U47">
        <v>2042</v>
      </c>
      <c r="V47">
        <v>2349</v>
      </c>
      <c r="W47">
        <v>2451</v>
      </c>
    </row>
    <row r="48" spans="2:23">
      <c r="B48" s="88" t="s">
        <v>381</v>
      </c>
      <c r="N48">
        <v>0</v>
      </c>
      <c r="O48">
        <v>0</v>
      </c>
      <c r="P48">
        <v>0</v>
      </c>
      <c r="Q48">
        <v>0</v>
      </c>
      <c r="R48">
        <v>0</v>
      </c>
      <c r="S48">
        <v>0</v>
      </c>
      <c r="T48">
        <v>0</v>
      </c>
      <c r="U48">
        <v>0</v>
      </c>
      <c r="V48">
        <v>0</v>
      </c>
      <c r="W48">
        <v>0</v>
      </c>
    </row>
    <row r="49" spans="2:23">
      <c r="B49" s="88" t="s">
        <v>380</v>
      </c>
      <c r="N49" s="136">
        <v>3453</v>
      </c>
      <c r="O49" s="136">
        <v>3742</v>
      </c>
      <c r="P49" s="136">
        <v>4014</v>
      </c>
      <c r="Q49" s="136">
        <v>3884</v>
      </c>
      <c r="R49" s="136">
        <v>4318</v>
      </c>
      <c r="S49" s="136">
        <v>5046</v>
      </c>
      <c r="T49" s="136">
        <v>5141</v>
      </c>
      <c r="U49" s="136">
        <v>5010</v>
      </c>
      <c r="V49" s="136">
        <v>0</v>
      </c>
      <c r="W49" s="136">
        <v>0</v>
      </c>
    </row>
    <row r="50" spans="2:23">
      <c r="B50" s="88" t="s">
        <v>379</v>
      </c>
      <c r="N50" s="136">
        <v>6882</v>
      </c>
      <c r="O50" s="136">
        <v>8574</v>
      </c>
      <c r="P50" s="136">
        <v>7528</v>
      </c>
      <c r="Q50" s="136">
        <v>7825</v>
      </c>
      <c r="R50" s="136">
        <v>9806</v>
      </c>
      <c r="S50" s="136">
        <v>13635</v>
      </c>
      <c r="T50" s="136">
        <v>9094</v>
      </c>
      <c r="U50" s="136">
        <v>9291</v>
      </c>
      <c r="V50" s="136">
        <v>15085</v>
      </c>
      <c r="W50" s="136">
        <v>11073</v>
      </c>
    </row>
    <row r="51" spans="2:23">
      <c r="B51" s="88" t="s">
        <v>378</v>
      </c>
      <c r="N51">
        <v>73286</v>
      </c>
      <c r="O51">
        <v>80347</v>
      </c>
      <c r="P51">
        <v>70541</v>
      </c>
      <c r="Q51">
        <v>67949</v>
      </c>
      <c r="R51">
        <v>68531</v>
      </c>
      <c r="S51">
        <v>83403</v>
      </c>
      <c r="T51">
        <v>67891</v>
      </c>
      <c r="U51">
        <v>70953</v>
      </c>
      <c r="V51">
        <v>89378</v>
      </c>
      <c r="W51">
        <v>76219</v>
      </c>
    </row>
    <row r="52" spans="2:23">
      <c r="B52" s="88" t="s">
        <v>377</v>
      </c>
      <c r="N52">
        <v>3309</v>
      </c>
      <c r="O52">
        <v>3625</v>
      </c>
      <c r="P52">
        <v>4029</v>
      </c>
      <c r="Q52">
        <v>4448</v>
      </c>
      <c r="R52">
        <v>4863</v>
      </c>
      <c r="S52">
        <v>5152</v>
      </c>
      <c r="T52">
        <v>5627</v>
      </c>
      <c r="U52">
        <v>6071</v>
      </c>
      <c r="V52">
        <v>6956</v>
      </c>
      <c r="W52">
        <v>7729</v>
      </c>
    </row>
    <row r="53" spans="2:23">
      <c r="B53" s="88" t="s">
        <v>376</v>
      </c>
      <c r="N53">
        <v>0</v>
      </c>
      <c r="O53">
        <v>0</v>
      </c>
      <c r="P53">
        <v>0</v>
      </c>
      <c r="Q53">
        <v>0</v>
      </c>
      <c r="R53">
        <v>0</v>
      </c>
      <c r="S53">
        <v>0</v>
      </c>
      <c r="T53">
        <v>0</v>
      </c>
      <c r="U53">
        <v>0</v>
      </c>
      <c r="V53">
        <v>0</v>
      </c>
      <c r="W53">
        <v>0</v>
      </c>
    </row>
    <row r="54" spans="2:23">
      <c r="B54" s="88" t="s">
        <v>375</v>
      </c>
      <c r="N54">
        <v>10000</v>
      </c>
      <c r="O54">
        <v>10000</v>
      </c>
      <c r="P54">
        <v>10000</v>
      </c>
      <c r="Q54">
        <v>10000</v>
      </c>
      <c r="R54">
        <v>10000</v>
      </c>
      <c r="S54">
        <v>10000</v>
      </c>
      <c r="T54">
        <v>10000</v>
      </c>
      <c r="U54">
        <v>10000</v>
      </c>
      <c r="V54">
        <v>10000</v>
      </c>
      <c r="W54">
        <v>10000</v>
      </c>
    </row>
    <row r="55" spans="2:23">
      <c r="B55" s="88" t="s">
        <v>374</v>
      </c>
      <c r="N55">
        <v>0</v>
      </c>
      <c r="O55">
        <v>0</v>
      </c>
      <c r="P55">
        <v>0</v>
      </c>
      <c r="Q55">
        <v>0</v>
      </c>
      <c r="R55">
        <v>0</v>
      </c>
      <c r="S55">
        <v>0</v>
      </c>
      <c r="T55">
        <v>0</v>
      </c>
      <c r="U55">
        <v>0</v>
      </c>
      <c r="V55">
        <v>0</v>
      </c>
      <c r="W55">
        <v>0</v>
      </c>
    </row>
    <row r="56" spans="2:23">
      <c r="B56" s="88" t="s">
        <v>373</v>
      </c>
      <c r="N56">
        <v>16597</v>
      </c>
      <c r="O56">
        <v>15488</v>
      </c>
      <c r="P56">
        <v>15120</v>
      </c>
      <c r="Q56">
        <v>17585</v>
      </c>
      <c r="R56">
        <v>20624</v>
      </c>
      <c r="S56">
        <v>20392</v>
      </c>
      <c r="T56">
        <v>20151</v>
      </c>
      <c r="U56">
        <v>21149</v>
      </c>
      <c r="V56">
        <v>22471</v>
      </c>
      <c r="W56">
        <v>22300</v>
      </c>
    </row>
    <row r="57" spans="2:23">
      <c r="B57" s="88" t="s">
        <v>372</v>
      </c>
      <c r="N57">
        <v>16597</v>
      </c>
      <c r="O57">
        <v>15488</v>
      </c>
      <c r="P57">
        <v>15120</v>
      </c>
      <c r="Q57">
        <v>17585</v>
      </c>
      <c r="R57">
        <v>20624</v>
      </c>
      <c r="S57">
        <v>20392</v>
      </c>
      <c r="T57">
        <v>20151</v>
      </c>
      <c r="U57">
        <v>21149</v>
      </c>
      <c r="V57">
        <v>22471</v>
      </c>
      <c r="W57">
        <v>22300</v>
      </c>
    </row>
    <row r="58" spans="2:23">
      <c r="B58" s="88" t="s">
        <v>371</v>
      </c>
      <c r="N58">
        <v>16597</v>
      </c>
      <c r="O58">
        <v>15488</v>
      </c>
      <c r="P58">
        <v>15120</v>
      </c>
      <c r="Q58">
        <v>17585</v>
      </c>
      <c r="R58">
        <v>20624</v>
      </c>
      <c r="S58">
        <v>20392</v>
      </c>
      <c r="T58">
        <v>20151</v>
      </c>
      <c r="U58">
        <v>21149</v>
      </c>
      <c r="V58">
        <v>22471</v>
      </c>
      <c r="W58">
        <v>22300</v>
      </c>
    </row>
    <row r="59" spans="2:23">
      <c r="B59" s="88" t="s">
        <v>370</v>
      </c>
      <c r="N59">
        <v>-11922</v>
      </c>
      <c r="O59">
        <v>-13800</v>
      </c>
      <c r="P59">
        <v>-15286</v>
      </c>
      <c r="Q59">
        <v>-16868</v>
      </c>
      <c r="R59">
        <v>-18391</v>
      </c>
      <c r="S59">
        <v>-20355</v>
      </c>
      <c r="T59">
        <v>-22309</v>
      </c>
      <c r="U59">
        <v>-24395</v>
      </c>
      <c r="V59">
        <v>-26786</v>
      </c>
      <c r="W59">
        <v>-29042</v>
      </c>
    </row>
    <row r="60" spans="2:23">
      <c r="B60" s="88" t="s">
        <v>369</v>
      </c>
      <c r="N60">
        <v>16597</v>
      </c>
      <c r="O60">
        <v>15488</v>
      </c>
      <c r="P60">
        <v>15120</v>
      </c>
      <c r="Q60">
        <v>17585</v>
      </c>
      <c r="R60">
        <v>20624</v>
      </c>
      <c r="S60">
        <v>20392</v>
      </c>
      <c r="T60">
        <v>20151</v>
      </c>
      <c r="U60">
        <v>21149</v>
      </c>
      <c r="V60">
        <v>22471</v>
      </c>
      <c r="W60">
        <v>22300</v>
      </c>
    </row>
    <row r="61" spans="2:23">
      <c r="B61" s="88" t="s">
        <v>368</v>
      </c>
      <c r="N61">
        <v>4179</v>
      </c>
      <c r="O61">
        <v>4105</v>
      </c>
      <c r="P61">
        <v>3928</v>
      </c>
      <c r="Q61">
        <v>3767</v>
      </c>
      <c r="R61">
        <v>4142</v>
      </c>
      <c r="S61">
        <v>4370</v>
      </c>
      <c r="T61">
        <v>4061</v>
      </c>
      <c r="U61">
        <v>3779</v>
      </c>
      <c r="V61">
        <v>3893</v>
      </c>
      <c r="W61">
        <v>3924</v>
      </c>
    </row>
    <row r="62" spans="2:23">
      <c r="B62" s="88" t="s">
        <v>367</v>
      </c>
      <c r="N62">
        <v>1577</v>
      </c>
      <c r="O62">
        <v>2022</v>
      </c>
      <c r="P62">
        <v>2055</v>
      </c>
      <c r="Q62">
        <v>2374</v>
      </c>
      <c r="R62">
        <v>4616</v>
      </c>
      <c r="S62">
        <v>4629</v>
      </c>
      <c r="T62">
        <v>4711</v>
      </c>
      <c r="U62">
        <v>5044</v>
      </c>
      <c r="V62">
        <v>5116</v>
      </c>
      <c r="W62">
        <v>5202</v>
      </c>
    </row>
    <row r="63" spans="2:23">
      <c r="B63" s="88" t="s">
        <v>366</v>
      </c>
      <c r="N63">
        <v>0</v>
      </c>
      <c r="O63">
        <v>0</v>
      </c>
      <c r="P63">
        <v>0</v>
      </c>
      <c r="Q63">
        <v>0</v>
      </c>
      <c r="R63">
        <v>0</v>
      </c>
      <c r="S63">
        <v>0</v>
      </c>
      <c r="T63">
        <v>0</v>
      </c>
      <c r="U63">
        <v>0</v>
      </c>
      <c r="V63">
        <v>0</v>
      </c>
      <c r="W63">
        <v>0</v>
      </c>
    </row>
    <row r="64" spans="2:23">
      <c r="B64" s="88" t="s">
        <v>365</v>
      </c>
      <c r="N64">
        <v>5146</v>
      </c>
      <c r="O64">
        <v>5091</v>
      </c>
      <c r="P64">
        <v>5106</v>
      </c>
      <c r="Q64">
        <v>4160</v>
      </c>
      <c r="R64">
        <v>3764</v>
      </c>
      <c r="S64">
        <v>3608</v>
      </c>
      <c r="T64">
        <v>3937</v>
      </c>
      <c r="U64">
        <v>4081</v>
      </c>
      <c r="V64">
        <v>5556</v>
      </c>
      <c r="W64">
        <v>7974</v>
      </c>
    </row>
    <row r="65" spans="2:23">
      <c r="B65" s="88" t="s">
        <v>364</v>
      </c>
      <c r="N65">
        <v>133714</v>
      </c>
      <c r="O65">
        <v>144837</v>
      </c>
      <c r="P65">
        <v>135448</v>
      </c>
      <c r="Q65">
        <v>154571</v>
      </c>
      <c r="R65">
        <v>163308</v>
      </c>
      <c r="S65">
        <v>178491</v>
      </c>
      <c r="T65">
        <v>193303</v>
      </c>
      <c r="U65">
        <v>202198</v>
      </c>
      <c r="V65">
        <v>201101</v>
      </c>
      <c r="W65">
        <v>217065</v>
      </c>
    </row>
    <row r="66" spans="2:23">
      <c r="B66" s="88" t="s">
        <v>363</v>
      </c>
      <c r="N66">
        <v>207000</v>
      </c>
      <c r="O66">
        <v>225184</v>
      </c>
      <c r="P66">
        <v>205989</v>
      </c>
      <c r="Q66">
        <v>222520</v>
      </c>
      <c r="R66">
        <v>231839</v>
      </c>
      <c r="S66">
        <v>261894</v>
      </c>
      <c r="T66">
        <v>261194</v>
      </c>
      <c r="U66">
        <v>273151</v>
      </c>
      <c r="V66">
        <v>290479</v>
      </c>
      <c r="W66">
        <v>293284</v>
      </c>
    </row>
    <row r="67" spans="2:23">
      <c r="B67" s="88" t="s">
        <v>362</v>
      </c>
      <c r="N67" t="s">
        <v>651</v>
      </c>
      <c r="O67" t="s">
        <v>651</v>
      </c>
      <c r="P67" t="s">
        <v>651</v>
      </c>
      <c r="Q67" t="s">
        <v>651</v>
      </c>
      <c r="S67" t="s">
        <v>651</v>
      </c>
      <c r="T67" t="s">
        <v>651</v>
      </c>
      <c r="U67" t="s">
        <v>651</v>
      </c>
    </row>
    <row r="68" spans="2:23">
      <c r="B68" s="88" t="s">
        <v>361</v>
      </c>
      <c r="N68">
        <v>22367</v>
      </c>
      <c r="O68">
        <v>29588</v>
      </c>
      <c r="P68">
        <v>18914</v>
      </c>
      <c r="Q68">
        <v>20535</v>
      </c>
      <c r="R68">
        <v>30196</v>
      </c>
      <c r="S68">
        <v>38001</v>
      </c>
      <c r="T68">
        <v>23159</v>
      </c>
      <c r="U68">
        <v>26474</v>
      </c>
      <c r="V68">
        <v>35490</v>
      </c>
      <c r="W68">
        <v>33312</v>
      </c>
    </row>
    <row r="69" spans="2:23">
      <c r="B69" s="88" t="s">
        <v>360</v>
      </c>
      <c r="N69" s="136">
        <v>0</v>
      </c>
      <c r="O69" s="136">
        <v>0</v>
      </c>
      <c r="P69" s="136">
        <v>0</v>
      </c>
      <c r="Q69" s="136">
        <v>2010</v>
      </c>
      <c r="R69" s="136">
        <v>6308</v>
      </c>
      <c r="S69" s="136">
        <v>3899</v>
      </c>
      <c r="T69" s="136">
        <v>3799</v>
      </c>
      <c r="U69" s="136">
        <v>4499</v>
      </c>
      <c r="V69" s="136">
        <v>8499</v>
      </c>
      <c r="W69" s="136">
        <v>7259</v>
      </c>
    </row>
    <row r="70" spans="2:23">
      <c r="B70" s="88" t="s">
        <v>359</v>
      </c>
      <c r="N70">
        <v>0</v>
      </c>
      <c r="O70">
        <v>0</v>
      </c>
      <c r="P70">
        <v>0</v>
      </c>
      <c r="Q70">
        <v>0</v>
      </c>
      <c r="R70">
        <v>0</v>
      </c>
      <c r="S70">
        <v>0</v>
      </c>
      <c r="T70">
        <v>0</v>
      </c>
      <c r="U70">
        <v>2500</v>
      </c>
      <c r="V70">
        <v>2500</v>
      </c>
      <c r="W70">
        <v>2500</v>
      </c>
    </row>
    <row r="71" spans="2:23">
      <c r="B71" s="88" t="s">
        <v>358</v>
      </c>
      <c r="N71">
        <v>13856</v>
      </c>
      <c r="O71">
        <v>15824</v>
      </c>
      <c r="P71">
        <v>15984</v>
      </c>
      <c r="Q71">
        <v>15264</v>
      </c>
      <c r="R71">
        <v>18453</v>
      </c>
      <c r="S71">
        <v>22724</v>
      </c>
      <c r="T71">
        <v>22827</v>
      </c>
      <c r="U71">
        <v>22724</v>
      </c>
      <c r="V71">
        <v>25181</v>
      </c>
      <c r="W71">
        <v>24032</v>
      </c>
    </row>
    <row r="72" spans="2:23">
      <c r="B72" s="88" t="s">
        <v>357</v>
      </c>
      <c r="N72">
        <v>0</v>
      </c>
      <c r="O72">
        <v>0</v>
      </c>
      <c r="P72">
        <v>0</v>
      </c>
      <c r="Q72">
        <v>0</v>
      </c>
      <c r="R72">
        <v>0</v>
      </c>
      <c r="S72">
        <v>0</v>
      </c>
      <c r="T72">
        <v>0</v>
      </c>
      <c r="U72">
        <v>0</v>
      </c>
      <c r="V72">
        <v>0</v>
      </c>
      <c r="W72">
        <v>0</v>
      </c>
    </row>
    <row r="73" spans="2:23">
      <c r="B73" s="88" t="s">
        <v>356</v>
      </c>
      <c r="N73">
        <v>7435</v>
      </c>
      <c r="O73">
        <v>8357</v>
      </c>
      <c r="P73">
        <v>8310</v>
      </c>
      <c r="Q73">
        <v>8396</v>
      </c>
      <c r="R73">
        <v>8491</v>
      </c>
      <c r="S73">
        <v>8987</v>
      </c>
      <c r="T73">
        <v>8944</v>
      </c>
      <c r="U73">
        <v>9088</v>
      </c>
      <c r="V73">
        <v>8940</v>
      </c>
      <c r="W73">
        <v>8989</v>
      </c>
    </row>
    <row r="74" spans="2:23">
      <c r="B74" s="88" t="s">
        <v>355</v>
      </c>
      <c r="N74" s="25">
        <v>0</v>
      </c>
      <c r="O74" s="25">
        <v>0</v>
      </c>
      <c r="P74" s="25">
        <v>0</v>
      </c>
      <c r="Q74" s="25">
        <v>0</v>
      </c>
      <c r="R74" s="25">
        <v>0</v>
      </c>
      <c r="S74" s="25">
        <v>0</v>
      </c>
      <c r="T74" s="25">
        <v>0</v>
      </c>
      <c r="U74" s="25">
        <v>0</v>
      </c>
      <c r="V74" s="25">
        <v>0</v>
      </c>
      <c r="W74" s="25">
        <v>0</v>
      </c>
    </row>
    <row r="75" spans="2:23">
      <c r="B75" s="88" t="s">
        <v>354</v>
      </c>
      <c r="N75">
        <v>0</v>
      </c>
      <c r="O75">
        <v>0</v>
      </c>
      <c r="P75">
        <v>0</v>
      </c>
      <c r="Q75">
        <v>0</v>
      </c>
      <c r="R75">
        <v>0</v>
      </c>
      <c r="S75">
        <v>0</v>
      </c>
      <c r="T75">
        <v>0</v>
      </c>
      <c r="U75">
        <v>0</v>
      </c>
      <c r="V75">
        <v>0</v>
      </c>
      <c r="W75">
        <v>0</v>
      </c>
    </row>
    <row r="76" spans="2:23">
      <c r="B76" s="88" t="s">
        <v>353</v>
      </c>
      <c r="N76">
        <v>43658</v>
      </c>
      <c r="O76">
        <v>53769</v>
      </c>
      <c r="P76">
        <v>43208</v>
      </c>
      <c r="Q76">
        <v>46205</v>
      </c>
      <c r="R76">
        <v>63448</v>
      </c>
      <c r="S76">
        <v>73611</v>
      </c>
      <c r="T76">
        <v>58729</v>
      </c>
      <c r="U76">
        <v>65285</v>
      </c>
      <c r="V76">
        <v>80610</v>
      </c>
      <c r="W76">
        <v>76092</v>
      </c>
    </row>
    <row r="77" spans="2:23">
      <c r="B77" s="88" t="s">
        <v>352</v>
      </c>
      <c r="N77">
        <v>16960</v>
      </c>
      <c r="O77">
        <v>16961</v>
      </c>
      <c r="P77">
        <v>16962</v>
      </c>
      <c r="Q77">
        <v>29030</v>
      </c>
      <c r="R77">
        <v>28987</v>
      </c>
      <c r="S77">
        <v>32504</v>
      </c>
      <c r="T77">
        <v>40072</v>
      </c>
      <c r="U77">
        <v>47419</v>
      </c>
      <c r="V77">
        <v>53463</v>
      </c>
      <c r="W77">
        <v>53204</v>
      </c>
    </row>
    <row r="78" spans="2:23">
      <c r="B78" s="88" t="s">
        <v>351</v>
      </c>
      <c r="N78">
        <v>0</v>
      </c>
      <c r="O78">
        <v>0</v>
      </c>
      <c r="P78">
        <v>0</v>
      </c>
      <c r="Q78">
        <v>0</v>
      </c>
      <c r="R78">
        <v>0</v>
      </c>
      <c r="S78">
        <v>0</v>
      </c>
      <c r="T78">
        <v>0</v>
      </c>
      <c r="U78">
        <v>0</v>
      </c>
      <c r="V78">
        <v>0</v>
      </c>
      <c r="W78">
        <v>0</v>
      </c>
    </row>
    <row r="79" spans="2:23">
      <c r="B79" s="88" t="s">
        <v>316</v>
      </c>
      <c r="N79" s="136">
        <f>N154</f>
        <v>16489</v>
      </c>
      <c r="O79" s="136">
        <f t="shared" ref="O79:W79" si="0">O154</f>
        <v>21699</v>
      </c>
      <c r="P79" s="136">
        <f t="shared" si="0"/>
        <v>19471</v>
      </c>
      <c r="Q79" s="136">
        <f t="shared" si="0"/>
        <v>20159</v>
      </c>
      <c r="R79" s="136">
        <f t="shared" si="0"/>
        <v>20259</v>
      </c>
      <c r="S79" s="136">
        <f t="shared" si="0"/>
        <v>23371</v>
      </c>
      <c r="T79" s="136">
        <f t="shared" si="0"/>
        <v>23825</v>
      </c>
      <c r="U79" s="136">
        <f t="shared" si="0"/>
        <v>24539</v>
      </c>
      <c r="V79" s="136">
        <f t="shared" si="0"/>
        <v>24062</v>
      </c>
      <c r="W79" s="136">
        <f t="shared" si="0"/>
        <v>21617</v>
      </c>
    </row>
    <row r="80" spans="2:23">
      <c r="B80" s="88" t="s">
        <v>350</v>
      </c>
      <c r="N80" s="136">
        <v>20208</v>
      </c>
      <c r="O80" s="136">
        <v>21699</v>
      </c>
      <c r="P80" s="136">
        <v>22476</v>
      </c>
      <c r="Q80" s="136">
        <v>23287</v>
      </c>
      <c r="R80" s="136">
        <v>24826</v>
      </c>
      <c r="S80" s="136">
        <v>28971</v>
      </c>
      <c r="T80" s="136">
        <v>29816</v>
      </c>
      <c r="U80" s="136">
        <v>31296</v>
      </c>
      <c r="V80" s="136">
        <v>33427</v>
      </c>
      <c r="W80" s="136">
        <v>32175</v>
      </c>
    </row>
    <row r="81" spans="2:23">
      <c r="B81" s="88" t="s">
        <v>349</v>
      </c>
      <c r="N81">
        <v>83451</v>
      </c>
      <c r="O81">
        <v>95500</v>
      </c>
      <c r="P81">
        <v>85810</v>
      </c>
      <c r="Q81">
        <v>101580</v>
      </c>
      <c r="R81">
        <v>120292</v>
      </c>
      <c r="S81">
        <v>138566</v>
      </c>
      <c r="T81">
        <v>132188</v>
      </c>
      <c r="U81">
        <v>147474</v>
      </c>
      <c r="V81">
        <v>171124</v>
      </c>
      <c r="W81">
        <v>165017</v>
      </c>
    </row>
    <row r="82" spans="2:23">
      <c r="B82" s="88" t="s">
        <v>348</v>
      </c>
      <c r="N82">
        <v>0</v>
      </c>
      <c r="O82">
        <v>0</v>
      </c>
      <c r="P82">
        <v>0</v>
      </c>
      <c r="Q82">
        <v>0</v>
      </c>
      <c r="R82">
        <v>0</v>
      </c>
      <c r="S82">
        <v>0</v>
      </c>
      <c r="T82">
        <v>0</v>
      </c>
      <c r="U82">
        <v>0</v>
      </c>
      <c r="V82">
        <v>0</v>
      </c>
      <c r="W82">
        <v>0</v>
      </c>
    </row>
    <row r="83" spans="2:23">
      <c r="B83" s="88" t="s">
        <v>347</v>
      </c>
      <c r="N83">
        <v>0</v>
      </c>
      <c r="O83">
        <v>0</v>
      </c>
      <c r="P83">
        <v>0</v>
      </c>
      <c r="Q83">
        <v>0</v>
      </c>
      <c r="R83">
        <v>0</v>
      </c>
      <c r="S83">
        <v>0</v>
      </c>
      <c r="T83">
        <v>0</v>
      </c>
      <c r="U83">
        <v>0</v>
      </c>
      <c r="V83">
        <v>0</v>
      </c>
      <c r="W83">
        <v>0</v>
      </c>
    </row>
    <row r="84" spans="2:23">
      <c r="B84" s="88" t="s">
        <v>346</v>
      </c>
      <c r="N84">
        <v>39793</v>
      </c>
      <c r="O84">
        <v>41731</v>
      </c>
      <c r="P84">
        <v>42602</v>
      </c>
      <c r="Q84">
        <v>55375</v>
      </c>
      <c r="R84">
        <v>56844</v>
      </c>
      <c r="S84">
        <v>64955</v>
      </c>
      <c r="T84">
        <v>73459</v>
      </c>
      <c r="U84">
        <v>82189</v>
      </c>
      <c r="V84">
        <v>90514</v>
      </c>
      <c r="W84">
        <v>88925</v>
      </c>
    </row>
    <row r="85" spans="2:23">
      <c r="B85" s="88" t="s">
        <v>345</v>
      </c>
      <c r="N85">
        <v>83451</v>
      </c>
      <c r="O85">
        <v>95500</v>
      </c>
      <c r="P85">
        <v>85810</v>
      </c>
      <c r="Q85">
        <v>101580</v>
      </c>
      <c r="R85">
        <v>120292</v>
      </c>
      <c r="S85">
        <v>138566</v>
      </c>
      <c r="T85">
        <v>132188</v>
      </c>
      <c r="U85">
        <v>147474</v>
      </c>
      <c r="V85">
        <v>171124</v>
      </c>
      <c r="W85">
        <v>165017</v>
      </c>
    </row>
    <row r="86" spans="2:23">
      <c r="B86" s="88" t="s">
        <v>344</v>
      </c>
      <c r="N86">
        <v>0</v>
      </c>
      <c r="O86">
        <v>0</v>
      </c>
      <c r="P86">
        <v>0</v>
      </c>
      <c r="Q86">
        <v>0</v>
      </c>
      <c r="R86">
        <v>0</v>
      </c>
      <c r="S86">
        <v>0</v>
      </c>
      <c r="T86">
        <v>0</v>
      </c>
      <c r="U86">
        <v>0</v>
      </c>
      <c r="V86">
        <v>0</v>
      </c>
      <c r="W86">
        <v>0</v>
      </c>
    </row>
    <row r="87" spans="2:23">
      <c r="B87" s="88" t="s">
        <v>343</v>
      </c>
      <c r="N87">
        <v>123549</v>
      </c>
      <c r="O87">
        <v>129684</v>
      </c>
      <c r="P87">
        <v>120179</v>
      </c>
      <c r="Q87">
        <v>120940</v>
      </c>
      <c r="R87">
        <v>111547</v>
      </c>
      <c r="S87">
        <v>123328</v>
      </c>
      <c r="T87">
        <v>129006</v>
      </c>
      <c r="U87">
        <v>125677</v>
      </c>
      <c r="V87">
        <v>119355</v>
      </c>
      <c r="W87">
        <v>128267</v>
      </c>
    </row>
    <row r="88" spans="2:23">
      <c r="B88" s="88" t="s">
        <v>342</v>
      </c>
      <c r="N88">
        <v>0</v>
      </c>
      <c r="O88">
        <v>0</v>
      </c>
      <c r="P88">
        <v>0</v>
      </c>
      <c r="Q88">
        <v>0</v>
      </c>
      <c r="R88">
        <v>0</v>
      </c>
      <c r="S88">
        <v>0</v>
      </c>
      <c r="T88">
        <v>0</v>
      </c>
      <c r="U88">
        <v>0</v>
      </c>
      <c r="V88">
        <v>0</v>
      </c>
      <c r="W88">
        <v>0</v>
      </c>
    </row>
    <row r="89" spans="2:23">
      <c r="B89" s="88" t="s">
        <v>341</v>
      </c>
      <c r="N89" s="136">
        <v>19764</v>
      </c>
      <c r="O89" s="136">
        <v>20559</v>
      </c>
      <c r="P89" s="136">
        <v>21496</v>
      </c>
      <c r="Q89" s="136">
        <v>22139</v>
      </c>
      <c r="R89" s="136">
        <v>23313</v>
      </c>
      <c r="S89" s="136">
        <v>24187</v>
      </c>
      <c r="T89" s="136">
        <v>25376</v>
      </c>
      <c r="U89" s="136">
        <v>26327</v>
      </c>
      <c r="V89" s="136">
        <v>27416</v>
      </c>
      <c r="W89" s="136">
        <v>28253</v>
      </c>
    </row>
    <row r="90" spans="2:23">
      <c r="B90" s="88" t="s">
        <v>340</v>
      </c>
      <c r="N90">
        <v>0</v>
      </c>
      <c r="O90">
        <v>0</v>
      </c>
      <c r="P90">
        <v>0</v>
      </c>
      <c r="Q90">
        <v>0</v>
      </c>
      <c r="R90">
        <v>0</v>
      </c>
      <c r="S90">
        <v>0</v>
      </c>
      <c r="T90">
        <v>0</v>
      </c>
      <c r="U90">
        <v>0</v>
      </c>
      <c r="V90">
        <v>0</v>
      </c>
      <c r="W90">
        <v>0</v>
      </c>
    </row>
    <row r="91" spans="2:23">
      <c r="B91" s="88" t="s">
        <v>339</v>
      </c>
      <c r="N91">
        <v>104256</v>
      </c>
      <c r="O91">
        <v>109431</v>
      </c>
      <c r="P91">
        <v>98934</v>
      </c>
      <c r="Q91">
        <v>98715</v>
      </c>
      <c r="R91">
        <v>87152</v>
      </c>
      <c r="S91">
        <v>97178</v>
      </c>
      <c r="T91">
        <v>100920</v>
      </c>
      <c r="U91">
        <v>98252</v>
      </c>
      <c r="V91">
        <v>92284</v>
      </c>
      <c r="W91">
        <v>101494</v>
      </c>
    </row>
    <row r="92" spans="2:23">
      <c r="B92" s="88" t="s">
        <v>338</v>
      </c>
      <c r="N92">
        <v>0</v>
      </c>
      <c r="O92">
        <v>0</v>
      </c>
      <c r="P92">
        <v>0</v>
      </c>
      <c r="Q92">
        <v>0</v>
      </c>
      <c r="R92">
        <v>0</v>
      </c>
      <c r="S92">
        <v>0</v>
      </c>
      <c r="T92">
        <v>0</v>
      </c>
      <c r="U92">
        <v>0</v>
      </c>
      <c r="V92">
        <v>0</v>
      </c>
      <c r="W92">
        <v>0</v>
      </c>
    </row>
    <row r="93" spans="2:23">
      <c r="B93" s="88" t="s">
        <v>337</v>
      </c>
      <c r="N93">
        <v>-471</v>
      </c>
      <c r="O93">
        <v>-306</v>
      </c>
      <c r="P93">
        <v>-251</v>
      </c>
      <c r="Q93">
        <v>86</v>
      </c>
      <c r="R93">
        <v>1082</v>
      </c>
      <c r="S93">
        <v>1963</v>
      </c>
      <c r="T93">
        <v>2710</v>
      </c>
      <c r="U93">
        <v>1098</v>
      </c>
      <c r="V93">
        <v>-345</v>
      </c>
      <c r="W93">
        <v>-1480</v>
      </c>
    </row>
    <row r="94" spans="2:23">
      <c r="B94" s="88" t="s">
        <v>336</v>
      </c>
      <c r="N94">
        <v>140509</v>
      </c>
      <c r="O94">
        <v>146645</v>
      </c>
      <c r="P94">
        <v>137141</v>
      </c>
      <c r="Q94">
        <v>149970</v>
      </c>
      <c r="R94">
        <v>140534</v>
      </c>
      <c r="S94">
        <v>155832</v>
      </c>
      <c r="T94">
        <v>169078</v>
      </c>
      <c r="U94">
        <v>173096</v>
      </c>
      <c r="V94">
        <v>172818</v>
      </c>
      <c r="W94">
        <v>181471</v>
      </c>
    </row>
    <row r="95" spans="2:23">
      <c r="B95" s="88" t="s">
        <v>335</v>
      </c>
      <c r="N95">
        <v>123549</v>
      </c>
      <c r="O95">
        <v>129684</v>
      </c>
      <c r="P95">
        <v>120179</v>
      </c>
      <c r="Q95">
        <v>120940</v>
      </c>
      <c r="R95">
        <v>111547</v>
      </c>
      <c r="S95">
        <v>123328</v>
      </c>
      <c r="T95">
        <v>129006</v>
      </c>
      <c r="U95">
        <v>125677</v>
      </c>
      <c r="V95">
        <v>119355</v>
      </c>
      <c r="W95">
        <v>128267</v>
      </c>
    </row>
    <row r="96" spans="2:23">
      <c r="B96" s="88" t="s">
        <v>334</v>
      </c>
      <c r="N96">
        <v>207000</v>
      </c>
      <c r="O96">
        <v>225184</v>
      </c>
      <c r="P96">
        <v>205989</v>
      </c>
      <c r="Q96">
        <v>222520</v>
      </c>
      <c r="R96">
        <v>231839</v>
      </c>
      <c r="S96">
        <v>261894</v>
      </c>
      <c r="T96">
        <v>261194</v>
      </c>
      <c r="U96">
        <v>273151</v>
      </c>
      <c r="V96">
        <v>290479</v>
      </c>
      <c r="W96">
        <v>293284</v>
      </c>
    </row>
    <row r="97" spans="2:23">
      <c r="B97" s="88" t="s">
        <v>333</v>
      </c>
      <c r="N97">
        <v>0</v>
      </c>
      <c r="O97">
        <v>0</v>
      </c>
      <c r="P97">
        <v>0</v>
      </c>
      <c r="Q97">
        <v>0</v>
      </c>
      <c r="R97">
        <v>0</v>
      </c>
      <c r="S97">
        <v>0</v>
      </c>
      <c r="T97">
        <v>0</v>
      </c>
      <c r="U97">
        <v>0</v>
      </c>
      <c r="V97">
        <v>0</v>
      </c>
      <c r="W97">
        <v>0</v>
      </c>
    </row>
    <row r="98" spans="2:23">
      <c r="B98" s="88" t="s">
        <v>332</v>
      </c>
      <c r="N98">
        <v>29628</v>
      </c>
      <c r="O98">
        <v>26578</v>
      </c>
      <c r="P98">
        <v>27333</v>
      </c>
      <c r="Q98">
        <v>21744</v>
      </c>
      <c r="R98">
        <v>5083</v>
      </c>
      <c r="S98">
        <v>9792</v>
      </c>
      <c r="T98">
        <v>9162</v>
      </c>
      <c r="U98">
        <v>5668</v>
      </c>
      <c r="V98">
        <v>8768</v>
      </c>
      <c r="W98">
        <v>127</v>
      </c>
    </row>
    <row r="99" spans="2:23">
      <c r="B99" s="88" t="s">
        <v>331</v>
      </c>
      <c r="N99">
        <v>7602</v>
      </c>
      <c r="O99">
        <v>20626</v>
      </c>
      <c r="P99">
        <v>12052</v>
      </c>
      <c r="Q99">
        <v>7824</v>
      </c>
      <c r="R99">
        <v>9398</v>
      </c>
      <c r="S99">
        <v>30457</v>
      </c>
      <c r="T99">
        <v>16605</v>
      </c>
      <c r="U99">
        <v>12899</v>
      </c>
      <c r="V99">
        <v>9817</v>
      </c>
      <c r="W99">
        <v>23457</v>
      </c>
    </row>
    <row r="100" spans="2:23">
      <c r="B100" s="88" t="s">
        <v>330</v>
      </c>
      <c r="N100">
        <v>140509</v>
      </c>
      <c r="O100">
        <v>146645</v>
      </c>
      <c r="P100">
        <v>137141</v>
      </c>
      <c r="Q100">
        <v>151980</v>
      </c>
      <c r="R100">
        <v>146842</v>
      </c>
      <c r="S100">
        <v>159731</v>
      </c>
      <c r="T100">
        <v>172877</v>
      </c>
      <c r="U100">
        <v>180095</v>
      </c>
      <c r="V100">
        <v>183817</v>
      </c>
      <c r="W100">
        <v>191230</v>
      </c>
    </row>
    <row r="101" spans="2:23">
      <c r="B101" s="88" t="s">
        <v>329</v>
      </c>
      <c r="N101">
        <v>6294.5</v>
      </c>
      <c r="O101">
        <v>6247.9</v>
      </c>
      <c r="P101">
        <v>6032.2</v>
      </c>
      <c r="Q101">
        <v>5989.2</v>
      </c>
      <c r="R101">
        <v>5866.2</v>
      </c>
      <c r="S101">
        <v>5826.4</v>
      </c>
      <c r="T101">
        <v>0</v>
      </c>
      <c r="U101">
        <v>0</v>
      </c>
      <c r="V101">
        <v>0</v>
      </c>
      <c r="W101">
        <v>0</v>
      </c>
    </row>
    <row r="102" spans="2:23">
      <c r="B102" s="88" t="s">
        <v>328</v>
      </c>
      <c r="N102">
        <v>0</v>
      </c>
      <c r="O102">
        <v>0</v>
      </c>
      <c r="P102">
        <v>0</v>
      </c>
      <c r="Q102">
        <v>0</v>
      </c>
      <c r="R102">
        <v>0</v>
      </c>
      <c r="S102">
        <v>0</v>
      </c>
      <c r="T102">
        <v>0</v>
      </c>
      <c r="U102">
        <v>0</v>
      </c>
      <c r="V102">
        <v>0</v>
      </c>
      <c r="W102">
        <v>0</v>
      </c>
    </row>
    <row r="103" spans="2:23">
      <c r="B103" s="88" t="s">
        <v>327</v>
      </c>
      <c r="N103">
        <v>899.2</v>
      </c>
      <c r="O103">
        <v>892.6</v>
      </c>
      <c r="P103">
        <v>861.7</v>
      </c>
      <c r="Q103">
        <v>5989.2</v>
      </c>
      <c r="R103">
        <v>5866.2</v>
      </c>
      <c r="S103">
        <v>5826.4</v>
      </c>
      <c r="T103">
        <v>5762.3</v>
      </c>
      <c r="U103">
        <v>5705.4</v>
      </c>
      <c r="V103">
        <v>5578.8</v>
      </c>
      <c r="W103">
        <v>5544.5</v>
      </c>
    </row>
    <row r="104" spans="2:23">
      <c r="B104" s="88" t="s">
        <v>326</v>
      </c>
      <c r="N104">
        <v>6294.5</v>
      </c>
      <c r="O104">
        <v>6247.9</v>
      </c>
      <c r="P104">
        <v>6032.2</v>
      </c>
      <c r="Q104">
        <v>5989.2</v>
      </c>
      <c r="R104">
        <v>5866.2</v>
      </c>
      <c r="S104">
        <v>5826.4</v>
      </c>
      <c r="T104">
        <v>5762.3</v>
      </c>
      <c r="U104">
        <v>5705.4</v>
      </c>
      <c r="V104">
        <v>5578.8</v>
      </c>
      <c r="W104">
        <v>5544.5</v>
      </c>
    </row>
    <row r="105" spans="2:23">
      <c r="B105" s="88" t="s">
        <v>325</v>
      </c>
      <c r="N105">
        <v>0</v>
      </c>
      <c r="O105">
        <v>0</v>
      </c>
      <c r="P105">
        <v>0</v>
      </c>
      <c r="Q105">
        <v>0</v>
      </c>
      <c r="R105">
        <v>0</v>
      </c>
      <c r="S105">
        <v>0</v>
      </c>
      <c r="T105">
        <v>0</v>
      </c>
      <c r="U105">
        <v>0</v>
      </c>
      <c r="V105">
        <v>0</v>
      </c>
      <c r="W105">
        <v>0</v>
      </c>
    </row>
    <row r="106" spans="2:23">
      <c r="B106" s="88" t="s">
        <v>324</v>
      </c>
      <c r="N106">
        <v>0</v>
      </c>
      <c r="O106">
        <v>0</v>
      </c>
      <c r="P106">
        <v>0</v>
      </c>
      <c r="Q106">
        <v>0</v>
      </c>
      <c r="R106">
        <v>0</v>
      </c>
      <c r="S106">
        <v>0</v>
      </c>
      <c r="T106">
        <v>0</v>
      </c>
      <c r="U106">
        <v>0</v>
      </c>
      <c r="V106">
        <v>0</v>
      </c>
      <c r="W106">
        <v>0</v>
      </c>
    </row>
    <row r="107" spans="2:23">
      <c r="B107" s="88" t="s">
        <v>323</v>
      </c>
      <c r="N107">
        <v>0</v>
      </c>
      <c r="O107">
        <v>0</v>
      </c>
      <c r="P107">
        <v>0</v>
      </c>
      <c r="Q107">
        <v>0</v>
      </c>
      <c r="R107">
        <v>0</v>
      </c>
      <c r="S107">
        <v>0</v>
      </c>
      <c r="T107">
        <v>0</v>
      </c>
      <c r="U107">
        <v>0</v>
      </c>
      <c r="V107">
        <v>0</v>
      </c>
      <c r="W107">
        <v>0</v>
      </c>
    </row>
    <row r="108" spans="2:23">
      <c r="B108" s="88" t="s">
        <v>322</v>
      </c>
      <c r="N108">
        <v>84400</v>
      </c>
      <c r="O108">
        <v>84400</v>
      </c>
      <c r="P108">
        <v>97000</v>
      </c>
      <c r="Q108">
        <v>97000</v>
      </c>
      <c r="S108">
        <v>97000</v>
      </c>
      <c r="T108">
        <v>110000</v>
      </c>
      <c r="U108">
        <v>110000</v>
      </c>
    </row>
    <row r="109" spans="2:23">
      <c r="B109" s="88" t="s">
        <v>321</v>
      </c>
    </row>
    <row r="110" spans="2:23" s="88" customFormat="1">
      <c r="B110" s="146" t="s">
        <v>708</v>
      </c>
    </row>
    <row r="111" spans="2:23">
      <c r="B111" s="88" t="s">
        <v>320</v>
      </c>
      <c r="N111">
        <v>7512</v>
      </c>
      <c r="O111">
        <v>13072</v>
      </c>
      <c r="P111">
        <v>10223</v>
      </c>
      <c r="Q111">
        <v>7748</v>
      </c>
      <c r="R111">
        <v>8467</v>
      </c>
      <c r="S111">
        <v>18024</v>
      </c>
      <c r="T111">
        <v>13569</v>
      </c>
      <c r="U111">
        <v>10677</v>
      </c>
      <c r="V111">
        <v>11124</v>
      </c>
      <c r="W111">
        <v>18361</v>
      </c>
    </row>
    <row r="112" spans="2:23">
      <c r="B112" s="88" t="s">
        <v>319</v>
      </c>
      <c r="N112">
        <v>1783</v>
      </c>
      <c r="O112">
        <v>2144</v>
      </c>
      <c r="P112">
        <v>1887</v>
      </c>
      <c r="Q112">
        <v>1946</v>
      </c>
      <c r="R112">
        <v>1969</v>
      </c>
      <c r="S112">
        <v>2575</v>
      </c>
      <c r="T112">
        <v>2479</v>
      </c>
      <c r="U112">
        <v>3084</v>
      </c>
      <c r="V112">
        <v>3119</v>
      </c>
      <c r="W112">
        <v>2954</v>
      </c>
    </row>
    <row r="113" spans="2:23">
      <c r="B113" s="88" t="s">
        <v>318</v>
      </c>
      <c r="N113">
        <v>0</v>
      </c>
      <c r="O113">
        <v>0</v>
      </c>
      <c r="P113">
        <v>0</v>
      </c>
      <c r="Q113">
        <v>0</v>
      </c>
      <c r="R113">
        <v>0</v>
      </c>
      <c r="S113">
        <v>0</v>
      </c>
      <c r="T113">
        <v>0</v>
      </c>
      <c r="U113">
        <v>0</v>
      </c>
      <c r="V113">
        <v>0</v>
      </c>
      <c r="W113">
        <v>0</v>
      </c>
    </row>
    <row r="114" spans="2:23">
      <c r="B114" s="88" t="s">
        <v>317</v>
      </c>
      <c r="N114">
        <v>0</v>
      </c>
      <c r="O114">
        <v>0</v>
      </c>
      <c r="P114">
        <v>0</v>
      </c>
      <c r="Q114">
        <v>0</v>
      </c>
      <c r="R114">
        <v>0</v>
      </c>
      <c r="S114">
        <v>0</v>
      </c>
      <c r="T114">
        <v>0</v>
      </c>
      <c r="U114">
        <v>0</v>
      </c>
      <c r="V114">
        <v>0</v>
      </c>
      <c r="W114">
        <v>0</v>
      </c>
    </row>
    <row r="115" spans="2:23">
      <c r="B115" s="88" t="s">
        <v>316</v>
      </c>
      <c r="N115">
        <v>-1383</v>
      </c>
      <c r="O115">
        <v>1253</v>
      </c>
      <c r="P115">
        <v>806</v>
      </c>
      <c r="Q115">
        <v>1095</v>
      </c>
      <c r="R115">
        <v>-807</v>
      </c>
      <c r="S115">
        <v>2197</v>
      </c>
      <c r="T115">
        <v>-318</v>
      </c>
      <c r="U115">
        <v>941</v>
      </c>
      <c r="V115">
        <v>-1438</v>
      </c>
      <c r="W115">
        <v>1592</v>
      </c>
    </row>
    <row r="116" spans="2:23">
      <c r="B116" s="88" t="s">
        <v>315</v>
      </c>
      <c r="N116">
        <v>0</v>
      </c>
      <c r="O116">
        <v>0</v>
      </c>
      <c r="P116">
        <v>0</v>
      </c>
      <c r="Q116">
        <v>0</v>
      </c>
      <c r="R116">
        <v>0</v>
      </c>
      <c r="S116">
        <v>0</v>
      </c>
      <c r="T116">
        <v>0</v>
      </c>
      <c r="U116">
        <v>0</v>
      </c>
      <c r="V116">
        <v>0</v>
      </c>
      <c r="W116">
        <v>0</v>
      </c>
    </row>
    <row r="117" spans="2:23">
      <c r="B117" s="88" t="s">
        <v>314</v>
      </c>
      <c r="N117">
        <v>0</v>
      </c>
      <c r="O117">
        <v>0</v>
      </c>
      <c r="P117">
        <v>0</v>
      </c>
      <c r="Q117">
        <v>0</v>
      </c>
      <c r="R117">
        <v>0</v>
      </c>
      <c r="S117">
        <v>0</v>
      </c>
      <c r="T117">
        <v>0</v>
      </c>
      <c r="U117">
        <v>0</v>
      </c>
      <c r="V117">
        <v>0</v>
      </c>
      <c r="W117">
        <v>0</v>
      </c>
    </row>
    <row r="118" spans="2:23">
      <c r="B118" s="88" t="s">
        <v>313</v>
      </c>
      <c r="N118">
        <v>-7188</v>
      </c>
      <c r="O118">
        <v>-4557</v>
      </c>
      <c r="P118">
        <v>9377</v>
      </c>
      <c r="Q118">
        <v>-1020</v>
      </c>
      <c r="R118">
        <v>-10252</v>
      </c>
      <c r="S118">
        <v>-2757</v>
      </c>
      <c r="T118">
        <v>11812</v>
      </c>
      <c r="U118">
        <v>-1743</v>
      </c>
      <c r="V118">
        <v>-10436</v>
      </c>
      <c r="W118">
        <v>5722</v>
      </c>
    </row>
    <row r="119" spans="2:23">
      <c r="B119" s="88" t="s">
        <v>312</v>
      </c>
      <c r="N119">
        <v>-67</v>
      </c>
      <c r="O119">
        <v>-358</v>
      </c>
      <c r="P119">
        <v>293</v>
      </c>
      <c r="Q119">
        <v>235</v>
      </c>
      <c r="R119">
        <v>-246</v>
      </c>
      <c r="S119">
        <v>-172</v>
      </c>
      <c r="T119">
        <v>-113</v>
      </c>
      <c r="U119">
        <v>354</v>
      </c>
      <c r="V119">
        <v>-307</v>
      </c>
      <c r="W119">
        <v>-102</v>
      </c>
    </row>
    <row r="120" spans="2:23">
      <c r="B120" s="88" t="s">
        <v>311</v>
      </c>
      <c r="N120">
        <v>0</v>
      </c>
      <c r="O120">
        <v>0</v>
      </c>
      <c r="P120">
        <v>0</v>
      </c>
      <c r="Q120">
        <v>0</v>
      </c>
      <c r="R120">
        <v>0</v>
      </c>
      <c r="S120">
        <v>0</v>
      </c>
      <c r="T120">
        <v>0</v>
      </c>
      <c r="U120">
        <v>0</v>
      </c>
      <c r="V120">
        <v>0</v>
      </c>
      <c r="W120">
        <v>0</v>
      </c>
    </row>
    <row r="121" spans="2:23">
      <c r="B121" s="88" t="s">
        <v>310</v>
      </c>
      <c r="N121">
        <v>0</v>
      </c>
      <c r="O121">
        <v>0</v>
      </c>
      <c r="P121">
        <v>0</v>
      </c>
      <c r="Q121">
        <v>0</v>
      </c>
      <c r="R121">
        <v>0</v>
      </c>
      <c r="S121">
        <v>0</v>
      </c>
      <c r="T121">
        <v>0</v>
      </c>
      <c r="U121">
        <v>0</v>
      </c>
      <c r="V121">
        <v>0</v>
      </c>
      <c r="W121">
        <v>0</v>
      </c>
    </row>
    <row r="122" spans="2:23">
      <c r="B122" s="88" t="s">
        <v>309</v>
      </c>
      <c r="J122" t="e">
        <f ca="1">rdfunc()</f>
        <v>#NAME?</v>
      </c>
      <c r="N122">
        <v>7080</v>
      </c>
      <c r="O122">
        <v>8191</v>
      </c>
      <c r="P122">
        <v>-10566</v>
      </c>
      <c r="Q122">
        <v>-156</v>
      </c>
      <c r="R122">
        <v>8469</v>
      </c>
      <c r="S122">
        <v>9003</v>
      </c>
      <c r="T122">
        <v>-14431</v>
      </c>
      <c r="U122">
        <v>2165</v>
      </c>
      <c r="V122">
        <v>8663</v>
      </c>
      <c r="W122">
        <v>-852</v>
      </c>
    </row>
    <row r="123" spans="2:23">
      <c r="B123" s="88" t="s">
        <v>308</v>
      </c>
      <c r="N123">
        <v>0</v>
      </c>
      <c r="O123">
        <v>0</v>
      </c>
      <c r="P123">
        <v>0</v>
      </c>
      <c r="Q123">
        <v>0</v>
      </c>
      <c r="R123">
        <v>0</v>
      </c>
      <c r="S123">
        <v>0</v>
      </c>
      <c r="T123">
        <v>0</v>
      </c>
      <c r="U123">
        <v>0</v>
      </c>
      <c r="V123">
        <v>0</v>
      </c>
      <c r="W123">
        <v>0</v>
      </c>
    </row>
    <row r="124" spans="2:23">
      <c r="B124" s="88" t="s">
        <v>307</v>
      </c>
      <c r="N124">
        <v>1616</v>
      </c>
      <c r="O124">
        <v>2244</v>
      </c>
      <c r="P124">
        <v>822</v>
      </c>
      <c r="Q124">
        <v>-317</v>
      </c>
      <c r="R124">
        <v>4888</v>
      </c>
      <c r="S124">
        <v>3964</v>
      </c>
      <c r="T124">
        <v>5156</v>
      </c>
      <c r="U124">
        <v>-1346</v>
      </c>
      <c r="V124">
        <v>1835</v>
      </c>
      <c r="W124">
        <v>-1290</v>
      </c>
    </row>
    <row r="125" spans="2:23">
      <c r="B125" s="88" t="s">
        <v>306</v>
      </c>
      <c r="N125">
        <v>555</v>
      </c>
      <c r="O125">
        <v>681</v>
      </c>
      <c r="P125">
        <v>696</v>
      </c>
      <c r="Q125">
        <v>724</v>
      </c>
      <c r="R125">
        <v>762</v>
      </c>
      <c r="S125">
        <v>888</v>
      </c>
      <c r="T125">
        <v>927</v>
      </c>
      <c r="U125">
        <v>856</v>
      </c>
      <c r="V125">
        <v>915</v>
      </c>
      <c r="W125">
        <v>1078</v>
      </c>
    </row>
    <row r="126" spans="2:23">
      <c r="B126" s="88" t="s">
        <v>305</v>
      </c>
      <c r="N126">
        <v>9908</v>
      </c>
      <c r="O126">
        <v>22670</v>
      </c>
      <c r="P126">
        <v>13538</v>
      </c>
      <c r="Q126">
        <v>10255</v>
      </c>
      <c r="R126">
        <v>13250</v>
      </c>
      <c r="S126">
        <v>33722</v>
      </c>
      <c r="T126">
        <v>19081</v>
      </c>
      <c r="U126">
        <v>14988</v>
      </c>
      <c r="V126">
        <v>13475</v>
      </c>
      <c r="W126">
        <v>27463</v>
      </c>
    </row>
    <row r="127" spans="2:23">
      <c r="B127" s="88" t="s">
        <v>304</v>
      </c>
      <c r="N127">
        <v>0</v>
      </c>
      <c r="O127">
        <v>0</v>
      </c>
      <c r="P127">
        <v>0</v>
      </c>
      <c r="Q127">
        <v>0</v>
      </c>
      <c r="R127">
        <v>0</v>
      </c>
      <c r="S127">
        <v>0</v>
      </c>
      <c r="T127">
        <v>0</v>
      </c>
      <c r="U127">
        <v>0</v>
      </c>
      <c r="V127">
        <v>0</v>
      </c>
      <c r="W127">
        <v>0</v>
      </c>
    </row>
    <row r="128" spans="2:23">
      <c r="B128" s="88" t="s">
        <v>303</v>
      </c>
      <c r="N128">
        <v>9908</v>
      </c>
      <c r="O128">
        <v>22670</v>
      </c>
      <c r="P128">
        <v>13538</v>
      </c>
      <c r="Q128">
        <v>10255</v>
      </c>
      <c r="R128">
        <v>13250</v>
      </c>
      <c r="S128">
        <v>33722</v>
      </c>
      <c r="T128">
        <v>19081</v>
      </c>
      <c r="U128">
        <v>14988</v>
      </c>
      <c r="V128">
        <v>13475</v>
      </c>
      <c r="W128">
        <v>27463</v>
      </c>
    </row>
    <row r="129" spans="2:23">
      <c r="B129" s="88" t="s">
        <v>302</v>
      </c>
      <c r="N129">
        <v>0</v>
      </c>
      <c r="O129">
        <v>0</v>
      </c>
      <c r="P129">
        <v>0</v>
      </c>
      <c r="Q129">
        <v>0</v>
      </c>
      <c r="R129">
        <v>0</v>
      </c>
      <c r="S129">
        <v>0</v>
      </c>
      <c r="T129">
        <v>0</v>
      </c>
      <c r="U129">
        <v>0</v>
      </c>
      <c r="V129">
        <v>0</v>
      </c>
      <c r="W129">
        <v>0</v>
      </c>
    </row>
    <row r="130" spans="2:23">
      <c r="B130" s="88" t="s">
        <v>301</v>
      </c>
      <c r="N130">
        <v>0</v>
      </c>
      <c r="O130">
        <v>0</v>
      </c>
      <c r="P130">
        <v>0</v>
      </c>
      <c r="Q130">
        <v>50828</v>
      </c>
      <c r="R130">
        <v>66173</v>
      </c>
      <c r="S130">
        <v>26973</v>
      </c>
      <c r="T130">
        <v>27822</v>
      </c>
      <c r="U130">
        <v>35756</v>
      </c>
      <c r="V130">
        <v>0</v>
      </c>
      <c r="W130">
        <v>0</v>
      </c>
    </row>
    <row r="131" spans="2:23">
      <c r="B131" s="88" t="s">
        <v>300</v>
      </c>
      <c r="N131">
        <v>28750</v>
      </c>
      <c r="O131">
        <v>35858</v>
      </c>
      <c r="P131">
        <v>0</v>
      </c>
      <c r="Q131">
        <v>0</v>
      </c>
      <c r="R131">
        <v>0</v>
      </c>
      <c r="S131">
        <v>0</v>
      </c>
      <c r="T131">
        <v>0</v>
      </c>
      <c r="U131">
        <v>0</v>
      </c>
      <c r="V131">
        <v>0</v>
      </c>
      <c r="W131">
        <v>0</v>
      </c>
    </row>
    <row r="132" spans="2:23">
      <c r="B132" s="88" t="s">
        <v>299</v>
      </c>
      <c r="N132">
        <v>-1955</v>
      </c>
      <c r="O132">
        <v>-1985</v>
      </c>
      <c r="P132">
        <v>-1382</v>
      </c>
      <c r="Q132">
        <v>-2378</v>
      </c>
      <c r="R132">
        <v>-3826</v>
      </c>
      <c r="S132">
        <v>-3217</v>
      </c>
      <c r="T132">
        <v>-2369</v>
      </c>
      <c r="U132">
        <v>-2043</v>
      </c>
      <c r="V132">
        <v>-3618</v>
      </c>
      <c r="W132">
        <v>-3612</v>
      </c>
    </row>
    <row r="133" spans="2:23">
      <c r="B133" s="88" t="s">
        <v>298</v>
      </c>
      <c r="N133">
        <v>-53</v>
      </c>
      <c r="O133">
        <v>0</v>
      </c>
      <c r="P133">
        <v>0</v>
      </c>
      <c r="Q133">
        <v>0</v>
      </c>
      <c r="R133">
        <v>0</v>
      </c>
      <c r="S133">
        <v>0</v>
      </c>
      <c r="T133">
        <v>0</v>
      </c>
      <c r="U133">
        <v>0</v>
      </c>
      <c r="V133">
        <v>0</v>
      </c>
      <c r="W133">
        <v>0</v>
      </c>
    </row>
    <row r="134" spans="2:23">
      <c r="B134" s="88" t="s">
        <v>297</v>
      </c>
      <c r="N134">
        <v>0</v>
      </c>
      <c r="O134">
        <v>0</v>
      </c>
      <c r="P134">
        <v>0</v>
      </c>
      <c r="Q134">
        <v>-70302</v>
      </c>
      <c r="R134">
        <v>-56466</v>
      </c>
      <c r="S134">
        <v>-44915</v>
      </c>
      <c r="T134">
        <v>-47608</v>
      </c>
      <c r="U134">
        <v>-45001</v>
      </c>
      <c r="V134">
        <v>0</v>
      </c>
      <c r="W134">
        <v>0</v>
      </c>
    </row>
    <row r="135" spans="2:23">
      <c r="B135" s="88" t="s">
        <v>296</v>
      </c>
      <c r="N135">
        <v>-25808</v>
      </c>
      <c r="O135">
        <v>-48397</v>
      </c>
      <c r="P135">
        <v>0</v>
      </c>
      <c r="Q135">
        <v>0</v>
      </c>
      <c r="R135">
        <v>0</v>
      </c>
      <c r="S135">
        <v>0</v>
      </c>
      <c r="T135">
        <v>0</v>
      </c>
      <c r="U135">
        <v>0</v>
      </c>
      <c r="V135">
        <v>0</v>
      </c>
      <c r="W135">
        <v>0</v>
      </c>
    </row>
    <row r="136" spans="2:23">
      <c r="B136" s="88" t="s">
        <v>295</v>
      </c>
      <c r="N136">
        <v>28</v>
      </c>
      <c r="O136">
        <v>5</v>
      </c>
      <c r="P136">
        <v>-28</v>
      </c>
      <c r="Q136">
        <v>30</v>
      </c>
      <c r="R136">
        <v>9</v>
      </c>
      <c r="S136">
        <v>65</v>
      </c>
      <c r="T136">
        <v>23</v>
      </c>
      <c r="U136">
        <v>46</v>
      </c>
      <c r="V136">
        <v>-160</v>
      </c>
      <c r="W136">
        <v>-298</v>
      </c>
    </row>
    <row r="137" spans="2:23">
      <c r="B137" s="88" t="s">
        <v>294</v>
      </c>
      <c r="N137">
        <v>0</v>
      </c>
      <c r="O137">
        <v>0</v>
      </c>
      <c r="P137">
        <v>0</v>
      </c>
      <c r="Q137">
        <v>0</v>
      </c>
      <c r="R137">
        <v>0</v>
      </c>
      <c r="S137">
        <v>0</v>
      </c>
      <c r="T137">
        <v>0</v>
      </c>
      <c r="U137">
        <v>0</v>
      </c>
      <c r="V137">
        <v>0</v>
      </c>
      <c r="W137">
        <v>0</v>
      </c>
    </row>
    <row r="138" spans="2:23">
      <c r="B138" s="88" t="s">
        <v>293</v>
      </c>
      <c r="N138">
        <v>611</v>
      </c>
      <c r="O138">
        <v>-15103</v>
      </c>
      <c r="P138">
        <v>11741</v>
      </c>
      <c r="Q138">
        <v>-22214</v>
      </c>
      <c r="R138">
        <v>2997</v>
      </c>
      <c r="S138">
        <v>-21165</v>
      </c>
      <c r="T138">
        <v>-22331</v>
      </c>
      <c r="U138">
        <v>-11403</v>
      </c>
      <c r="V138">
        <v>-1375</v>
      </c>
      <c r="W138">
        <v>-20450</v>
      </c>
    </row>
    <row r="139" spans="2:23">
      <c r="B139" s="88" t="s">
        <v>292</v>
      </c>
      <c r="N139">
        <v>0</v>
      </c>
      <c r="O139">
        <v>0</v>
      </c>
      <c r="P139">
        <v>0</v>
      </c>
      <c r="Q139">
        <v>0</v>
      </c>
      <c r="R139">
        <v>6306</v>
      </c>
      <c r="S139">
        <v>3485</v>
      </c>
      <c r="T139">
        <v>7847</v>
      </c>
      <c r="U139">
        <v>9980</v>
      </c>
      <c r="V139">
        <v>0</v>
      </c>
      <c r="W139">
        <v>0</v>
      </c>
    </row>
    <row r="140" spans="2:23">
      <c r="B140" s="88" t="s">
        <v>291</v>
      </c>
      <c r="N140">
        <v>195</v>
      </c>
      <c r="O140">
        <v>134</v>
      </c>
      <c r="P140">
        <v>207</v>
      </c>
      <c r="Q140">
        <v>94</v>
      </c>
      <c r="R140">
        <v>295</v>
      </c>
      <c r="S140">
        <v>80</v>
      </c>
      <c r="T140">
        <v>229</v>
      </c>
      <c r="U140">
        <v>15</v>
      </c>
      <c r="V140">
        <v>219</v>
      </c>
      <c r="W140">
        <v>1</v>
      </c>
    </row>
    <row r="141" spans="2:23">
      <c r="B141" s="88" t="s">
        <v>290</v>
      </c>
      <c r="N141">
        <v>0</v>
      </c>
      <c r="O141">
        <v>0</v>
      </c>
      <c r="P141">
        <v>0</v>
      </c>
      <c r="Q141">
        <v>0</v>
      </c>
      <c r="R141">
        <v>0</v>
      </c>
      <c r="S141">
        <v>0</v>
      </c>
      <c r="T141">
        <v>0</v>
      </c>
      <c r="U141">
        <v>0</v>
      </c>
      <c r="V141">
        <v>0</v>
      </c>
      <c r="W141">
        <v>0</v>
      </c>
    </row>
    <row r="142" spans="2:23">
      <c r="B142" s="88" t="s">
        <v>289</v>
      </c>
      <c r="N142">
        <v>-4910</v>
      </c>
      <c r="O142">
        <v>-5029</v>
      </c>
      <c r="P142">
        <v>-17971</v>
      </c>
      <c r="Q142">
        <v>-5000</v>
      </c>
      <c r="R142">
        <v>-17000</v>
      </c>
      <c r="S142">
        <v>-5030</v>
      </c>
      <c r="T142">
        <v>-6970</v>
      </c>
      <c r="U142">
        <v>-10000</v>
      </c>
      <c r="V142">
        <v>-13253</v>
      </c>
      <c r="W142">
        <v>-6863</v>
      </c>
    </row>
    <row r="143" spans="2:23">
      <c r="B143" s="88" t="s">
        <v>288</v>
      </c>
      <c r="N143">
        <v>-2769</v>
      </c>
      <c r="O143">
        <v>-2769</v>
      </c>
      <c r="P143">
        <v>-2661</v>
      </c>
      <c r="Q143">
        <v>-2867</v>
      </c>
      <c r="R143">
        <v>-2829</v>
      </c>
      <c r="S143">
        <v>-2801</v>
      </c>
      <c r="T143">
        <v>-2743</v>
      </c>
      <c r="U143">
        <v>-3053</v>
      </c>
      <c r="V143">
        <v>-2964</v>
      </c>
      <c r="W143">
        <v>-2969</v>
      </c>
    </row>
    <row r="144" spans="2:23">
      <c r="B144" s="88" t="s">
        <v>287</v>
      </c>
      <c r="N144">
        <v>-24</v>
      </c>
      <c r="O144">
        <v>-85</v>
      </c>
      <c r="P144">
        <v>18</v>
      </c>
      <c r="Q144">
        <v>-210</v>
      </c>
      <c r="R144">
        <v>-142</v>
      </c>
      <c r="S144">
        <v>-248</v>
      </c>
      <c r="T144">
        <v>-3</v>
      </c>
      <c r="U144">
        <v>-397</v>
      </c>
      <c r="V144">
        <v>-102</v>
      </c>
      <c r="W144">
        <v>-373</v>
      </c>
    </row>
    <row r="145" spans="2:23">
      <c r="B145" s="88" t="s">
        <v>286</v>
      </c>
      <c r="N145">
        <v>0</v>
      </c>
      <c r="O145">
        <v>0</v>
      </c>
      <c r="P145">
        <v>0</v>
      </c>
      <c r="Q145">
        <v>0</v>
      </c>
      <c r="R145">
        <v>0</v>
      </c>
      <c r="S145">
        <v>0</v>
      </c>
      <c r="T145">
        <v>0</v>
      </c>
      <c r="U145">
        <v>0</v>
      </c>
      <c r="V145">
        <v>0</v>
      </c>
      <c r="W145">
        <v>0</v>
      </c>
    </row>
    <row r="146" spans="2:23">
      <c r="B146" s="88" t="s">
        <v>285</v>
      </c>
      <c r="N146">
        <v>-7508</v>
      </c>
      <c r="O146">
        <v>-7749</v>
      </c>
      <c r="P146">
        <v>-20407</v>
      </c>
      <c r="Q146">
        <v>5987</v>
      </c>
      <c r="R146">
        <v>-15380</v>
      </c>
      <c r="S146">
        <v>-6923</v>
      </c>
      <c r="T146">
        <v>-1739</v>
      </c>
      <c r="U146">
        <v>-2755</v>
      </c>
      <c r="V146">
        <v>-6299</v>
      </c>
      <c r="W146">
        <v>-11444</v>
      </c>
    </row>
    <row r="147" spans="2:23">
      <c r="B147" s="88" t="s">
        <v>284</v>
      </c>
      <c r="N147">
        <v>0</v>
      </c>
      <c r="O147">
        <v>0</v>
      </c>
      <c r="P147">
        <v>0</v>
      </c>
      <c r="Q147">
        <v>0</v>
      </c>
      <c r="R147">
        <v>0</v>
      </c>
      <c r="S147">
        <v>0</v>
      </c>
      <c r="T147">
        <v>0</v>
      </c>
      <c r="U147">
        <v>0</v>
      </c>
      <c r="V147">
        <v>0</v>
      </c>
      <c r="W147">
        <v>0</v>
      </c>
    </row>
    <row r="148" spans="2:23">
      <c r="B148" s="88" t="s">
        <v>283</v>
      </c>
      <c r="N148">
        <v>3011</v>
      </c>
      <c r="O148">
        <v>-182</v>
      </c>
      <c r="P148">
        <v>4872</v>
      </c>
      <c r="Q148">
        <v>-5972</v>
      </c>
      <c r="R148">
        <v>867</v>
      </c>
      <c r="S148">
        <v>5634</v>
      </c>
      <c r="T148">
        <v>-4989</v>
      </c>
      <c r="U148">
        <v>830</v>
      </c>
      <c r="V148">
        <v>5801</v>
      </c>
      <c r="W148">
        <v>-4431</v>
      </c>
    </row>
    <row r="149" spans="2:23">
      <c r="B149" s="88" t="s">
        <v>282</v>
      </c>
      <c r="N149">
        <v>11248</v>
      </c>
      <c r="O149">
        <v>14259</v>
      </c>
      <c r="P149">
        <v>14077</v>
      </c>
      <c r="Q149">
        <v>18949</v>
      </c>
      <c r="R149">
        <v>12977</v>
      </c>
      <c r="S149">
        <v>13844</v>
      </c>
      <c r="T149">
        <v>19478</v>
      </c>
      <c r="U149">
        <v>14489</v>
      </c>
      <c r="V149">
        <v>15319</v>
      </c>
      <c r="W149">
        <v>21120</v>
      </c>
    </row>
    <row r="150" spans="2:23">
      <c r="B150" s="88" t="s">
        <v>281</v>
      </c>
      <c r="N150">
        <v>14259</v>
      </c>
      <c r="O150">
        <v>14077</v>
      </c>
      <c r="P150">
        <v>18949</v>
      </c>
      <c r="Q150">
        <v>12977</v>
      </c>
      <c r="R150">
        <v>13844</v>
      </c>
      <c r="S150">
        <v>19478</v>
      </c>
      <c r="T150">
        <v>14489</v>
      </c>
      <c r="U150">
        <v>15319</v>
      </c>
      <c r="V150">
        <v>21120</v>
      </c>
      <c r="W150">
        <v>16689</v>
      </c>
    </row>
    <row r="151" spans="2:23">
      <c r="B151" s="88" t="s">
        <v>208</v>
      </c>
      <c r="N151">
        <v>443981</v>
      </c>
      <c r="O151">
        <v>682393</v>
      </c>
      <c r="P151">
        <v>1223223</v>
      </c>
      <c r="Q151">
        <v>1666730</v>
      </c>
      <c r="R151">
        <v>434258</v>
      </c>
      <c r="S151">
        <v>769062</v>
      </c>
      <c r="T151">
        <v>2124682</v>
      </c>
    </row>
    <row r="152" spans="2:23">
      <c r="B152" t="s">
        <v>697</v>
      </c>
      <c r="N152">
        <v>106215</v>
      </c>
      <c r="O152">
        <v>118131</v>
      </c>
      <c r="P152">
        <v>109239</v>
      </c>
      <c r="Q152">
        <v>126685</v>
      </c>
      <c r="R152">
        <v>130162</v>
      </c>
      <c r="S152">
        <v>145492</v>
      </c>
      <c r="T152">
        <v>160443</v>
      </c>
      <c r="U152">
        <v>168145</v>
      </c>
      <c r="V152">
        <v>164065</v>
      </c>
      <c r="W152">
        <v>177665</v>
      </c>
    </row>
    <row r="153" spans="2:23">
      <c r="B153" t="s">
        <v>698</v>
      </c>
      <c r="N153">
        <v>2625</v>
      </c>
      <c r="O153">
        <v>3071</v>
      </c>
      <c r="P153">
        <v>3164</v>
      </c>
      <c r="Q153">
        <v>3058</v>
      </c>
      <c r="R153">
        <v>3031</v>
      </c>
      <c r="S153">
        <v>3480</v>
      </c>
      <c r="T153">
        <v>3571</v>
      </c>
      <c r="U153">
        <v>3474</v>
      </c>
      <c r="V153">
        <v>3624</v>
      </c>
      <c r="W153">
        <v>3546</v>
      </c>
    </row>
    <row r="154" spans="2:23">
      <c r="B154" t="s">
        <v>702</v>
      </c>
      <c r="N154">
        <v>16489</v>
      </c>
      <c r="O154">
        <v>21699</v>
      </c>
      <c r="P154">
        <v>19471</v>
      </c>
      <c r="Q154">
        <v>20159</v>
      </c>
      <c r="R154">
        <v>20259</v>
      </c>
      <c r="S154">
        <v>23371</v>
      </c>
      <c r="T154">
        <v>23825</v>
      </c>
      <c r="U154">
        <v>24539</v>
      </c>
      <c r="V154">
        <v>24062</v>
      </c>
      <c r="W154">
        <v>21617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rgb="FFFF0000"/>
  </sheetPr>
  <dimension ref="A1:O205"/>
  <sheetViews>
    <sheetView showGridLines="0" zoomScaleNormal="100" zoomScalePageLayoutView="145" workbookViewId="0">
      <selection activeCell="J21" sqref="J21"/>
    </sheetView>
  </sheetViews>
  <sheetFormatPr baseColWidth="10" defaultColWidth="8.83203125" defaultRowHeight="15"/>
  <cols>
    <col min="1" max="1" width="3.83203125" style="93" customWidth="1"/>
    <col min="2" max="2" width="61.1640625" bestFit="1" customWidth="1"/>
    <col min="3" max="3" width="16.1640625" bestFit="1" customWidth="1"/>
    <col min="4" max="4" width="8.83203125" style="25"/>
    <col min="6" max="6" width="8.5" bestFit="1" customWidth="1"/>
  </cols>
  <sheetData>
    <row r="1" spans="1:15">
      <c r="A1" s="94"/>
    </row>
    <row r="2" spans="1:15" s="88" customFormat="1">
      <c r="A2" s="94"/>
      <c r="B2" s="147" t="s">
        <v>710</v>
      </c>
      <c r="C2" s="25"/>
      <c r="D2" s="25"/>
      <c r="H2" s="142"/>
    </row>
    <row r="3" spans="1:15">
      <c r="A3" s="94"/>
      <c r="B3" s="148" t="s">
        <v>709</v>
      </c>
      <c r="D3" s="92"/>
      <c r="E3" s="71"/>
      <c r="F3" s="71"/>
      <c r="G3" s="71"/>
      <c r="H3" s="71"/>
      <c r="I3" s="71"/>
      <c r="J3" s="71"/>
      <c r="K3" s="71"/>
      <c r="L3" s="72" t="str">
        <f t="shared" ref="L3" si="0">IF(OR(K$3="",K$3=0),"",K$3-1)</f>
        <v/>
      </c>
      <c r="M3" s="71"/>
      <c r="N3" s="71"/>
      <c r="O3" s="71"/>
    </row>
    <row r="4" spans="1:15" s="88" customFormat="1">
      <c r="A4" s="94"/>
      <c r="B4" s="148"/>
      <c r="D4" s="92"/>
      <c r="E4" s="71"/>
      <c r="F4" s="71"/>
      <c r="G4" s="71"/>
      <c r="H4" s="71"/>
      <c r="I4" s="71"/>
      <c r="J4" s="71"/>
      <c r="K4" s="71"/>
      <c r="L4" s="72"/>
      <c r="M4" s="71"/>
      <c r="N4" s="71"/>
      <c r="O4" s="71"/>
    </row>
    <row r="5" spans="1:15">
      <c r="A5" s="94"/>
      <c r="B5" s="98" t="s">
        <v>7</v>
      </c>
      <c r="C5" s="31"/>
      <c r="D5" s="31"/>
      <c r="E5" s="31"/>
      <c r="F5" s="129">
        <f>AAPL_QUARTERLY!N5</f>
        <v>41518</v>
      </c>
      <c r="G5" s="130">
        <f>AAPL_QUARTERLY!O5</f>
        <v>41609</v>
      </c>
      <c r="H5" s="130">
        <f>AAPL_QUARTERLY!P5</f>
        <v>41699</v>
      </c>
      <c r="I5" s="130">
        <f>AAPL_QUARTERLY!Q5</f>
        <v>41791</v>
      </c>
      <c r="J5" s="130">
        <f>AAPL_QUARTERLY!R5</f>
        <v>41883</v>
      </c>
      <c r="K5" s="130">
        <f>AAPL_QUARTERLY!S5</f>
        <v>41974</v>
      </c>
      <c r="L5" s="130">
        <f>AAPL_QUARTERLY!T5</f>
        <v>42064</v>
      </c>
      <c r="M5" s="130">
        <f>AAPL_QUARTERLY!U5</f>
        <v>42156</v>
      </c>
      <c r="N5" s="130">
        <f>AAPL_QUARTERLY!V5</f>
        <v>42248</v>
      </c>
      <c r="O5" s="130">
        <f>AAPL_QUARTERLY!W5</f>
        <v>42339</v>
      </c>
    </row>
    <row r="6" spans="1:15">
      <c r="A6" s="94"/>
      <c r="B6" s="99" t="s">
        <v>178</v>
      </c>
      <c r="C6" s="32"/>
      <c r="D6" s="32"/>
      <c r="E6" s="97"/>
      <c r="F6" s="131">
        <f>AAPL_QUARTERLY!N6</f>
        <v>3</v>
      </c>
      <c r="G6" s="131">
        <f>AAPL_QUARTERLY!O6</f>
        <v>4</v>
      </c>
      <c r="H6" s="131">
        <f>AAPL_QUARTERLY!P6</f>
        <v>1</v>
      </c>
      <c r="I6" s="131">
        <f>AAPL_QUARTERLY!Q6</f>
        <v>2</v>
      </c>
      <c r="J6" s="131">
        <f>AAPL_QUARTERLY!R6</f>
        <v>3</v>
      </c>
      <c r="K6" s="131">
        <f>AAPL_QUARTERLY!S6</f>
        <v>4</v>
      </c>
      <c r="L6" s="131">
        <f>AAPL_QUARTERLY!T6</f>
        <v>1</v>
      </c>
      <c r="M6" s="131">
        <f>AAPL_QUARTERLY!U6</f>
        <v>2</v>
      </c>
      <c r="N6" s="131">
        <f>AAPL_QUARTERLY!V6</f>
        <v>3</v>
      </c>
      <c r="O6" s="131">
        <f>AAPL_QUARTERLY!W6</f>
        <v>4</v>
      </c>
    </row>
    <row r="7" spans="1:15">
      <c r="A7" s="94"/>
      <c r="B7" s="100" t="s">
        <v>8</v>
      </c>
      <c r="C7" s="10"/>
      <c r="D7" s="10"/>
      <c r="E7" s="10"/>
      <c r="F7" s="149">
        <f>AAPL_QUARTERLY!N10</f>
        <v>37472</v>
      </c>
      <c r="G7" s="150">
        <f>AAPL_QUARTERLY!O10</f>
        <v>57594</v>
      </c>
      <c r="H7" s="150">
        <f>AAPL_QUARTERLY!P10</f>
        <v>45646</v>
      </c>
      <c r="I7" s="150">
        <f>AAPL_QUARTERLY!Q10</f>
        <v>37432</v>
      </c>
      <c r="J7" s="150">
        <f>AAPL_QUARTERLY!R10</f>
        <v>42123</v>
      </c>
      <c r="K7" s="150">
        <f>AAPL_QUARTERLY!S10</f>
        <v>74599</v>
      </c>
      <c r="L7" s="150">
        <f>AAPL_QUARTERLY!T10</f>
        <v>58010</v>
      </c>
      <c r="M7" s="150">
        <f>AAPL_QUARTERLY!U10</f>
        <v>49605</v>
      </c>
      <c r="N7" s="150">
        <f>AAPL_QUARTERLY!V10</f>
        <v>51501</v>
      </c>
      <c r="O7" s="150">
        <f>AAPL_QUARTERLY!W10</f>
        <v>75872</v>
      </c>
    </row>
    <row r="8" spans="1:15">
      <c r="A8" s="94"/>
      <c r="B8" s="101" t="s">
        <v>9</v>
      </c>
      <c r="C8" s="11"/>
      <c r="D8" s="11"/>
      <c r="E8" s="11"/>
      <c r="F8" s="151">
        <f>AAPL_QUARTERLY!N12</f>
        <v>23601</v>
      </c>
      <c r="G8" s="152">
        <f>AAPL_QUARTERLY!O12</f>
        <v>35748</v>
      </c>
      <c r="H8" s="152">
        <f>AAPL_QUARTERLY!P12</f>
        <v>27699</v>
      </c>
      <c r="I8" s="152">
        <f>AAPL_QUARTERLY!Q12</f>
        <v>22697</v>
      </c>
      <c r="J8" s="152">
        <f>AAPL_QUARTERLY!R12</f>
        <v>26114</v>
      </c>
      <c r="K8" s="152">
        <f>AAPL_QUARTERLY!S12</f>
        <v>44858</v>
      </c>
      <c r="L8" s="152">
        <f>AAPL_QUARTERLY!T12</f>
        <v>34354</v>
      </c>
      <c r="M8" s="152">
        <f>AAPL_QUARTERLY!U12</f>
        <v>29924</v>
      </c>
      <c r="N8" s="152">
        <f>AAPL_QUARTERLY!V12</f>
        <v>30953</v>
      </c>
      <c r="O8" s="152">
        <f>AAPL_QUARTERLY!W12</f>
        <v>45449</v>
      </c>
    </row>
    <row r="9" spans="1:15">
      <c r="A9" s="94"/>
      <c r="B9" s="102" t="s">
        <v>10</v>
      </c>
      <c r="C9" s="12"/>
      <c r="D9" s="12"/>
      <c r="E9" s="12"/>
      <c r="F9" s="180">
        <v>0</v>
      </c>
      <c r="G9" s="181">
        <v>0</v>
      </c>
      <c r="H9" s="181">
        <v>0</v>
      </c>
      <c r="I9" s="181">
        <v>0</v>
      </c>
      <c r="J9" s="181">
        <v>0</v>
      </c>
      <c r="K9" s="181">
        <v>0</v>
      </c>
      <c r="L9" s="181">
        <v>0</v>
      </c>
      <c r="M9" s="181">
        <v>0</v>
      </c>
      <c r="N9" s="181">
        <v>0</v>
      </c>
      <c r="O9" s="181">
        <v>0</v>
      </c>
    </row>
    <row r="10" spans="1:15">
      <c r="A10" s="94"/>
      <c r="B10" s="101" t="s">
        <v>11</v>
      </c>
      <c r="C10" s="11"/>
      <c r="D10" s="11"/>
      <c r="E10" s="11"/>
      <c r="F10" s="151">
        <f>-AAPL_QUARTERLY!N15</f>
        <v>1783</v>
      </c>
      <c r="G10" s="152">
        <f>-AAPL_QUARTERLY!O15</f>
        <v>2144</v>
      </c>
      <c r="H10" s="152">
        <f>-AAPL_QUARTERLY!P15</f>
        <v>1887</v>
      </c>
      <c r="I10" s="152">
        <f>-AAPL_QUARTERLY!Q15</f>
        <v>1946</v>
      </c>
      <c r="J10" s="152">
        <f>-AAPL_QUARTERLY!R15</f>
        <v>1969</v>
      </c>
      <c r="K10" s="152">
        <f>-AAPL_QUARTERLY!S15</f>
        <v>2575</v>
      </c>
      <c r="L10" s="152">
        <f>-AAPL_QUARTERLY!T15</f>
        <v>2479</v>
      </c>
      <c r="M10" s="152">
        <f>-AAPL_QUARTERLY!U15</f>
        <v>3084</v>
      </c>
      <c r="N10" s="152">
        <f>-AAPL_QUARTERLY!V15</f>
        <v>3119</v>
      </c>
      <c r="O10" s="152">
        <f>-AAPL_QUARTERLY!W15</f>
        <v>2954</v>
      </c>
    </row>
    <row r="11" spans="1:15">
      <c r="A11" s="94"/>
      <c r="B11" s="100" t="s">
        <v>707</v>
      </c>
      <c r="C11" s="10"/>
      <c r="D11" s="10"/>
      <c r="E11" s="10"/>
      <c r="F11" s="149">
        <f>AAPL_QUARTERLY!N16</f>
        <v>0</v>
      </c>
      <c r="G11" s="91">
        <f>AAPL_QUARTERLY!O16</f>
        <v>0</v>
      </c>
      <c r="H11" s="91">
        <f>AAPL_QUARTERLY!P16</f>
        <v>0</v>
      </c>
      <c r="I11" s="91">
        <f>AAPL_QUARTERLY!Q16</f>
        <v>0</v>
      </c>
      <c r="J11" s="91">
        <f>AAPL_QUARTERLY!R16</f>
        <v>0</v>
      </c>
      <c r="K11" s="91">
        <f>AAPL_QUARTERLY!S16</f>
        <v>0</v>
      </c>
      <c r="L11" s="91">
        <f>AAPL_QUARTERLY!T16</f>
        <v>0</v>
      </c>
      <c r="M11" s="91">
        <f>AAPL_QUARTERLY!U16</f>
        <v>0</v>
      </c>
      <c r="N11" s="91">
        <f>AAPL_QUARTERLY!V16</f>
        <v>0</v>
      </c>
      <c r="O11" s="91">
        <f>AAPL_QUARTERLY!W16</f>
        <v>0</v>
      </c>
    </row>
    <row r="12" spans="1:15">
      <c r="A12" s="94"/>
      <c r="B12" s="102" t="s">
        <v>12</v>
      </c>
      <c r="C12" s="12"/>
      <c r="D12" s="12"/>
      <c r="E12" s="12"/>
      <c r="F12" s="180">
        <v>0</v>
      </c>
      <c r="G12" s="181">
        <v>0</v>
      </c>
      <c r="H12" s="181">
        <v>0</v>
      </c>
      <c r="I12" s="181">
        <v>0</v>
      </c>
      <c r="J12" s="181">
        <v>0</v>
      </c>
      <c r="K12" s="181">
        <v>0</v>
      </c>
      <c r="L12" s="181">
        <v>0</v>
      </c>
      <c r="M12" s="181">
        <v>0</v>
      </c>
      <c r="N12" s="181">
        <v>0</v>
      </c>
      <c r="O12" s="181">
        <v>0</v>
      </c>
    </row>
    <row r="13" spans="1:15">
      <c r="A13" s="94"/>
      <c r="B13" s="101" t="s">
        <v>706</v>
      </c>
      <c r="C13" s="11"/>
      <c r="D13" s="11"/>
      <c r="E13" s="11"/>
      <c r="F13" s="151">
        <f>AAPL_QUARTERLY!N13</f>
        <v>1168</v>
      </c>
      <c r="G13" s="152">
        <f>AAPL_QUARTERLY!O13</f>
        <v>1330</v>
      </c>
      <c r="H13" s="152">
        <f>AAPL_QUARTERLY!P13</f>
        <v>1422</v>
      </c>
      <c r="I13" s="152">
        <f>AAPL_QUARTERLY!Q13</f>
        <v>1603</v>
      </c>
      <c r="J13" s="152">
        <f>AAPL_QUARTERLY!R13</f>
        <v>1686</v>
      </c>
      <c r="K13" s="152">
        <f>AAPL_QUARTERLY!S13</f>
        <v>1895</v>
      </c>
      <c r="L13" s="152">
        <f>AAPL_QUARTERLY!T13</f>
        <v>1918</v>
      </c>
      <c r="M13" s="152">
        <f>AAPL_QUARTERLY!U13</f>
        <v>2034</v>
      </c>
      <c r="N13" s="152">
        <f>AAPL_QUARTERLY!V13</f>
        <v>2220</v>
      </c>
      <c r="O13" s="152">
        <f>AAPL_QUARTERLY!W13</f>
        <v>2404</v>
      </c>
    </row>
    <row r="14" spans="1:15">
      <c r="A14" s="94"/>
      <c r="B14" s="100" t="s">
        <v>13</v>
      </c>
      <c r="D14" s="24">
        <f>0.001</f>
        <v>1E-3</v>
      </c>
      <c r="F14" s="182">
        <v>0</v>
      </c>
      <c r="G14" s="183">
        <v>0</v>
      </c>
      <c r="H14" s="183">
        <v>0</v>
      </c>
      <c r="I14" s="183">
        <v>0</v>
      </c>
      <c r="J14" s="183">
        <v>0</v>
      </c>
      <c r="K14" s="183">
        <v>0</v>
      </c>
      <c r="L14" s="183">
        <v>0</v>
      </c>
      <c r="M14" s="183">
        <v>0</v>
      </c>
      <c r="N14" s="183">
        <v>0</v>
      </c>
      <c r="O14" s="183">
        <v>0</v>
      </c>
    </row>
    <row r="15" spans="1:15">
      <c r="A15" s="94"/>
      <c r="B15" s="100" t="s">
        <v>14</v>
      </c>
      <c r="C15" s="10"/>
      <c r="D15" s="24">
        <f>0.005</f>
        <v>5.0000000000000001E-3</v>
      </c>
      <c r="E15" s="10"/>
      <c r="F15" s="182">
        <v>0</v>
      </c>
      <c r="G15" s="183">
        <v>0</v>
      </c>
      <c r="H15" s="183">
        <v>0</v>
      </c>
      <c r="I15" s="183">
        <v>0</v>
      </c>
      <c r="J15" s="183">
        <v>0</v>
      </c>
      <c r="K15" s="183">
        <v>0</v>
      </c>
      <c r="L15" s="183">
        <v>0</v>
      </c>
      <c r="M15" s="183">
        <v>0</v>
      </c>
      <c r="N15" s="183">
        <v>0</v>
      </c>
      <c r="O15" s="183">
        <v>0</v>
      </c>
    </row>
    <row r="16" spans="1:15">
      <c r="A16" s="94"/>
      <c r="B16" s="102" t="s">
        <v>15</v>
      </c>
      <c r="C16" s="12"/>
      <c r="D16" s="12"/>
      <c r="E16" s="12"/>
      <c r="F16" s="153">
        <f>AAPL_QUARTERLY!N14-F10</f>
        <v>890</v>
      </c>
      <c r="G16" s="154">
        <f>AAPL_QUARTERLY!O14-G10</f>
        <v>909</v>
      </c>
      <c r="H16" s="154">
        <f>AAPL_QUARTERLY!P14-H10</f>
        <v>1045</v>
      </c>
      <c r="I16" s="154">
        <f>AAPL_QUARTERLY!Q14-I10</f>
        <v>904</v>
      </c>
      <c r="J16" s="154">
        <f>AAPL_QUARTERLY!R14-J10</f>
        <v>1189</v>
      </c>
      <c r="K16" s="154">
        <f>AAPL_QUARTERLY!S14-K10</f>
        <v>1025</v>
      </c>
      <c r="L16" s="154">
        <f>AAPL_QUARTERLY!T14-L10</f>
        <v>981</v>
      </c>
      <c r="M16" s="154">
        <f>AAPL_QUARTERLY!U14-M10</f>
        <v>480</v>
      </c>
      <c r="N16" s="154">
        <f>AAPL_QUARTERLY!V14-N10</f>
        <v>586</v>
      </c>
      <c r="O16" s="154">
        <f>AAPL_QUARTERLY!W14-O10</f>
        <v>894</v>
      </c>
    </row>
    <row r="17" spans="1:15">
      <c r="A17" s="94"/>
      <c r="B17" s="100" t="s">
        <v>16</v>
      </c>
      <c r="C17" s="10"/>
      <c r="D17" s="10"/>
      <c r="E17" s="10"/>
      <c r="F17" s="184">
        <v>0</v>
      </c>
      <c r="G17" s="185">
        <v>0</v>
      </c>
      <c r="H17" s="185">
        <v>0</v>
      </c>
      <c r="I17" s="185">
        <v>0</v>
      </c>
      <c r="J17" s="185">
        <v>0</v>
      </c>
      <c r="K17" s="185">
        <v>0</v>
      </c>
      <c r="L17" s="185">
        <v>0</v>
      </c>
      <c r="M17" s="185">
        <v>0</v>
      </c>
      <c r="N17" s="185">
        <v>0</v>
      </c>
      <c r="O17" s="185">
        <v>0</v>
      </c>
    </row>
    <row r="18" spans="1:15">
      <c r="A18" s="94"/>
      <c r="B18" s="20" t="s">
        <v>17</v>
      </c>
      <c r="C18" s="10"/>
      <c r="D18" s="10"/>
      <c r="E18" s="10"/>
      <c r="F18" s="149">
        <f>AAPL_QUARTERLY!N21</f>
        <v>0</v>
      </c>
      <c r="G18" s="91">
        <f>AAPL_QUARTERLY!O21</f>
        <v>0</v>
      </c>
      <c r="H18" s="91">
        <f>AAPL_QUARTERLY!P21</f>
        <v>0</v>
      </c>
      <c r="I18" s="91">
        <f>AAPL_QUARTERLY!Q21</f>
        <v>0</v>
      </c>
      <c r="J18" s="91">
        <f>AAPL_QUARTERLY!R21</f>
        <v>0</v>
      </c>
      <c r="K18" s="91">
        <f>AAPL_QUARTERLY!S21</f>
        <v>0</v>
      </c>
      <c r="L18" s="91">
        <f>AAPL_QUARTERLY!T21</f>
        <v>0</v>
      </c>
      <c r="M18" s="91">
        <f>AAPL_QUARTERLY!U21</f>
        <v>0</v>
      </c>
      <c r="N18" s="91">
        <f>AAPL_QUARTERLY!V21</f>
        <v>0</v>
      </c>
      <c r="O18" s="91">
        <f>AAPL_QUARTERLY!W21</f>
        <v>0</v>
      </c>
    </row>
    <row r="19" spans="1:15">
      <c r="A19" s="94"/>
      <c r="B19" s="100" t="s">
        <v>18</v>
      </c>
      <c r="C19" s="10"/>
      <c r="D19" s="10"/>
      <c r="E19" s="10"/>
      <c r="F19" s="182">
        <v>0</v>
      </c>
      <c r="G19" s="183">
        <v>0</v>
      </c>
      <c r="H19" s="183">
        <v>0</v>
      </c>
      <c r="I19" s="183">
        <v>0</v>
      </c>
      <c r="J19" s="183">
        <v>0</v>
      </c>
      <c r="K19" s="183">
        <v>0</v>
      </c>
      <c r="L19" s="183">
        <v>0</v>
      </c>
      <c r="M19" s="183">
        <v>0</v>
      </c>
      <c r="N19" s="183">
        <v>0</v>
      </c>
      <c r="O19" s="183">
        <v>0</v>
      </c>
    </row>
    <row r="20" spans="1:15">
      <c r="A20" s="94"/>
      <c r="B20" s="100" t="s">
        <v>19</v>
      </c>
      <c r="C20" s="10"/>
      <c r="D20" s="10"/>
      <c r="E20" s="10"/>
      <c r="F20" s="182">
        <v>0</v>
      </c>
      <c r="G20" s="183">
        <v>0</v>
      </c>
      <c r="H20" s="183">
        <v>0</v>
      </c>
      <c r="I20" s="183">
        <v>0</v>
      </c>
      <c r="J20" s="183">
        <v>0</v>
      </c>
      <c r="K20" s="183">
        <v>0</v>
      </c>
      <c r="L20" s="183">
        <v>0</v>
      </c>
      <c r="M20" s="183">
        <v>0</v>
      </c>
      <c r="N20" s="183">
        <v>0</v>
      </c>
      <c r="O20" s="183">
        <v>0</v>
      </c>
    </row>
    <row r="21" spans="1:15">
      <c r="A21" s="94"/>
      <c r="B21" s="102" t="s">
        <v>20</v>
      </c>
      <c r="C21" s="12"/>
      <c r="D21" s="12"/>
      <c r="E21" s="12"/>
      <c r="F21" s="182">
        <v>0</v>
      </c>
      <c r="G21" s="183">
        <v>0</v>
      </c>
      <c r="H21" s="183">
        <v>0</v>
      </c>
      <c r="I21" s="183">
        <v>0</v>
      </c>
      <c r="J21" s="183">
        <v>0</v>
      </c>
      <c r="K21" s="183">
        <v>0</v>
      </c>
      <c r="L21" s="183">
        <v>0</v>
      </c>
      <c r="M21" s="183">
        <v>0</v>
      </c>
      <c r="N21" s="183">
        <v>0</v>
      </c>
      <c r="O21" s="183">
        <v>0</v>
      </c>
    </row>
    <row r="22" spans="1:15">
      <c r="A22" s="94"/>
      <c r="B22" s="103" t="s">
        <v>21</v>
      </c>
      <c r="C22" s="13"/>
      <c r="D22" s="13"/>
      <c r="E22" s="13"/>
      <c r="F22" s="186">
        <v>0</v>
      </c>
      <c r="G22" s="187">
        <v>0</v>
      </c>
      <c r="H22" s="187">
        <v>0</v>
      </c>
      <c r="I22" s="187">
        <v>0</v>
      </c>
      <c r="J22" s="187">
        <v>0</v>
      </c>
      <c r="K22" s="187">
        <v>0</v>
      </c>
      <c r="L22" s="187">
        <v>0</v>
      </c>
      <c r="M22" s="187">
        <v>0</v>
      </c>
      <c r="N22" s="187">
        <v>0</v>
      </c>
      <c r="O22" s="187">
        <v>0</v>
      </c>
    </row>
    <row r="23" spans="1:15">
      <c r="A23" s="94"/>
      <c r="B23" s="101" t="s">
        <v>22</v>
      </c>
      <c r="C23" s="11"/>
      <c r="D23" s="11"/>
      <c r="E23" s="11"/>
      <c r="F23" s="151">
        <f>AAPL_QUARTERLY!N23</f>
        <v>83</v>
      </c>
      <c r="G23" s="152">
        <f>AAPL_QUARTERLY!O23</f>
        <v>84</v>
      </c>
      <c r="H23" s="152">
        <f>AAPL_QUARTERLY!P23</f>
        <v>85</v>
      </c>
      <c r="I23" s="152">
        <f>AAPL_QUARTERLY!Q23</f>
        <v>100</v>
      </c>
      <c r="J23" s="152">
        <f>AAPL_QUARTERLY!R23</f>
        <v>115</v>
      </c>
      <c r="K23" s="152">
        <f>AAPL_QUARTERLY!S23</f>
        <v>131</v>
      </c>
      <c r="L23" s="152">
        <f>AAPL_QUARTERLY!T23</f>
        <v>163</v>
      </c>
      <c r="M23" s="152">
        <f>AAPL_QUARTERLY!U23</f>
        <v>201</v>
      </c>
      <c r="N23" s="152">
        <f>AAPL_QUARTERLY!V23</f>
        <v>238</v>
      </c>
      <c r="O23" s="152">
        <f>AAPL_QUARTERLY!W23</f>
        <v>276</v>
      </c>
    </row>
    <row r="24" spans="1:15">
      <c r="A24" s="94"/>
      <c r="B24" s="100" t="s">
        <v>23</v>
      </c>
      <c r="C24" s="10"/>
      <c r="D24" s="21">
        <v>0.1</v>
      </c>
      <c r="E24" s="22">
        <v>0</v>
      </c>
      <c r="F24" s="182">
        <v>0</v>
      </c>
      <c r="G24" s="183">
        <v>0</v>
      </c>
      <c r="H24" s="183">
        <v>0</v>
      </c>
      <c r="I24" s="183">
        <v>0</v>
      </c>
      <c r="J24" s="183">
        <v>0</v>
      </c>
      <c r="K24" s="183">
        <v>0</v>
      </c>
      <c r="L24" s="183">
        <v>0</v>
      </c>
      <c r="M24" s="183">
        <v>0</v>
      </c>
      <c r="N24" s="183">
        <v>0</v>
      </c>
      <c r="O24" s="183">
        <v>0</v>
      </c>
    </row>
    <row r="25" spans="1:15">
      <c r="A25" s="94"/>
      <c r="B25" s="102" t="s">
        <v>24</v>
      </c>
      <c r="C25" s="12"/>
      <c r="D25" s="12"/>
      <c r="E25" s="12"/>
      <c r="F25" s="182">
        <v>0</v>
      </c>
      <c r="G25" s="183">
        <v>0</v>
      </c>
      <c r="H25" s="183">
        <v>0</v>
      </c>
      <c r="I25" s="183">
        <v>0</v>
      </c>
      <c r="J25" s="183">
        <v>0</v>
      </c>
      <c r="K25" s="183">
        <v>0</v>
      </c>
      <c r="L25" s="183">
        <v>0</v>
      </c>
      <c r="M25" s="183">
        <v>0</v>
      </c>
      <c r="N25" s="183">
        <v>0</v>
      </c>
      <c r="O25" s="183">
        <v>0</v>
      </c>
    </row>
    <row r="26" spans="1:15">
      <c r="A26" s="94"/>
      <c r="B26" s="100" t="s">
        <v>25</v>
      </c>
      <c r="C26" s="10"/>
      <c r="D26" s="10"/>
      <c r="E26" s="10"/>
      <c r="F26" s="184">
        <v>0</v>
      </c>
      <c r="G26" s="185">
        <v>0</v>
      </c>
      <c r="H26" s="185">
        <v>0</v>
      </c>
      <c r="I26" s="185">
        <v>0</v>
      </c>
      <c r="J26" s="185">
        <v>0</v>
      </c>
      <c r="K26" s="185">
        <v>0</v>
      </c>
      <c r="L26" s="185">
        <v>0</v>
      </c>
      <c r="M26" s="185">
        <v>0</v>
      </c>
      <c r="N26" s="185">
        <v>0</v>
      </c>
      <c r="O26" s="185">
        <v>0</v>
      </c>
    </row>
    <row r="27" spans="1:15">
      <c r="A27" s="94"/>
      <c r="B27" s="100" t="s">
        <v>26</v>
      </c>
      <c r="C27" s="10"/>
      <c r="D27" s="10"/>
      <c r="E27" s="10"/>
      <c r="F27" s="182">
        <v>0</v>
      </c>
      <c r="G27" s="183">
        <v>0</v>
      </c>
      <c r="H27" s="183">
        <v>0</v>
      </c>
      <c r="I27" s="183">
        <v>0</v>
      </c>
      <c r="J27" s="183">
        <v>0</v>
      </c>
      <c r="K27" s="183">
        <v>0</v>
      </c>
      <c r="L27" s="183">
        <v>0</v>
      </c>
      <c r="M27" s="183">
        <v>0</v>
      </c>
      <c r="N27" s="183">
        <v>0</v>
      </c>
      <c r="O27" s="183">
        <v>0</v>
      </c>
    </row>
    <row r="28" spans="1:15">
      <c r="A28" s="94"/>
      <c r="B28" s="102" t="s">
        <v>27</v>
      </c>
      <c r="C28" s="12"/>
      <c r="D28" s="12"/>
      <c r="E28" s="12"/>
      <c r="F28" s="182">
        <v>0</v>
      </c>
      <c r="G28" s="183">
        <v>0</v>
      </c>
      <c r="H28" s="183">
        <v>0</v>
      </c>
      <c r="I28" s="183">
        <v>0</v>
      </c>
      <c r="J28" s="183">
        <v>0</v>
      </c>
      <c r="K28" s="183">
        <v>0</v>
      </c>
      <c r="L28" s="183">
        <v>0</v>
      </c>
      <c r="M28" s="183">
        <v>0</v>
      </c>
      <c r="N28" s="183">
        <v>0</v>
      </c>
      <c r="O28" s="183">
        <v>0</v>
      </c>
    </row>
    <row r="29" spans="1:15">
      <c r="A29" s="94"/>
      <c r="B29" s="101" t="s">
        <v>28</v>
      </c>
      <c r="C29" s="11"/>
      <c r="D29" s="11"/>
      <c r="E29" s="11"/>
      <c r="F29" s="184">
        <v>0</v>
      </c>
      <c r="G29" s="185">
        <v>0</v>
      </c>
      <c r="H29" s="185">
        <v>0</v>
      </c>
      <c r="I29" s="185">
        <v>0</v>
      </c>
      <c r="J29" s="185">
        <v>0</v>
      </c>
      <c r="K29" s="185">
        <v>0</v>
      </c>
      <c r="L29" s="185">
        <v>0</v>
      </c>
      <c r="M29" s="185">
        <v>0</v>
      </c>
      <c r="N29" s="185">
        <v>0</v>
      </c>
      <c r="O29" s="185">
        <v>0</v>
      </c>
    </row>
    <row r="30" spans="1:15">
      <c r="A30" s="94"/>
      <c r="B30" s="102" t="s">
        <v>29</v>
      </c>
      <c r="C30" s="12"/>
      <c r="D30" s="12"/>
      <c r="E30" s="12"/>
      <c r="F30" s="182">
        <v>0</v>
      </c>
      <c r="G30" s="183">
        <v>0</v>
      </c>
      <c r="H30" s="183">
        <v>0</v>
      </c>
      <c r="I30" s="183">
        <v>0</v>
      </c>
      <c r="J30" s="183">
        <v>0</v>
      </c>
      <c r="K30" s="183">
        <v>0</v>
      </c>
      <c r="L30" s="183">
        <v>0</v>
      </c>
      <c r="M30" s="183">
        <v>0</v>
      </c>
      <c r="N30" s="183">
        <v>0</v>
      </c>
      <c r="O30" s="183">
        <v>0</v>
      </c>
    </row>
    <row r="31" spans="1:15">
      <c r="A31" s="94"/>
      <c r="B31" s="101" t="s">
        <v>30</v>
      </c>
      <c r="C31" s="11"/>
      <c r="D31" s="11"/>
      <c r="E31" s="11"/>
      <c r="F31" s="184">
        <v>0</v>
      </c>
      <c r="G31" s="185">
        <v>0</v>
      </c>
      <c r="H31" s="185">
        <v>0</v>
      </c>
      <c r="I31" s="185">
        <v>0</v>
      </c>
      <c r="J31" s="185">
        <v>0</v>
      </c>
      <c r="K31" s="185">
        <v>0</v>
      </c>
      <c r="L31" s="185">
        <v>0</v>
      </c>
      <c r="M31" s="185">
        <v>0</v>
      </c>
      <c r="N31" s="185">
        <v>0</v>
      </c>
      <c r="O31" s="185">
        <v>0</v>
      </c>
    </row>
    <row r="32" spans="1:15">
      <c r="A32" s="94"/>
      <c r="B32" s="102" t="s">
        <v>31</v>
      </c>
      <c r="C32" s="12"/>
      <c r="D32" s="12"/>
      <c r="E32" s="12"/>
      <c r="F32" s="182">
        <v>0</v>
      </c>
      <c r="G32" s="183">
        <v>0</v>
      </c>
      <c r="H32" s="183">
        <v>0</v>
      </c>
      <c r="I32" s="183">
        <v>0</v>
      </c>
      <c r="J32" s="183">
        <v>0</v>
      </c>
      <c r="K32" s="183">
        <v>0</v>
      </c>
      <c r="L32" s="183">
        <v>0</v>
      </c>
      <c r="M32" s="183">
        <v>0</v>
      </c>
      <c r="N32" s="183">
        <v>0</v>
      </c>
      <c r="O32" s="183">
        <v>0</v>
      </c>
    </row>
    <row r="33" spans="1:15">
      <c r="A33" s="94"/>
      <c r="B33" s="101" t="s">
        <v>32</v>
      </c>
      <c r="C33" s="11"/>
      <c r="D33" s="11"/>
      <c r="E33" s="11"/>
      <c r="F33" s="151">
        <f>AAPL_QUARTERLY!N17+AAPL_QUARTERLY!N18+AAPL_QUARTERLY!N19+AAPL_QUARTERLY!N20+AAPL_QUARTERLY!N21+AAPL_QUARTERLY!N22</f>
        <v>196</v>
      </c>
      <c r="G33" s="152">
        <f>AAPL_QUARTERLY!O17+AAPL_QUARTERLY!O18+AAPL_QUARTERLY!O19+AAPL_QUARTERLY!O20+AAPL_QUARTERLY!O21+AAPL_QUARTERLY!O22</f>
        <v>330</v>
      </c>
      <c r="H33" s="152">
        <f>AAPL_QUARTERLY!P17+AAPL_QUARTERLY!P18+AAPL_QUARTERLY!P19+AAPL_QUARTERLY!P20+AAPL_QUARTERLY!P21+AAPL_QUARTERLY!P22</f>
        <v>310</v>
      </c>
      <c r="I33" s="152">
        <f>AAPL_QUARTERLY!Q17+AAPL_QUARTERLY!Q18+AAPL_QUARTERLY!Q19+AAPL_QUARTERLY!Q20+AAPL_QUARTERLY!Q21+AAPL_QUARTERLY!Q22</f>
        <v>302</v>
      </c>
      <c r="J33" s="152">
        <f>AAPL_QUARTERLY!R17+AAPL_QUARTERLY!R18+AAPL_QUARTERLY!R19+AAPL_QUARTERLY!R20+AAPL_QUARTERLY!R21+AAPL_QUARTERLY!R22</f>
        <v>422</v>
      </c>
      <c r="K33" s="152">
        <f>AAPL_QUARTERLY!S17+AAPL_QUARTERLY!S18+AAPL_QUARTERLY!S19+AAPL_QUARTERLY!S20+AAPL_QUARTERLY!S21+AAPL_QUARTERLY!S22</f>
        <v>301</v>
      </c>
      <c r="L33" s="152">
        <f>AAPL_QUARTERLY!T17+AAPL_QUARTERLY!T18+AAPL_QUARTERLY!T19+AAPL_QUARTERLY!T20+AAPL_QUARTERLY!T21+AAPL_QUARTERLY!T22</f>
        <v>449</v>
      </c>
      <c r="M33" s="152">
        <f>AAPL_QUARTERLY!U17+AAPL_QUARTERLY!U18+AAPL_QUARTERLY!U19+AAPL_QUARTERLY!U20+AAPL_QUARTERLY!U21+AAPL_QUARTERLY!U22</f>
        <v>591</v>
      </c>
      <c r="N33" s="152">
        <f>AAPL_QUARTERLY!V17+AAPL_QUARTERLY!V18+AAPL_QUARTERLY!V19+AAPL_QUARTERLY!V20+AAPL_QUARTERLY!V21+AAPL_QUARTERLY!V22</f>
        <v>677</v>
      </c>
      <c r="O33" s="152">
        <f>AAPL_QUARTERLY!W17+AAPL_QUARTERLY!W18+AAPL_QUARTERLY!W19+AAPL_QUARTERLY!W20+AAPL_QUARTERLY!W21+AAPL_QUARTERLY!W22</f>
        <v>678</v>
      </c>
    </row>
    <row r="34" spans="1:15">
      <c r="A34" s="94"/>
      <c r="B34" s="102" t="s">
        <v>33</v>
      </c>
      <c r="C34" s="12"/>
      <c r="D34" s="12"/>
      <c r="E34" s="12"/>
      <c r="F34" s="182">
        <v>0</v>
      </c>
      <c r="G34" s="183">
        <v>0</v>
      </c>
      <c r="H34" s="183">
        <v>0</v>
      </c>
      <c r="I34" s="183">
        <v>0</v>
      </c>
      <c r="J34" s="183">
        <v>0</v>
      </c>
      <c r="K34" s="183">
        <v>0</v>
      </c>
      <c r="L34" s="183">
        <v>0</v>
      </c>
      <c r="M34" s="183">
        <v>0</v>
      </c>
      <c r="N34" s="183">
        <v>0</v>
      </c>
      <c r="O34" s="183">
        <v>0</v>
      </c>
    </row>
    <row r="35" spans="1:15">
      <c r="A35" s="94"/>
      <c r="B35" s="103" t="s">
        <v>34</v>
      </c>
      <c r="C35" s="13"/>
      <c r="D35" s="13"/>
      <c r="E35" s="13"/>
      <c r="F35" s="155">
        <f>AAPL_QUARTERLY!N25</f>
        <v>2631</v>
      </c>
      <c r="G35" s="156">
        <f>AAPL_QUARTERLY!O25</f>
        <v>4637</v>
      </c>
      <c r="H35" s="156">
        <f>AAPL_QUARTERLY!P25</f>
        <v>3595</v>
      </c>
      <c r="I35" s="156">
        <f>AAPL_QUARTERLY!Q25</f>
        <v>2736</v>
      </c>
      <c r="J35" s="156">
        <f>AAPL_QUARTERLY!R25</f>
        <v>3005</v>
      </c>
      <c r="K35" s="156">
        <f>AAPL_QUARTERLY!S25</f>
        <v>6392</v>
      </c>
      <c r="L35" s="156">
        <f>AAPL_QUARTERLY!T25</f>
        <v>4995</v>
      </c>
      <c r="M35" s="156">
        <f>AAPL_QUARTERLY!U25</f>
        <v>3796</v>
      </c>
      <c r="N35" s="156">
        <f>AAPL_QUARTERLY!V25</f>
        <v>3938</v>
      </c>
      <c r="O35" s="156">
        <f>AAPL_QUARTERLY!W25</f>
        <v>6212</v>
      </c>
    </row>
    <row r="36" spans="1:15">
      <c r="A36" s="94"/>
      <c r="B36" s="101" t="s">
        <v>35</v>
      </c>
      <c r="C36" s="11"/>
      <c r="D36" s="11"/>
      <c r="E36" s="11"/>
      <c r="F36" s="151">
        <f>AAPL_QUARTERLY!N26</f>
        <v>0</v>
      </c>
      <c r="G36" s="152">
        <f>AAPL_QUARTERLY!O26</f>
        <v>0</v>
      </c>
      <c r="H36" s="152">
        <f>AAPL_QUARTERLY!P26</f>
        <v>0</v>
      </c>
      <c r="I36" s="152">
        <f>AAPL_QUARTERLY!Q26</f>
        <v>0</v>
      </c>
      <c r="J36" s="152">
        <f>AAPL_QUARTERLY!R26</f>
        <v>0</v>
      </c>
      <c r="K36" s="152">
        <f>AAPL_QUARTERLY!S26</f>
        <v>0</v>
      </c>
      <c r="L36" s="152">
        <f>AAPL_QUARTERLY!T26</f>
        <v>0</v>
      </c>
      <c r="M36" s="152">
        <f>AAPL_QUARTERLY!U26</f>
        <v>0</v>
      </c>
      <c r="N36" s="152">
        <f>AAPL_QUARTERLY!V26</f>
        <v>0</v>
      </c>
      <c r="O36" s="152">
        <f>AAPL_QUARTERLY!W26</f>
        <v>0</v>
      </c>
    </row>
    <row r="37" spans="1:15">
      <c r="A37" s="94"/>
      <c r="B37" s="102" t="s">
        <v>36</v>
      </c>
      <c r="C37" s="12"/>
      <c r="D37" s="12"/>
      <c r="E37" s="12"/>
      <c r="F37" s="182">
        <v>0</v>
      </c>
      <c r="G37" s="183">
        <v>0</v>
      </c>
      <c r="H37" s="183">
        <v>0</v>
      </c>
      <c r="I37" s="183">
        <v>0</v>
      </c>
      <c r="J37" s="183">
        <v>0</v>
      </c>
      <c r="K37" s="183">
        <v>0</v>
      </c>
      <c r="L37" s="183">
        <v>0</v>
      </c>
      <c r="M37" s="183">
        <v>0</v>
      </c>
      <c r="N37" s="183">
        <v>0</v>
      </c>
      <c r="O37" s="183">
        <v>0</v>
      </c>
    </row>
    <row r="38" spans="1:15">
      <c r="A38" s="94"/>
      <c r="B38" s="101" t="s">
        <v>37</v>
      </c>
      <c r="C38" s="11"/>
      <c r="D38" s="11"/>
      <c r="E38" s="11"/>
      <c r="F38" s="151">
        <f>AAPL_QUARTERLY!N28</f>
        <v>0</v>
      </c>
      <c r="G38" s="152">
        <f>AAPL_QUARTERLY!O28</f>
        <v>0</v>
      </c>
      <c r="H38" s="152">
        <f>AAPL_QUARTERLY!P28</f>
        <v>0</v>
      </c>
      <c r="I38" s="152">
        <f>AAPL_QUARTERLY!Q28</f>
        <v>0</v>
      </c>
      <c r="J38" s="152">
        <f>AAPL_QUARTERLY!R28</f>
        <v>0</v>
      </c>
      <c r="K38" s="152">
        <f>AAPL_QUARTERLY!S28</f>
        <v>0</v>
      </c>
      <c r="L38" s="152">
        <f>AAPL_QUARTERLY!T28</f>
        <v>0</v>
      </c>
      <c r="M38" s="152">
        <f>AAPL_QUARTERLY!U28</f>
        <v>0</v>
      </c>
      <c r="N38" s="152">
        <f>AAPL_QUARTERLY!V28</f>
        <v>0</v>
      </c>
      <c r="O38" s="152">
        <f>AAPL_QUARTERLY!W28</f>
        <v>0</v>
      </c>
    </row>
    <row r="39" spans="1:15">
      <c r="A39" s="94"/>
      <c r="B39" s="100" t="s">
        <v>38</v>
      </c>
      <c r="C39" s="10"/>
      <c r="D39" s="10"/>
      <c r="E39" s="10"/>
      <c r="F39" s="149">
        <f>AAPL_QUARTERLY!N27</f>
        <v>0</v>
      </c>
      <c r="G39" s="91">
        <f>AAPL_QUARTERLY!O27</f>
        <v>0</v>
      </c>
      <c r="H39" s="91">
        <f>AAPL_QUARTERLY!P27</f>
        <v>0</v>
      </c>
      <c r="I39" s="91">
        <f>AAPL_QUARTERLY!Q27</f>
        <v>0</v>
      </c>
      <c r="J39" s="91">
        <f>AAPL_QUARTERLY!R27</f>
        <v>0</v>
      </c>
      <c r="K39" s="91">
        <f>AAPL_QUARTERLY!S27</f>
        <v>0</v>
      </c>
      <c r="L39" s="91">
        <f>AAPL_QUARTERLY!T27</f>
        <v>0</v>
      </c>
      <c r="M39" s="91">
        <f>AAPL_QUARTERLY!U27</f>
        <v>0</v>
      </c>
      <c r="N39" s="91">
        <f>AAPL_QUARTERLY!V27</f>
        <v>0</v>
      </c>
      <c r="O39" s="91">
        <f>AAPL_QUARTERLY!W27</f>
        <v>0</v>
      </c>
    </row>
    <row r="40" spans="1:15">
      <c r="A40" s="94"/>
      <c r="B40" s="102" t="s">
        <v>39</v>
      </c>
      <c r="C40" s="12"/>
      <c r="D40" s="12"/>
      <c r="E40" s="12"/>
      <c r="F40" s="182">
        <v>0</v>
      </c>
      <c r="G40" s="183">
        <v>0</v>
      </c>
      <c r="H40" s="183">
        <v>0</v>
      </c>
      <c r="I40" s="183">
        <v>0</v>
      </c>
      <c r="J40" s="183">
        <v>0</v>
      </c>
      <c r="K40" s="183">
        <v>0</v>
      </c>
      <c r="L40" s="183">
        <v>0</v>
      </c>
      <c r="M40" s="183">
        <v>0</v>
      </c>
      <c r="N40" s="183">
        <v>0</v>
      </c>
      <c r="O40" s="183">
        <v>0</v>
      </c>
    </row>
    <row r="41" spans="1:15">
      <c r="A41" s="94"/>
      <c r="B41" s="101" t="s">
        <v>40</v>
      </c>
      <c r="C41" s="11"/>
      <c r="D41" s="11"/>
      <c r="E41" s="11"/>
      <c r="F41" s="184">
        <v>0</v>
      </c>
      <c r="G41" s="185">
        <v>0</v>
      </c>
      <c r="H41" s="185">
        <v>0</v>
      </c>
      <c r="I41" s="185">
        <v>0</v>
      </c>
      <c r="J41" s="185">
        <v>0</v>
      </c>
      <c r="K41" s="185">
        <v>0</v>
      </c>
      <c r="L41" s="185">
        <v>0</v>
      </c>
      <c r="M41" s="185">
        <v>0</v>
      </c>
      <c r="N41" s="185">
        <v>0</v>
      </c>
      <c r="O41" s="185">
        <v>0</v>
      </c>
    </row>
    <row r="42" spans="1:15">
      <c r="A42" s="94"/>
      <c r="B42" s="102" t="s">
        <v>41</v>
      </c>
      <c r="C42" s="12"/>
      <c r="D42" s="12"/>
      <c r="E42" s="12"/>
      <c r="F42" s="149">
        <f>AAPL_QUARTERLY!N29+AAPL_QUARTERLY!N30</f>
        <v>0</v>
      </c>
      <c r="G42" s="91">
        <f>AAPL_QUARTERLY!O29+AAPL_QUARTERLY!O30</f>
        <v>0</v>
      </c>
      <c r="H42" s="91">
        <f>AAPL_QUARTERLY!P29+AAPL_QUARTERLY!P30</f>
        <v>0</v>
      </c>
      <c r="I42" s="91">
        <f>AAPL_QUARTERLY!Q29+AAPL_QUARTERLY!Q30</f>
        <v>0</v>
      </c>
      <c r="J42" s="91">
        <f>AAPL_QUARTERLY!R29+AAPL_QUARTERLY!R30</f>
        <v>0</v>
      </c>
      <c r="K42" s="91">
        <f>AAPL_QUARTERLY!S29+AAPL_QUARTERLY!S30</f>
        <v>0</v>
      </c>
      <c r="L42" s="91">
        <f>AAPL_QUARTERLY!T29+AAPL_QUARTERLY!T30</f>
        <v>0</v>
      </c>
      <c r="M42" s="91">
        <f>AAPL_QUARTERLY!U29+AAPL_QUARTERLY!U30</f>
        <v>0</v>
      </c>
      <c r="N42" s="91">
        <f>AAPL_QUARTERLY!V29+AAPL_QUARTERLY!V30</f>
        <v>0</v>
      </c>
      <c r="O42" s="91">
        <f>AAPL_QUARTERLY!W29+AAPL_QUARTERLY!W30</f>
        <v>0</v>
      </c>
    </row>
    <row r="43" spans="1:15">
      <c r="A43" s="94"/>
      <c r="B43" s="103" t="s">
        <v>42</v>
      </c>
      <c r="C43" s="13"/>
      <c r="D43" s="13"/>
      <c r="E43" s="13"/>
      <c r="F43" s="155">
        <f>AAPL_QUARTERLY!N29</f>
        <v>0</v>
      </c>
      <c r="G43" s="156">
        <f>AAPL_QUARTERLY!O29</f>
        <v>0</v>
      </c>
      <c r="H43" s="156">
        <f>AAPL_QUARTERLY!P29</f>
        <v>0</v>
      </c>
      <c r="I43" s="156">
        <f>AAPL_QUARTERLY!Q29</f>
        <v>0</v>
      </c>
      <c r="J43" s="156">
        <f>AAPL_QUARTERLY!R29</f>
        <v>0</v>
      </c>
      <c r="K43" s="156">
        <f>AAPL_QUARTERLY!S29</f>
        <v>0</v>
      </c>
      <c r="L43" s="156">
        <f>AAPL_QUARTERLY!T29</f>
        <v>0</v>
      </c>
      <c r="M43" s="156">
        <f>AAPL_QUARTERLY!U29</f>
        <v>0</v>
      </c>
      <c r="N43" s="156">
        <f>AAPL_QUARTERLY!V29</f>
        <v>0</v>
      </c>
      <c r="O43" s="156">
        <f>AAPL_QUARTERLY!W29</f>
        <v>0</v>
      </c>
    </row>
    <row r="44" spans="1:15">
      <c r="A44" s="94"/>
      <c r="B44" s="104" t="s">
        <v>43</v>
      </c>
      <c r="C44" s="11"/>
      <c r="D44" s="11"/>
      <c r="E44" s="11"/>
      <c r="F44" s="151">
        <f>AAPL_QUARTERLY!N31</f>
        <v>7512</v>
      </c>
      <c r="G44" s="152">
        <f>AAPL_QUARTERLY!O31</f>
        <v>13072</v>
      </c>
      <c r="H44" s="152">
        <f>AAPL_QUARTERLY!P31</f>
        <v>10223</v>
      </c>
      <c r="I44" s="152">
        <f>AAPL_QUARTERLY!Q31</f>
        <v>7748</v>
      </c>
      <c r="J44" s="152">
        <f>AAPL_QUARTERLY!R31</f>
        <v>8467</v>
      </c>
      <c r="K44" s="152">
        <f>AAPL_QUARTERLY!S31</f>
        <v>18024</v>
      </c>
      <c r="L44" s="152">
        <f>AAPL_QUARTERLY!T31</f>
        <v>13569</v>
      </c>
      <c r="M44" s="152">
        <f>AAPL_QUARTERLY!U31</f>
        <v>10677</v>
      </c>
      <c r="N44" s="152">
        <f>AAPL_QUARTERLY!V31</f>
        <v>11124</v>
      </c>
      <c r="O44" s="152">
        <f>AAPL_QUARTERLY!W31</f>
        <v>18361</v>
      </c>
    </row>
    <row r="45" spans="1:15">
      <c r="A45" s="94"/>
      <c r="B45" s="105" t="s">
        <v>44</v>
      </c>
      <c r="C45" s="12"/>
      <c r="D45" s="12"/>
      <c r="E45" s="12"/>
      <c r="F45" s="153">
        <f t="shared" ref="F45:O45" si="1">IF(F$5="","",F7-(F8+F9)-IF(F12=0,F10+F11,F12)-F13-IF(F16=0,F14+F15,F16)-(F17+F18+F19+F20)+F21-F22-(F23-F24)+F25-F26+(F27+F28+F29+F30)-(F31+F32)+(F33+F34)-(F35+F36+F37)+IF(F40=0,F38+F39,F40)+(F41+F42+F43))</f>
        <v>7512</v>
      </c>
      <c r="G45" s="154">
        <f t="shared" si="1"/>
        <v>13072</v>
      </c>
      <c r="H45" s="154">
        <f t="shared" si="1"/>
        <v>10223</v>
      </c>
      <c r="I45" s="154">
        <f t="shared" si="1"/>
        <v>7748</v>
      </c>
      <c r="J45" s="154">
        <f t="shared" si="1"/>
        <v>8467</v>
      </c>
      <c r="K45" s="154">
        <f t="shared" si="1"/>
        <v>18024</v>
      </c>
      <c r="L45" s="154">
        <f t="shared" si="1"/>
        <v>13569</v>
      </c>
      <c r="M45" s="154">
        <f t="shared" si="1"/>
        <v>10677</v>
      </c>
      <c r="N45" s="154">
        <f t="shared" si="1"/>
        <v>11124</v>
      </c>
      <c r="O45" s="154">
        <f t="shared" si="1"/>
        <v>18361</v>
      </c>
    </row>
    <row r="46" spans="1:15">
      <c r="A46" s="94"/>
      <c r="B46" s="106" t="s">
        <v>45</v>
      </c>
      <c r="C46" s="10"/>
      <c r="D46" s="23">
        <f>$D$14</f>
        <v>1E-3</v>
      </c>
      <c r="E46" s="10"/>
      <c r="F46" s="157" t="str">
        <f>IF(F$5="","",IF(ABS(F44-F45)&lt;$D46,"OK","Error"))</f>
        <v>OK</v>
      </c>
      <c r="G46" s="158" t="str">
        <f t="shared" ref="G46:O46" si="2">IF(G$5="","",IF(ABS(G44-G45)&lt;$D46,"OK","Error"))</f>
        <v>OK</v>
      </c>
      <c r="H46" s="158" t="str">
        <f t="shared" si="2"/>
        <v>OK</v>
      </c>
      <c r="I46" s="158" t="str">
        <f t="shared" si="2"/>
        <v>OK</v>
      </c>
      <c r="J46" s="158" t="str">
        <f t="shared" si="2"/>
        <v>OK</v>
      </c>
      <c r="K46" s="158" t="str">
        <f t="shared" si="2"/>
        <v>OK</v>
      </c>
      <c r="L46" s="158" t="str">
        <f t="shared" si="2"/>
        <v>OK</v>
      </c>
      <c r="M46" s="158" t="str">
        <f t="shared" si="2"/>
        <v>OK</v>
      </c>
      <c r="N46" s="158" t="str">
        <f t="shared" si="2"/>
        <v>OK</v>
      </c>
      <c r="O46" s="158" t="str">
        <f t="shared" si="2"/>
        <v>OK</v>
      </c>
    </row>
    <row r="47" spans="1:15">
      <c r="A47" s="94"/>
      <c r="B47" s="7"/>
      <c r="C47" s="6"/>
      <c r="D47" s="6"/>
      <c r="E47" s="6"/>
      <c r="F47" s="18"/>
      <c r="G47" s="8"/>
      <c r="H47" s="8"/>
      <c r="I47" s="8"/>
      <c r="J47" s="8"/>
      <c r="K47" s="8"/>
      <c r="L47" s="8"/>
      <c r="M47" s="8"/>
      <c r="N47" s="8"/>
      <c r="O47" s="8"/>
    </row>
    <row r="48" spans="1:15">
      <c r="A48" s="94"/>
      <c r="B48" s="107" t="s">
        <v>46</v>
      </c>
      <c r="C48" s="26"/>
      <c r="D48" s="26"/>
      <c r="E48" s="26"/>
      <c r="F48" s="27">
        <f t="shared" ref="F48:O48" si="3">IF(F$5="","",F$5)</f>
        <v>41518</v>
      </c>
      <c r="G48" s="28">
        <f t="shared" si="3"/>
        <v>41609</v>
      </c>
      <c r="H48" s="28">
        <f t="shared" si="3"/>
        <v>41699</v>
      </c>
      <c r="I48" s="28">
        <f t="shared" si="3"/>
        <v>41791</v>
      </c>
      <c r="J48" s="28">
        <f t="shared" si="3"/>
        <v>41883</v>
      </c>
      <c r="K48" s="28">
        <f t="shared" si="3"/>
        <v>41974</v>
      </c>
      <c r="L48" s="28">
        <f t="shared" si="3"/>
        <v>42064</v>
      </c>
      <c r="M48" s="28">
        <f t="shared" si="3"/>
        <v>42156</v>
      </c>
      <c r="N48" s="28">
        <f t="shared" si="3"/>
        <v>42248</v>
      </c>
      <c r="O48" s="28">
        <f t="shared" si="3"/>
        <v>42339</v>
      </c>
    </row>
    <row r="49" spans="1:15">
      <c r="A49" s="94"/>
      <c r="B49" s="90"/>
      <c r="C49" s="9"/>
      <c r="D49" s="9"/>
      <c r="E49" s="9"/>
      <c r="F49" s="7"/>
      <c r="G49" s="6"/>
      <c r="H49" s="6"/>
      <c r="I49" s="6"/>
      <c r="J49" s="6"/>
      <c r="K49" s="6"/>
      <c r="L49" s="6"/>
      <c r="M49" s="6"/>
      <c r="N49" s="6"/>
      <c r="O49" s="6"/>
    </row>
    <row r="50" spans="1:15">
      <c r="A50" s="94"/>
      <c r="B50" s="108" t="s">
        <v>47</v>
      </c>
      <c r="C50" s="74"/>
      <c r="D50" s="74"/>
      <c r="E50" s="74"/>
      <c r="F50" s="83"/>
      <c r="G50" s="84"/>
      <c r="H50" s="84"/>
      <c r="I50" s="84"/>
      <c r="J50" s="84"/>
      <c r="K50" s="84"/>
      <c r="L50" s="84"/>
      <c r="M50" s="84"/>
      <c r="N50" s="84"/>
      <c r="O50" s="84"/>
    </row>
    <row r="51" spans="1:15">
      <c r="A51" s="94"/>
      <c r="B51" s="109" t="s">
        <v>48</v>
      </c>
      <c r="C51" s="10"/>
      <c r="D51" s="10"/>
      <c r="E51" s="10"/>
      <c r="F51" s="149">
        <f>AAPL_QUARTERLY!N34</f>
        <v>14259</v>
      </c>
      <c r="G51" s="91">
        <f>AAPL_QUARTERLY!O34</f>
        <v>14077</v>
      </c>
      <c r="H51" s="91">
        <f>AAPL_QUARTERLY!P34</f>
        <v>18949</v>
      </c>
      <c r="I51" s="91">
        <f>AAPL_QUARTERLY!Q34</f>
        <v>12977</v>
      </c>
      <c r="J51" s="91">
        <f>AAPL_QUARTERLY!R34</f>
        <v>13844</v>
      </c>
      <c r="K51" s="91">
        <f>AAPL_QUARTERLY!S34</f>
        <v>19478</v>
      </c>
      <c r="L51" s="91">
        <f>AAPL_QUARTERLY!T34</f>
        <v>14489</v>
      </c>
      <c r="M51" s="91">
        <f>AAPL_QUARTERLY!U34</f>
        <v>15319</v>
      </c>
      <c r="N51" s="91">
        <f>AAPL_QUARTERLY!V34</f>
        <v>21120</v>
      </c>
      <c r="O51" s="91">
        <f>AAPL_QUARTERLY!W34</f>
        <v>16689</v>
      </c>
    </row>
    <row r="52" spans="1:15">
      <c r="A52" s="94"/>
      <c r="B52" s="109" t="s">
        <v>49</v>
      </c>
      <c r="C52" s="10"/>
      <c r="D52" s="10"/>
      <c r="E52" s="10"/>
      <c r="F52" s="149">
        <f>AAPL_QUARTERLY!N36</f>
        <v>26287</v>
      </c>
      <c r="G52" s="91">
        <f>AAPL_QUARTERLY!O36</f>
        <v>26634</v>
      </c>
      <c r="H52" s="91">
        <f>AAPL_QUARTERLY!P36</f>
        <v>22401</v>
      </c>
      <c r="I52" s="91">
        <f>AAPL_QUARTERLY!Q36</f>
        <v>24828</v>
      </c>
      <c r="J52" s="91">
        <f>AAPL_QUARTERLY!R36</f>
        <v>11233</v>
      </c>
      <c r="K52" s="91">
        <f>AAPL_QUARTERLY!S36</f>
        <v>12985</v>
      </c>
      <c r="L52" s="91">
        <f>AAPL_QUARTERLY!T36</f>
        <v>18607</v>
      </c>
      <c r="M52" s="91">
        <f>AAPL_QUARTERLY!U36</f>
        <v>19384</v>
      </c>
      <c r="N52" s="91">
        <f>AAPL_QUARTERLY!V36</f>
        <v>20481</v>
      </c>
      <c r="O52" s="91">
        <f>AAPL_QUARTERLY!W36</f>
        <v>21385</v>
      </c>
    </row>
    <row r="53" spans="1:15">
      <c r="A53" s="94"/>
      <c r="B53" s="109" t="s">
        <v>50</v>
      </c>
      <c r="C53" s="10"/>
      <c r="D53" s="10"/>
      <c r="E53" s="10"/>
      <c r="F53" s="182">
        <v>0</v>
      </c>
      <c r="G53" s="183">
        <v>0</v>
      </c>
      <c r="H53" s="183">
        <v>0</v>
      </c>
      <c r="I53" s="183">
        <v>0</v>
      </c>
      <c r="J53" s="183">
        <v>0</v>
      </c>
      <c r="K53" s="183">
        <v>0</v>
      </c>
      <c r="L53" s="183">
        <v>0</v>
      </c>
      <c r="M53" s="183">
        <v>0</v>
      </c>
      <c r="N53" s="183">
        <v>0</v>
      </c>
      <c r="O53" s="183">
        <v>0</v>
      </c>
    </row>
    <row r="54" spans="1:15">
      <c r="A54" s="94"/>
      <c r="B54" s="109" t="s">
        <v>51</v>
      </c>
      <c r="C54" s="10"/>
      <c r="D54" s="10"/>
      <c r="E54" s="10"/>
      <c r="F54" s="182">
        <v>0</v>
      </c>
      <c r="G54" s="183">
        <v>0</v>
      </c>
      <c r="H54" s="183">
        <v>0</v>
      </c>
      <c r="I54" s="183">
        <v>0</v>
      </c>
      <c r="J54" s="183">
        <v>0</v>
      </c>
      <c r="K54" s="183">
        <v>0</v>
      </c>
      <c r="L54" s="183">
        <v>0</v>
      </c>
      <c r="M54" s="183">
        <v>0</v>
      </c>
      <c r="N54" s="183">
        <v>0</v>
      </c>
      <c r="O54" s="183">
        <v>0</v>
      </c>
    </row>
    <row r="55" spans="1:15">
      <c r="A55" s="94"/>
      <c r="B55" s="109" t="s">
        <v>52</v>
      </c>
      <c r="C55" s="10"/>
      <c r="D55" s="10"/>
      <c r="E55" s="10"/>
      <c r="F55" s="149">
        <f>AAPL_QUARTERLY!N37</f>
        <v>13102</v>
      </c>
      <c r="G55" s="91">
        <f>AAPL_QUARTERLY!O37</f>
        <v>14200</v>
      </c>
      <c r="H55" s="91">
        <f>AAPL_QUARTERLY!P37</f>
        <v>9700</v>
      </c>
      <c r="I55" s="91">
        <f>AAPL_QUARTERLY!Q37</f>
        <v>10788</v>
      </c>
      <c r="J55" s="91">
        <f>AAPL_QUARTERLY!R37</f>
        <v>17460</v>
      </c>
      <c r="K55" s="91">
        <f>AAPL_QUARTERLY!S37</f>
        <v>16709</v>
      </c>
      <c r="L55" s="91">
        <f>AAPL_QUARTERLY!T37</f>
        <v>10905</v>
      </c>
      <c r="M55" s="91">
        <f>AAPL_QUARTERLY!U37</f>
        <v>10370</v>
      </c>
      <c r="N55" s="91">
        <f>AAPL_QUARTERLY!V37</f>
        <v>16849</v>
      </c>
      <c r="O55" s="91">
        <f>AAPL_QUARTERLY!W37</f>
        <v>12953</v>
      </c>
    </row>
    <row r="56" spans="1:15">
      <c r="A56" s="94"/>
      <c r="B56" s="109" t="s">
        <v>53</v>
      </c>
      <c r="C56" s="10"/>
      <c r="D56" s="10"/>
      <c r="E56" s="10"/>
      <c r="F56" s="182">
        <v>0</v>
      </c>
      <c r="G56" s="183">
        <v>0</v>
      </c>
      <c r="H56" s="183">
        <v>0</v>
      </c>
      <c r="I56" s="183">
        <v>0</v>
      </c>
      <c r="J56" s="183">
        <v>0</v>
      </c>
      <c r="K56" s="183">
        <v>0</v>
      </c>
      <c r="L56" s="183">
        <v>0</v>
      </c>
      <c r="M56" s="183">
        <v>0</v>
      </c>
      <c r="N56" s="183">
        <v>0</v>
      </c>
      <c r="O56" s="183">
        <v>0</v>
      </c>
    </row>
    <row r="57" spans="1:15">
      <c r="A57" s="94"/>
      <c r="B57" s="109" t="s">
        <v>54</v>
      </c>
      <c r="C57" s="10"/>
      <c r="D57" s="10"/>
      <c r="E57" s="10"/>
      <c r="F57" s="182">
        <v>0</v>
      </c>
      <c r="G57" s="183">
        <v>0</v>
      </c>
      <c r="H57" s="183">
        <v>0</v>
      </c>
      <c r="I57" s="183">
        <v>0</v>
      </c>
      <c r="J57" s="183">
        <v>0</v>
      </c>
      <c r="K57" s="183">
        <v>0</v>
      </c>
      <c r="L57" s="183">
        <v>0</v>
      </c>
      <c r="M57" s="183">
        <v>0</v>
      </c>
      <c r="N57" s="183">
        <v>0</v>
      </c>
      <c r="O57" s="183">
        <v>0</v>
      </c>
    </row>
    <row r="58" spans="1:15">
      <c r="A58" s="94"/>
      <c r="B58" s="109" t="s">
        <v>55</v>
      </c>
      <c r="C58" s="10"/>
      <c r="D58" s="10"/>
      <c r="E58" s="10"/>
      <c r="F58" s="149">
        <f>AAPL_QUARTERLY!N48</f>
        <v>0</v>
      </c>
      <c r="G58" s="91">
        <f>AAPL_QUARTERLY!O48</f>
        <v>0</v>
      </c>
      <c r="H58" s="91">
        <f>AAPL_QUARTERLY!P48</f>
        <v>0</v>
      </c>
      <c r="I58" s="91">
        <f>AAPL_QUARTERLY!Q48</f>
        <v>0</v>
      </c>
      <c r="J58" s="91">
        <f>AAPL_QUARTERLY!R48</f>
        <v>0</v>
      </c>
      <c r="K58" s="91">
        <f>AAPL_QUARTERLY!S48</f>
        <v>0</v>
      </c>
      <c r="L58" s="91">
        <f>AAPL_QUARTERLY!T48</f>
        <v>0</v>
      </c>
      <c r="M58" s="91">
        <f>AAPL_QUARTERLY!U48</f>
        <v>0</v>
      </c>
      <c r="N58" s="91">
        <f>AAPL_QUARTERLY!V48</f>
        <v>0</v>
      </c>
      <c r="O58" s="91">
        <f>AAPL_QUARTERLY!W48</f>
        <v>0</v>
      </c>
    </row>
    <row r="59" spans="1:15">
      <c r="A59" s="94"/>
      <c r="B59" s="109" t="s">
        <v>56</v>
      </c>
      <c r="C59" s="10"/>
      <c r="D59" s="10"/>
      <c r="E59" s="10"/>
      <c r="F59" s="149">
        <f>AAPL_QUARTERLY!N49</f>
        <v>3453</v>
      </c>
      <c r="G59" s="91">
        <f>AAPL_QUARTERLY!O49</f>
        <v>3742</v>
      </c>
      <c r="H59" s="91">
        <f>AAPL_QUARTERLY!P49</f>
        <v>4014</v>
      </c>
      <c r="I59" s="91">
        <f>AAPL_QUARTERLY!Q49</f>
        <v>3884</v>
      </c>
      <c r="J59" s="91">
        <f>AAPL_QUARTERLY!R49</f>
        <v>4318</v>
      </c>
      <c r="K59" s="91">
        <f>AAPL_QUARTERLY!S49</f>
        <v>5046</v>
      </c>
      <c r="L59" s="91">
        <f>AAPL_QUARTERLY!T49</f>
        <v>5141</v>
      </c>
      <c r="M59" s="91">
        <f>AAPL_QUARTERLY!U49</f>
        <v>5010</v>
      </c>
      <c r="N59" s="91">
        <f>AAPL_QUARTERLY!V49</f>
        <v>0</v>
      </c>
      <c r="O59" s="91">
        <f>AAPL_QUARTERLY!W49</f>
        <v>0</v>
      </c>
    </row>
    <row r="60" spans="1:15">
      <c r="A60" s="94"/>
      <c r="B60" s="109" t="s">
        <v>2</v>
      </c>
      <c r="C60" s="10"/>
      <c r="D60" s="10"/>
      <c r="E60" s="10"/>
      <c r="F60" s="149">
        <f>AAPL_QUARTERLY!N47</f>
        <v>1764</v>
      </c>
      <c r="G60" s="91">
        <f>AAPL_QUARTERLY!O47</f>
        <v>2122</v>
      </c>
      <c r="H60" s="91">
        <f>AAPL_QUARTERLY!P47</f>
        <v>1829</v>
      </c>
      <c r="I60" s="91">
        <f>AAPL_QUARTERLY!Q47</f>
        <v>1594</v>
      </c>
      <c r="J60" s="91">
        <f>AAPL_QUARTERLY!R47</f>
        <v>2111</v>
      </c>
      <c r="K60" s="91">
        <f>AAPL_QUARTERLY!S47</f>
        <v>2283</v>
      </c>
      <c r="L60" s="91">
        <f>AAPL_QUARTERLY!T47</f>
        <v>2396</v>
      </c>
      <c r="M60" s="91">
        <f>AAPL_QUARTERLY!U47</f>
        <v>2042</v>
      </c>
      <c r="N60" s="91">
        <f>AAPL_QUARTERLY!V47</f>
        <v>2349</v>
      </c>
      <c r="O60" s="91">
        <f>AAPL_QUARTERLY!W47</f>
        <v>2451</v>
      </c>
    </row>
    <row r="61" spans="1:15">
      <c r="A61" s="94"/>
      <c r="B61" s="109" t="s">
        <v>57</v>
      </c>
      <c r="C61" s="10"/>
      <c r="D61" s="10"/>
      <c r="E61" s="128"/>
      <c r="F61" s="149">
        <f>AAPL_QUARTERLY!N50</f>
        <v>6882</v>
      </c>
      <c r="G61" s="91">
        <f>AAPL_QUARTERLY!O50</f>
        <v>8574</v>
      </c>
      <c r="H61" s="91">
        <f>AAPL_QUARTERLY!P50</f>
        <v>7528</v>
      </c>
      <c r="I61" s="91">
        <f>AAPL_QUARTERLY!Q50</f>
        <v>7825</v>
      </c>
      <c r="J61" s="91">
        <f>AAPL_QUARTERLY!R50</f>
        <v>9806</v>
      </c>
      <c r="K61" s="91">
        <f>AAPL_QUARTERLY!S50</f>
        <v>13635</v>
      </c>
      <c r="L61" s="91">
        <f>AAPL_QUARTERLY!T50</f>
        <v>9094</v>
      </c>
      <c r="M61" s="91">
        <f>AAPL_QUARTERLY!U50</f>
        <v>9291</v>
      </c>
      <c r="N61" s="91">
        <f>AAPL_QUARTERLY!V50</f>
        <v>15085</v>
      </c>
      <c r="O61" s="91">
        <f>AAPL_QUARTERLY!W50</f>
        <v>11073</v>
      </c>
    </row>
    <row r="62" spans="1:15">
      <c r="A62" s="94"/>
      <c r="B62" s="109" t="s">
        <v>58</v>
      </c>
      <c r="C62" s="10"/>
      <c r="D62" s="10"/>
      <c r="E62" s="10"/>
      <c r="F62" s="149">
        <f>AAPL_QUARTERLY!N38+AAPL_QUARTERLY!N39</f>
        <v>7539</v>
      </c>
      <c r="G62" s="91">
        <f>AAPL_QUARTERLY!O38+AAPL_QUARTERLY!O39</f>
        <v>10998</v>
      </c>
      <c r="H62" s="91">
        <f>AAPL_QUARTERLY!P38+AAPL_QUARTERLY!P39</f>
        <v>6120</v>
      </c>
      <c r="I62" s="91">
        <f>AAPL_QUARTERLY!Q38+AAPL_QUARTERLY!Q39</f>
        <v>6053</v>
      </c>
      <c r="J62" s="91">
        <f>AAPL_QUARTERLY!R38+AAPL_QUARTERLY!R39</f>
        <v>9759</v>
      </c>
      <c r="K62" s="91">
        <f>AAPL_QUARTERLY!S38+AAPL_QUARTERLY!S39</f>
        <v>13267</v>
      </c>
      <c r="L62" s="91">
        <f>AAPL_QUARTERLY!T38+AAPL_QUARTERLY!T39</f>
        <v>7259</v>
      </c>
      <c r="M62" s="91">
        <f>AAPL_QUARTERLY!U38+AAPL_QUARTERLY!U39</f>
        <v>9537</v>
      </c>
      <c r="N62" s="91">
        <f>AAPL_QUARTERLY!V38+AAPL_QUARTERLY!V39</f>
        <v>13494</v>
      </c>
      <c r="O62" s="91">
        <f>AAPL_QUARTERLY!W38+AAPL_QUARTERLY!W39</f>
        <v>11668</v>
      </c>
    </row>
    <row r="63" spans="1:15">
      <c r="A63" s="94"/>
      <c r="B63" s="110" t="s">
        <v>59</v>
      </c>
      <c r="C63" s="74"/>
      <c r="D63" s="74"/>
      <c r="E63" s="74"/>
      <c r="F63" s="159">
        <f>IF(F$5="","",(F51+F52+F53+F54+F55+F56+F57+F58+F59+F60+F61+F62))</f>
        <v>73286</v>
      </c>
      <c r="G63" s="160">
        <f t="shared" ref="G63:O63" si="4">IF(G$5="","",(G51+G52+G53+G54+G55+G56+G57+G58+G59+G60+G61+G62))</f>
        <v>80347</v>
      </c>
      <c r="H63" s="160">
        <f t="shared" si="4"/>
        <v>70541</v>
      </c>
      <c r="I63" s="160">
        <f t="shared" si="4"/>
        <v>67949</v>
      </c>
      <c r="J63" s="160">
        <f t="shared" si="4"/>
        <v>68531</v>
      </c>
      <c r="K63" s="160">
        <f t="shared" si="4"/>
        <v>83403</v>
      </c>
      <c r="L63" s="160">
        <f t="shared" si="4"/>
        <v>67891</v>
      </c>
      <c r="M63" s="160">
        <f t="shared" si="4"/>
        <v>70953</v>
      </c>
      <c r="N63" s="160">
        <f t="shared" si="4"/>
        <v>89378</v>
      </c>
      <c r="O63" s="160">
        <f t="shared" si="4"/>
        <v>76219</v>
      </c>
    </row>
    <row r="64" spans="1:15">
      <c r="A64" s="94"/>
      <c r="B64" s="111"/>
      <c r="C64" s="10"/>
      <c r="D64" s="10"/>
      <c r="E64" s="10"/>
      <c r="F64" s="161"/>
      <c r="G64" s="162"/>
      <c r="H64" s="162"/>
      <c r="I64" s="162"/>
      <c r="J64" s="162"/>
      <c r="K64" s="162"/>
      <c r="L64" s="162"/>
      <c r="M64" s="162"/>
      <c r="N64" s="162"/>
      <c r="O64" s="162"/>
    </row>
    <row r="65" spans="1:15">
      <c r="A65" s="94"/>
      <c r="B65" s="109" t="s">
        <v>60</v>
      </c>
      <c r="C65" s="10"/>
      <c r="D65" s="10"/>
      <c r="E65" s="10"/>
      <c r="F65" s="182">
        <v>0</v>
      </c>
      <c r="G65" s="183">
        <v>0</v>
      </c>
      <c r="H65" s="183">
        <v>0</v>
      </c>
      <c r="I65" s="183">
        <v>0</v>
      </c>
      <c r="J65" s="183">
        <v>0</v>
      </c>
      <c r="K65" s="183">
        <v>0</v>
      </c>
      <c r="L65" s="183">
        <v>0</v>
      </c>
      <c r="M65" s="183">
        <v>0</v>
      </c>
      <c r="N65" s="183">
        <v>0</v>
      </c>
      <c r="O65" s="183">
        <v>0</v>
      </c>
    </row>
    <row r="66" spans="1:15">
      <c r="A66" s="94"/>
      <c r="B66" s="109" t="s">
        <v>61</v>
      </c>
      <c r="C66" s="10"/>
      <c r="D66" s="10"/>
      <c r="E66" s="10"/>
      <c r="F66" s="182">
        <v>0</v>
      </c>
      <c r="G66" s="183">
        <v>0</v>
      </c>
      <c r="H66" s="183">
        <v>0</v>
      </c>
      <c r="I66" s="183">
        <v>0</v>
      </c>
      <c r="J66" s="183">
        <v>0</v>
      </c>
      <c r="K66" s="183">
        <v>0</v>
      </c>
      <c r="L66" s="183">
        <v>0</v>
      </c>
      <c r="M66" s="183">
        <v>0</v>
      </c>
      <c r="N66" s="183">
        <v>0</v>
      </c>
      <c r="O66" s="183">
        <v>0</v>
      </c>
    </row>
    <row r="67" spans="1:15">
      <c r="A67" s="94"/>
      <c r="B67" s="109" t="s">
        <v>62</v>
      </c>
      <c r="C67" s="10"/>
      <c r="D67" s="10"/>
      <c r="E67" s="10"/>
      <c r="F67" s="182">
        <v>0</v>
      </c>
      <c r="G67" s="183">
        <v>0</v>
      </c>
      <c r="H67" s="183">
        <v>0</v>
      </c>
      <c r="I67" s="183">
        <v>0</v>
      </c>
      <c r="J67" s="183">
        <v>0</v>
      </c>
      <c r="K67" s="183">
        <v>0</v>
      </c>
      <c r="L67" s="183">
        <v>0</v>
      </c>
      <c r="M67" s="183">
        <v>0</v>
      </c>
      <c r="N67" s="183">
        <v>0</v>
      </c>
      <c r="O67" s="183">
        <v>0</v>
      </c>
    </row>
    <row r="68" spans="1:15">
      <c r="A68" s="94"/>
      <c r="B68" s="109" t="s">
        <v>63</v>
      </c>
      <c r="C68" s="10"/>
      <c r="D68" s="10"/>
      <c r="E68" s="10"/>
      <c r="F68" s="149">
        <f>AAPL_QUARTERLY!N60</f>
        <v>16597</v>
      </c>
      <c r="G68" s="91">
        <f>AAPL_QUARTERLY!O60</f>
        <v>15488</v>
      </c>
      <c r="H68" s="91">
        <f>AAPL_QUARTERLY!P60</f>
        <v>15120</v>
      </c>
      <c r="I68" s="91">
        <f>AAPL_QUARTERLY!Q60</f>
        <v>17585</v>
      </c>
      <c r="J68" s="91">
        <f>AAPL_QUARTERLY!R60</f>
        <v>20624</v>
      </c>
      <c r="K68" s="91">
        <f>AAPL_QUARTERLY!S60</f>
        <v>20392</v>
      </c>
      <c r="L68" s="91">
        <f>AAPL_QUARTERLY!T60</f>
        <v>20151</v>
      </c>
      <c r="M68" s="91">
        <f>AAPL_QUARTERLY!U60</f>
        <v>21149</v>
      </c>
      <c r="N68" s="91">
        <f>AAPL_QUARTERLY!V60</f>
        <v>22471</v>
      </c>
      <c r="O68" s="91">
        <f>AAPL_QUARTERLY!W60</f>
        <v>22300</v>
      </c>
    </row>
    <row r="69" spans="1:15">
      <c r="A69" s="94"/>
      <c r="B69" s="109" t="s">
        <v>64</v>
      </c>
      <c r="C69" s="10"/>
      <c r="D69" s="10"/>
      <c r="E69" s="10"/>
      <c r="F69" s="182">
        <v>0</v>
      </c>
      <c r="G69" s="183">
        <v>0</v>
      </c>
      <c r="H69" s="183">
        <v>0</v>
      </c>
      <c r="I69" s="183">
        <v>0</v>
      </c>
      <c r="J69" s="183">
        <v>0</v>
      </c>
      <c r="K69" s="183">
        <v>0</v>
      </c>
      <c r="L69" s="183">
        <v>0</v>
      </c>
      <c r="M69" s="183">
        <v>0</v>
      </c>
      <c r="N69" s="183">
        <v>0</v>
      </c>
      <c r="O69" s="183">
        <v>0</v>
      </c>
    </row>
    <row r="70" spans="1:15">
      <c r="A70" s="94"/>
      <c r="B70" s="109" t="s">
        <v>65</v>
      </c>
      <c r="C70" s="10"/>
      <c r="D70" s="10"/>
      <c r="E70" s="10"/>
      <c r="F70" s="149">
        <f>AAPL_QUARTERLY!N61</f>
        <v>4179</v>
      </c>
      <c r="G70" s="91">
        <f>AAPL_QUARTERLY!O61</f>
        <v>4105</v>
      </c>
      <c r="H70" s="91">
        <f>AAPL_QUARTERLY!P61</f>
        <v>3928</v>
      </c>
      <c r="I70" s="91">
        <f>AAPL_QUARTERLY!Q61</f>
        <v>3767</v>
      </c>
      <c r="J70" s="91">
        <f>AAPL_QUARTERLY!R61</f>
        <v>4142</v>
      </c>
      <c r="K70" s="91">
        <f>AAPL_QUARTERLY!S61</f>
        <v>4370</v>
      </c>
      <c r="L70" s="91">
        <f>AAPL_QUARTERLY!T61</f>
        <v>4061</v>
      </c>
      <c r="M70" s="91">
        <f>AAPL_QUARTERLY!U61</f>
        <v>3779</v>
      </c>
      <c r="N70" s="91">
        <f>AAPL_QUARTERLY!V61</f>
        <v>3893</v>
      </c>
      <c r="O70" s="91">
        <f>AAPL_QUARTERLY!W61</f>
        <v>3924</v>
      </c>
    </row>
    <row r="71" spans="1:15">
      <c r="A71" s="94"/>
      <c r="B71" s="109" t="s">
        <v>66</v>
      </c>
      <c r="C71" s="10"/>
      <c r="D71" s="10"/>
      <c r="E71" s="10"/>
      <c r="F71" s="149">
        <f>AAPL_QUARTERLY!N62</f>
        <v>1577</v>
      </c>
      <c r="G71" s="91">
        <f>AAPL_QUARTERLY!O62</f>
        <v>2022</v>
      </c>
      <c r="H71" s="91">
        <f>AAPL_QUARTERLY!P62</f>
        <v>2055</v>
      </c>
      <c r="I71" s="91">
        <f>AAPL_QUARTERLY!Q62</f>
        <v>2374</v>
      </c>
      <c r="J71" s="91">
        <f>AAPL_QUARTERLY!R62</f>
        <v>4616</v>
      </c>
      <c r="K71" s="91">
        <f>AAPL_QUARTERLY!S62</f>
        <v>4629</v>
      </c>
      <c r="L71" s="91">
        <f>AAPL_QUARTERLY!T62</f>
        <v>4711</v>
      </c>
      <c r="M71" s="91">
        <f>AAPL_QUARTERLY!U62</f>
        <v>5044</v>
      </c>
      <c r="N71" s="91">
        <f>AAPL_QUARTERLY!V62</f>
        <v>5116</v>
      </c>
      <c r="O71" s="91">
        <f>AAPL_QUARTERLY!W62</f>
        <v>5202</v>
      </c>
    </row>
    <row r="72" spans="1:15">
      <c r="A72" s="94"/>
      <c r="B72" s="109" t="s">
        <v>67</v>
      </c>
      <c r="C72" s="10"/>
      <c r="D72" s="10"/>
      <c r="E72" s="10"/>
      <c r="F72" s="182">
        <v>0</v>
      </c>
      <c r="G72" s="183">
        <v>0</v>
      </c>
      <c r="H72" s="183">
        <v>0</v>
      </c>
      <c r="I72" s="183">
        <v>0</v>
      </c>
      <c r="J72" s="183">
        <v>0</v>
      </c>
      <c r="K72" s="183">
        <v>0</v>
      </c>
      <c r="L72" s="183">
        <v>0</v>
      </c>
      <c r="M72" s="183">
        <v>0</v>
      </c>
      <c r="N72" s="183">
        <v>0</v>
      </c>
      <c r="O72" s="183">
        <v>0</v>
      </c>
    </row>
    <row r="73" spans="1:15">
      <c r="A73" s="94"/>
      <c r="B73" s="109" t="s">
        <v>68</v>
      </c>
      <c r="C73" s="10"/>
      <c r="D73" s="10"/>
      <c r="E73" s="10"/>
      <c r="F73" s="149">
        <f>AAPL_QUARTERLY!N63</f>
        <v>0</v>
      </c>
      <c r="G73" s="91">
        <f>AAPL_QUARTERLY!O63</f>
        <v>0</v>
      </c>
      <c r="H73" s="91">
        <f>AAPL_QUARTERLY!P63</f>
        <v>0</v>
      </c>
      <c r="I73" s="91">
        <f>AAPL_QUARTERLY!Q63</f>
        <v>0</v>
      </c>
      <c r="J73" s="91">
        <f>AAPL_QUARTERLY!R63</f>
        <v>0</v>
      </c>
      <c r="K73" s="91">
        <f>AAPL_QUARTERLY!S63</f>
        <v>0</v>
      </c>
      <c r="L73" s="91">
        <f>AAPL_QUARTERLY!T63</f>
        <v>0</v>
      </c>
      <c r="M73" s="91">
        <f>AAPL_QUARTERLY!U63</f>
        <v>0</v>
      </c>
      <c r="N73" s="91">
        <f>AAPL_QUARTERLY!V63</f>
        <v>0</v>
      </c>
      <c r="O73" s="91">
        <f>AAPL_QUARTERLY!W63</f>
        <v>0</v>
      </c>
    </row>
    <row r="74" spans="1:15">
      <c r="A74" s="94"/>
      <c r="B74" s="109" t="s">
        <v>69</v>
      </c>
      <c r="C74" s="10"/>
      <c r="D74" s="10"/>
      <c r="E74" s="10"/>
      <c r="F74" s="182">
        <v>0</v>
      </c>
      <c r="G74" s="183">
        <v>0</v>
      </c>
      <c r="H74" s="183">
        <v>0</v>
      </c>
      <c r="I74" s="183">
        <v>0</v>
      </c>
      <c r="J74" s="183">
        <v>0</v>
      </c>
      <c r="K74" s="183">
        <v>0</v>
      </c>
      <c r="L74" s="183">
        <v>0</v>
      </c>
      <c r="M74" s="183">
        <v>0</v>
      </c>
      <c r="N74" s="183">
        <v>0</v>
      </c>
      <c r="O74" s="183">
        <v>0</v>
      </c>
    </row>
    <row r="75" spans="1:15">
      <c r="A75" s="94"/>
      <c r="B75" s="109" t="s">
        <v>70</v>
      </c>
      <c r="C75" s="10"/>
      <c r="D75" s="10"/>
      <c r="E75" s="10"/>
      <c r="F75" s="149">
        <f>AAPL_QUARTERLY!N64</f>
        <v>5146</v>
      </c>
      <c r="G75" s="91">
        <f>AAPL_QUARTERLY!O64</f>
        <v>5091</v>
      </c>
      <c r="H75" s="91">
        <f>AAPL_QUARTERLY!P64</f>
        <v>5106</v>
      </c>
      <c r="I75" s="91">
        <f>AAPL_QUARTERLY!Q64</f>
        <v>4160</v>
      </c>
      <c r="J75" s="91">
        <f>AAPL_QUARTERLY!R64</f>
        <v>3764</v>
      </c>
      <c r="K75" s="91">
        <f>AAPL_QUARTERLY!S64</f>
        <v>3608</v>
      </c>
      <c r="L75" s="91">
        <f>AAPL_QUARTERLY!T64</f>
        <v>3937</v>
      </c>
      <c r="M75" s="91">
        <f>AAPL_QUARTERLY!U64</f>
        <v>4081</v>
      </c>
      <c r="N75" s="91">
        <f>AAPL_QUARTERLY!V64</f>
        <v>5556</v>
      </c>
      <c r="O75" s="91">
        <f>AAPL_QUARTERLY!W64</f>
        <v>7974</v>
      </c>
    </row>
    <row r="76" spans="1:15">
      <c r="A76" s="94"/>
      <c r="B76" s="109" t="s">
        <v>71</v>
      </c>
      <c r="C76" s="10"/>
      <c r="D76" s="10"/>
      <c r="E76" s="10"/>
      <c r="F76" s="149">
        <v>0</v>
      </c>
      <c r="G76" s="91">
        <v>0</v>
      </c>
      <c r="H76" s="91">
        <v>0</v>
      </c>
      <c r="I76" s="91">
        <v>0</v>
      </c>
      <c r="J76" s="91">
        <v>0</v>
      </c>
      <c r="K76" s="91">
        <v>0</v>
      </c>
      <c r="L76" s="91">
        <v>0</v>
      </c>
      <c r="M76" s="91">
        <v>0</v>
      </c>
      <c r="N76" s="91">
        <v>0</v>
      </c>
      <c r="O76" s="91">
        <v>0</v>
      </c>
    </row>
    <row r="77" spans="1:15">
      <c r="A77" s="94"/>
      <c r="B77" s="109" t="s">
        <v>72</v>
      </c>
      <c r="C77" s="10"/>
      <c r="D77" s="10"/>
      <c r="E77" s="10"/>
      <c r="F77" s="182">
        <v>0</v>
      </c>
      <c r="G77" s="183">
        <v>0</v>
      </c>
      <c r="H77" s="183">
        <v>0</v>
      </c>
      <c r="I77" s="183">
        <v>0</v>
      </c>
      <c r="J77" s="183">
        <v>0</v>
      </c>
      <c r="K77" s="183">
        <v>0</v>
      </c>
      <c r="L77" s="183">
        <v>0</v>
      </c>
      <c r="M77" s="183">
        <v>0</v>
      </c>
      <c r="N77" s="183">
        <v>0</v>
      </c>
      <c r="O77" s="183">
        <v>0</v>
      </c>
    </row>
    <row r="78" spans="1:15">
      <c r="A78" s="94"/>
      <c r="B78" s="109" t="s">
        <v>73</v>
      </c>
      <c r="C78" s="10"/>
      <c r="D78" s="10"/>
      <c r="E78" s="10"/>
      <c r="F78" s="182">
        <v>0</v>
      </c>
      <c r="G78" s="183">
        <v>0</v>
      </c>
      <c r="H78" s="183">
        <v>0</v>
      </c>
      <c r="I78" s="183">
        <v>0</v>
      </c>
      <c r="J78" s="183">
        <v>0</v>
      </c>
      <c r="K78" s="183">
        <v>0</v>
      </c>
      <c r="L78" s="183">
        <v>0</v>
      </c>
      <c r="M78" s="183">
        <v>0</v>
      </c>
      <c r="N78" s="183">
        <v>0</v>
      </c>
      <c r="O78" s="183">
        <v>0</v>
      </c>
    </row>
    <row r="79" spans="1:15">
      <c r="A79" s="94"/>
      <c r="B79" s="109" t="s">
        <v>74</v>
      </c>
      <c r="C79" s="10"/>
      <c r="D79" s="10"/>
      <c r="E79" s="10"/>
      <c r="F79" s="149">
        <f>AAPL_QUARTERLY!N152</f>
        <v>106215</v>
      </c>
      <c r="G79" s="91">
        <f>AAPL_QUARTERLY!O152</f>
        <v>118131</v>
      </c>
      <c r="H79" s="91">
        <f>AAPL_QUARTERLY!P152</f>
        <v>109239</v>
      </c>
      <c r="I79" s="91">
        <f>AAPL_QUARTERLY!Q152</f>
        <v>126685</v>
      </c>
      <c r="J79" s="91">
        <f>AAPL_QUARTERLY!R152</f>
        <v>130162</v>
      </c>
      <c r="K79" s="91">
        <f>AAPL_QUARTERLY!S152</f>
        <v>145492</v>
      </c>
      <c r="L79" s="91">
        <f>AAPL_QUARTERLY!T152</f>
        <v>160443</v>
      </c>
      <c r="M79" s="91">
        <f>AAPL_QUARTERLY!U152</f>
        <v>168145</v>
      </c>
      <c r="N79" s="91">
        <f>AAPL_QUARTERLY!V152</f>
        <v>164065</v>
      </c>
      <c r="O79" s="91">
        <f>AAPL_QUARTERLY!W152</f>
        <v>177665</v>
      </c>
    </row>
    <row r="80" spans="1:15">
      <c r="A80" s="94"/>
      <c r="B80" s="112" t="s">
        <v>75</v>
      </c>
      <c r="C80" s="75"/>
      <c r="D80" s="75"/>
      <c r="E80" s="75"/>
      <c r="F80" s="163">
        <f>AAPL_QUARTERLY!N66</f>
        <v>207000</v>
      </c>
      <c r="G80" s="164">
        <f>AAPL_QUARTERLY!O66</f>
        <v>225184</v>
      </c>
      <c r="H80" s="164">
        <f>AAPL_QUARTERLY!P66</f>
        <v>205989</v>
      </c>
      <c r="I80" s="164">
        <f>AAPL_QUARTERLY!Q66</f>
        <v>222520</v>
      </c>
      <c r="J80" s="164">
        <f>AAPL_QUARTERLY!R66</f>
        <v>231839</v>
      </c>
      <c r="K80" s="164">
        <f>AAPL_QUARTERLY!S66</f>
        <v>261894</v>
      </c>
      <c r="L80" s="164">
        <f>AAPL_QUARTERLY!T66</f>
        <v>261194</v>
      </c>
      <c r="M80" s="164">
        <f>AAPL_QUARTERLY!U66</f>
        <v>273151</v>
      </c>
      <c r="N80" s="164">
        <f>AAPL_QUARTERLY!V66</f>
        <v>290479</v>
      </c>
      <c r="O80" s="164">
        <f>AAPL_QUARTERLY!W66</f>
        <v>293284</v>
      </c>
    </row>
    <row r="81" spans="1:15">
      <c r="A81" s="94"/>
      <c r="B81" s="113" t="s">
        <v>76</v>
      </c>
      <c r="C81" s="76"/>
      <c r="D81" s="76"/>
      <c r="E81" s="76"/>
      <c r="F81" s="165">
        <f>IF(F$5="","",F63+(F65+F66+F67+F68)+MAX((F69+F70+F71),F72)+(F73+F74+F75+F76+F77+F78+F79))</f>
        <v>207000</v>
      </c>
      <c r="G81" s="166">
        <f t="shared" ref="G81:O81" si="5">IF(G$5="","",G63+(G65+G66+G67+G68)+MAX((G69+G70+G71),G72)+(G73+G74+G75+G76+G77+G78+G79))</f>
        <v>225184</v>
      </c>
      <c r="H81" s="166">
        <f t="shared" si="5"/>
        <v>205989</v>
      </c>
      <c r="I81" s="166">
        <f t="shared" si="5"/>
        <v>222520</v>
      </c>
      <c r="J81" s="166">
        <f t="shared" si="5"/>
        <v>231839</v>
      </c>
      <c r="K81" s="166">
        <f t="shared" si="5"/>
        <v>261894</v>
      </c>
      <c r="L81" s="166">
        <f t="shared" si="5"/>
        <v>261194</v>
      </c>
      <c r="M81" s="166">
        <f t="shared" si="5"/>
        <v>273151</v>
      </c>
      <c r="N81" s="166">
        <f t="shared" si="5"/>
        <v>290479</v>
      </c>
      <c r="O81" s="166">
        <f t="shared" si="5"/>
        <v>293284</v>
      </c>
    </row>
    <row r="82" spans="1:15">
      <c r="A82" s="94"/>
      <c r="B82" s="114" t="s">
        <v>77</v>
      </c>
      <c r="C82" s="10"/>
      <c r="D82" s="23">
        <f>$D$14</f>
        <v>1E-3</v>
      </c>
      <c r="E82" s="10"/>
      <c r="F82" s="106" t="str">
        <f>IF(F$5="","",IF(ABS(F80-F81)&lt;$D82,"OK","Error"))</f>
        <v>OK</v>
      </c>
      <c r="G82" s="14" t="str">
        <f t="shared" ref="G82:O82" si="6">IF(G$5="","",IF(ABS(G80-G81)&lt;$D82,"OK","Error"))</f>
        <v>OK</v>
      </c>
      <c r="H82" s="14" t="str">
        <f t="shared" si="6"/>
        <v>OK</v>
      </c>
      <c r="I82" s="14" t="str">
        <f t="shared" si="6"/>
        <v>OK</v>
      </c>
      <c r="J82" s="14" t="str">
        <f t="shared" si="6"/>
        <v>OK</v>
      </c>
      <c r="K82" s="14" t="str">
        <f t="shared" si="6"/>
        <v>OK</v>
      </c>
      <c r="L82" s="14" t="str">
        <f t="shared" si="6"/>
        <v>OK</v>
      </c>
      <c r="M82" s="14" t="str">
        <f t="shared" si="6"/>
        <v>OK</v>
      </c>
      <c r="N82" s="14" t="str">
        <f t="shared" si="6"/>
        <v>OK</v>
      </c>
      <c r="O82" s="14" t="str">
        <f t="shared" si="6"/>
        <v>OK</v>
      </c>
    </row>
    <row r="83" spans="1:15">
      <c r="A83" s="94"/>
      <c r="B83" s="7"/>
      <c r="C83" s="6"/>
      <c r="D83" s="6"/>
      <c r="E83" s="6"/>
      <c r="F83" s="7"/>
      <c r="G83" s="6"/>
      <c r="H83" s="6"/>
      <c r="I83" s="6"/>
      <c r="J83" s="6"/>
      <c r="K83" s="6"/>
      <c r="L83" s="6"/>
      <c r="M83" s="6"/>
      <c r="N83" s="6"/>
      <c r="O83" s="6"/>
    </row>
    <row r="84" spans="1:15">
      <c r="A84" s="94"/>
      <c r="B84" s="108" t="s">
        <v>78</v>
      </c>
      <c r="C84" s="85"/>
      <c r="D84" s="85"/>
      <c r="E84" s="85"/>
      <c r="F84" s="78"/>
      <c r="G84" s="86"/>
      <c r="H84" s="86"/>
      <c r="I84" s="86"/>
      <c r="J84" s="86"/>
      <c r="K84" s="86"/>
      <c r="L84" s="86"/>
      <c r="M84" s="86"/>
      <c r="N84" s="86"/>
      <c r="O84" s="86"/>
    </row>
    <row r="85" spans="1:15">
      <c r="A85" s="94"/>
      <c r="B85" s="109" t="s">
        <v>79</v>
      </c>
      <c r="C85" s="10"/>
      <c r="D85" s="10"/>
      <c r="E85" s="10"/>
      <c r="F85" s="149">
        <f>AAPL_QUARTERLY!N69</f>
        <v>0</v>
      </c>
      <c r="G85" s="91">
        <f>AAPL_QUARTERLY!O69</f>
        <v>0</v>
      </c>
      <c r="H85" s="91">
        <f>AAPL_QUARTERLY!P69</f>
        <v>0</v>
      </c>
      <c r="I85" s="91">
        <f>AAPL_QUARTERLY!Q69</f>
        <v>2010</v>
      </c>
      <c r="J85" s="91">
        <f>AAPL_QUARTERLY!R69</f>
        <v>6308</v>
      </c>
      <c r="K85" s="91">
        <f>AAPL_QUARTERLY!S69</f>
        <v>3899</v>
      </c>
      <c r="L85" s="91">
        <f>AAPL_QUARTERLY!T69</f>
        <v>3799</v>
      </c>
      <c r="M85" s="91">
        <f>AAPL_QUARTERLY!U69</f>
        <v>4499</v>
      </c>
      <c r="N85" s="91">
        <f>AAPL_QUARTERLY!V69</f>
        <v>8499</v>
      </c>
      <c r="O85" s="91">
        <f>AAPL_QUARTERLY!W69</f>
        <v>7259</v>
      </c>
    </row>
    <row r="86" spans="1:15">
      <c r="A86" s="94"/>
      <c r="B86" s="109" t="s">
        <v>80</v>
      </c>
      <c r="C86" s="10"/>
      <c r="D86" s="10"/>
      <c r="E86" s="10"/>
      <c r="F86" s="149">
        <f>AAPL_QUARTERLY!N70</f>
        <v>0</v>
      </c>
      <c r="G86" s="91">
        <f>AAPL_QUARTERLY!O70</f>
        <v>0</v>
      </c>
      <c r="H86" s="91">
        <f>AAPL_QUARTERLY!P70</f>
        <v>0</v>
      </c>
      <c r="I86" s="91">
        <f>AAPL_QUARTERLY!Q70</f>
        <v>0</v>
      </c>
      <c r="J86" s="91">
        <f>AAPL_QUARTERLY!R70</f>
        <v>0</v>
      </c>
      <c r="K86" s="91">
        <f>AAPL_QUARTERLY!S70</f>
        <v>0</v>
      </c>
      <c r="L86" s="91">
        <f>AAPL_QUARTERLY!T70</f>
        <v>0</v>
      </c>
      <c r="M86" s="91">
        <f>AAPL_QUARTERLY!U70</f>
        <v>2500</v>
      </c>
      <c r="N86" s="91">
        <f>AAPL_QUARTERLY!V70</f>
        <v>2500</v>
      </c>
      <c r="O86" s="91">
        <f>AAPL_QUARTERLY!W70</f>
        <v>2500</v>
      </c>
    </row>
    <row r="87" spans="1:15">
      <c r="A87" s="94"/>
      <c r="B87" s="109" t="s">
        <v>81</v>
      </c>
      <c r="C87" s="10"/>
      <c r="D87" s="10"/>
      <c r="E87" s="10"/>
      <c r="F87" s="182">
        <v>0</v>
      </c>
      <c r="G87" s="183">
        <v>0</v>
      </c>
      <c r="H87" s="183">
        <v>0</v>
      </c>
      <c r="I87" s="183">
        <v>0</v>
      </c>
      <c r="J87" s="183">
        <v>0</v>
      </c>
      <c r="K87" s="183">
        <v>0</v>
      </c>
      <c r="L87" s="183">
        <v>0</v>
      </c>
      <c r="M87" s="183">
        <v>0</v>
      </c>
      <c r="N87" s="183">
        <v>0</v>
      </c>
      <c r="O87" s="183">
        <v>0</v>
      </c>
    </row>
    <row r="88" spans="1:15">
      <c r="A88" s="94"/>
      <c r="B88" s="109" t="s">
        <v>82</v>
      </c>
      <c r="C88" s="10"/>
      <c r="D88" s="10"/>
      <c r="E88" s="10"/>
      <c r="F88" s="182">
        <v>0</v>
      </c>
      <c r="G88" s="183">
        <v>0</v>
      </c>
      <c r="H88" s="183">
        <v>0</v>
      </c>
      <c r="I88" s="183">
        <v>0</v>
      </c>
      <c r="J88" s="183">
        <v>0</v>
      </c>
      <c r="K88" s="183">
        <v>0</v>
      </c>
      <c r="L88" s="183">
        <v>0</v>
      </c>
      <c r="M88" s="183">
        <v>0</v>
      </c>
      <c r="N88" s="183">
        <v>0</v>
      </c>
      <c r="O88" s="183">
        <v>0</v>
      </c>
    </row>
    <row r="89" spans="1:15">
      <c r="A89" s="94"/>
      <c r="B89" s="109" t="s">
        <v>83</v>
      </c>
      <c r="C89" s="10"/>
      <c r="D89" s="10"/>
      <c r="E89" s="10"/>
      <c r="F89" s="149">
        <f>AAPL_QUARTERLY!N68</f>
        <v>22367</v>
      </c>
      <c r="G89" s="91">
        <f>AAPL_QUARTERLY!O68</f>
        <v>29588</v>
      </c>
      <c r="H89" s="91">
        <f>AAPL_QUARTERLY!P68</f>
        <v>18914</v>
      </c>
      <c r="I89" s="91">
        <f>AAPL_QUARTERLY!Q68</f>
        <v>20535</v>
      </c>
      <c r="J89" s="91">
        <f>AAPL_QUARTERLY!R68</f>
        <v>30196</v>
      </c>
      <c r="K89" s="91">
        <f>AAPL_QUARTERLY!S68</f>
        <v>38001</v>
      </c>
      <c r="L89" s="91">
        <f>AAPL_QUARTERLY!T68</f>
        <v>23159</v>
      </c>
      <c r="M89" s="91">
        <f>AAPL_QUARTERLY!U68</f>
        <v>26474</v>
      </c>
      <c r="N89" s="91">
        <f>AAPL_QUARTERLY!V68</f>
        <v>35490</v>
      </c>
      <c r="O89" s="91">
        <f>AAPL_QUARTERLY!W68</f>
        <v>33312</v>
      </c>
    </row>
    <row r="90" spans="1:15">
      <c r="A90" s="94"/>
      <c r="B90" s="109" t="s">
        <v>84</v>
      </c>
      <c r="C90" s="10"/>
      <c r="D90" s="10"/>
      <c r="E90" s="10"/>
      <c r="F90" s="149">
        <f>AAPL_QUARTERLY!N73</f>
        <v>7435</v>
      </c>
      <c r="G90" s="91">
        <f>AAPL_QUARTERLY!O73</f>
        <v>8357</v>
      </c>
      <c r="H90" s="91">
        <f>AAPL_QUARTERLY!P73</f>
        <v>8310</v>
      </c>
      <c r="I90" s="91">
        <f>AAPL_QUARTERLY!Q73</f>
        <v>8396</v>
      </c>
      <c r="J90" s="91">
        <f>AAPL_QUARTERLY!R73</f>
        <v>8491</v>
      </c>
      <c r="K90" s="91">
        <f>AAPL_QUARTERLY!S73</f>
        <v>8987</v>
      </c>
      <c r="L90" s="91">
        <f>AAPL_QUARTERLY!T73</f>
        <v>8944</v>
      </c>
      <c r="M90" s="91">
        <f>AAPL_QUARTERLY!U73</f>
        <v>9088</v>
      </c>
      <c r="N90" s="91">
        <f>AAPL_QUARTERLY!V73</f>
        <v>8940</v>
      </c>
      <c r="O90" s="91">
        <f>AAPL_QUARTERLY!W73</f>
        <v>8989</v>
      </c>
    </row>
    <row r="91" spans="1:15">
      <c r="A91" s="94"/>
      <c r="B91" s="109" t="s">
        <v>85</v>
      </c>
      <c r="C91" s="10"/>
      <c r="D91" s="10"/>
      <c r="E91" s="10"/>
      <c r="F91" s="182">
        <v>0</v>
      </c>
      <c r="G91" s="183">
        <v>0</v>
      </c>
      <c r="H91" s="183">
        <v>0</v>
      </c>
      <c r="I91" s="183">
        <v>0</v>
      </c>
      <c r="J91" s="183">
        <v>0</v>
      </c>
      <c r="K91" s="183">
        <v>0</v>
      </c>
      <c r="L91" s="183">
        <v>0</v>
      </c>
      <c r="M91" s="183">
        <v>0</v>
      </c>
      <c r="N91" s="183">
        <v>0</v>
      </c>
      <c r="O91" s="183">
        <v>0</v>
      </c>
    </row>
    <row r="92" spans="1:15">
      <c r="A92" s="94"/>
      <c r="B92" s="109" t="s">
        <v>86</v>
      </c>
      <c r="C92" s="10"/>
      <c r="D92" s="10"/>
      <c r="E92" s="10"/>
      <c r="F92" s="182">
        <v>0</v>
      </c>
      <c r="G92" s="183">
        <v>0</v>
      </c>
      <c r="H92" s="183">
        <v>0</v>
      </c>
      <c r="I92" s="183">
        <v>0</v>
      </c>
      <c r="J92" s="183">
        <v>0</v>
      </c>
      <c r="K92" s="183">
        <v>0</v>
      </c>
      <c r="L92" s="183">
        <v>0</v>
      </c>
      <c r="M92" s="183">
        <v>0</v>
      </c>
      <c r="N92" s="183">
        <v>0</v>
      </c>
      <c r="O92" s="183">
        <v>0</v>
      </c>
    </row>
    <row r="93" spans="1:15">
      <c r="A93" s="94"/>
      <c r="B93" s="109" t="s">
        <v>87</v>
      </c>
      <c r="C93" s="10"/>
      <c r="D93" s="10"/>
      <c r="E93" s="10"/>
      <c r="F93" s="149">
        <f>AAPL_QUARTERLY!N74</f>
        <v>0</v>
      </c>
      <c r="G93" s="91">
        <f>AAPL_QUARTERLY!O74</f>
        <v>0</v>
      </c>
      <c r="H93" s="91">
        <f>AAPL_QUARTERLY!P74</f>
        <v>0</v>
      </c>
      <c r="I93" s="91">
        <f>AAPL_QUARTERLY!Q74</f>
        <v>0</v>
      </c>
      <c r="J93" s="91">
        <f>AAPL_QUARTERLY!R74</f>
        <v>0</v>
      </c>
      <c r="K93" s="91">
        <f>AAPL_QUARTERLY!S74</f>
        <v>0</v>
      </c>
      <c r="L93" s="91">
        <f>AAPL_QUARTERLY!T74</f>
        <v>0</v>
      </c>
      <c r="M93" s="91">
        <f>AAPL_QUARTERLY!U74</f>
        <v>0</v>
      </c>
      <c r="N93" s="91">
        <f>AAPL_QUARTERLY!V74</f>
        <v>0</v>
      </c>
      <c r="O93" s="91">
        <f>AAPL_QUARTERLY!W74</f>
        <v>0</v>
      </c>
    </row>
    <row r="94" spans="1:15">
      <c r="A94" s="94"/>
      <c r="B94" s="109" t="s">
        <v>88</v>
      </c>
      <c r="C94" s="10"/>
      <c r="D94" s="10"/>
      <c r="E94" s="10"/>
      <c r="F94" s="149">
        <v>0</v>
      </c>
      <c r="G94" s="91">
        <v>0</v>
      </c>
      <c r="H94" s="91">
        <v>0</v>
      </c>
      <c r="I94" s="91">
        <v>0</v>
      </c>
      <c r="J94" s="91">
        <v>0</v>
      </c>
      <c r="K94" s="91">
        <v>0</v>
      </c>
      <c r="L94" s="91">
        <v>0</v>
      </c>
      <c r="M94" s="91">
        <v>0</v>
      </c>
      <c r="N94" s="91">
        <v>0</v>
      </c>
      <c r="O94" s="91">
        <v>0</v>
      </c>
    </row>
    <row r="95" spans="1:15">
      <c r="A95" s="94"/>
      <c r="B95" s="109" t="s">
        <v>89</v>
      </c>
      <c r="C95" s="10"/>
      <c r="D95" s="10"/>
      <c r="E95" s="10"/>
      <c r="F95" s="182">
        <v>0</v>
      </c>
      <c r="G95" s="183">
        <v>0</v>
      </c>
      <c r="H95" s="183">
        <v>0</v>
      </c>
      <c r="I95" s="183">
        <v>0</v>
      </c>
      <c r="J95" s="183">
        <v>0</v>
      </c>
      <c r="K95" s="183">
        <v>0</v>
      </c>
      <c r="L95" s="183">
        <v>0</v>
      </c>
      <c r="M95" s="183">
        <v>0</v>
      </c>
      <c r="N95" s="183">
        <v>0</v>
      </c>
      <c r="O95" s="183">
        <v>0</v>
      </c>
    </row>
    <row r="96" spans="1:15">
      <c r="A96" s="95"/>
      <c r="B96" s="109" t="s">
        <v>90</v>
      </c>
      <c r="C96" s="10"/>
      <c r="D96" s="10"/>
      <c r="E96" s="10"/>
      <c r="F96" s="149">
        <f>AAPL_QUARTERLY!N71+AAPL_QUARTERLY!N72</f>
        <v>13856</v>
      </c>
      <c r="G96" s="91">
        <f>AAPL_QUARTERLY!O71+AAPL_QUARTERLY!O72</f>
        <v>15824</v>
      </c>
      <c r="H96" s="91">
        <f>AAPL_QUARTERLY!P71+AAPL_QUARTERLY!P72</f>
        <v>15984</v>
      </c>
      <c r="I96" s="91">
        <f>AAPL_QUARTERLY!Q71+AAPL_QUARTERLY!Q72</f>
        <v>15264</v>
      </c>
      <c r="J96" s="91">
        <f>AAPL_QUARTERLY!R71+AAPL_QUARTERLY!R72</f>
        <v>18453</v>
      </c>
      <c r="K96" s="91">
        <f>AAPL_QUARTERLY!S71+AAPL_QUARTERLY!S72</f>
        <v>22724</v>
      </c>
      <c r="L96" s="91">
        <f>AAPL_QUARTERLY!T71+AAPL_QUARTERLY!T72</f>
        <v>22827</v>
      </c>
      <c r="M96" s="91">
        <f>AAPL_QUARTERLY!U71+AAPL_QUARTERLY!U72</f>
        <v>22724</v>
      </c>
      <c r="N96" s="91">
        <f>AAPL_QUARTERLY!V71+AAPL_QUARTERLY!V72</f>
        <v>25181</v>
      </c>
      <c r="O96" s="91">
        <f>AAPL_QUARTERLY!W71+AAPL_QUARTERLY!W72</f>
        <v>24032</v>
      </c>
    </row>
    <row r="97" spans="1:15">
      <c r="A97" s="94"/>
      <c r="B97" s="109" t="s">
        <v>91</v>
      </c>
      <c r="C97" s="10"/>
      <c r="D97" s="10"/>
      <c r="E97" s="10"/>
      <c r="F97" s="182">
        <v>0</v>
      </c>
      <c r="G97" s="183">
        <v>0</v>
      </c>
      <c r="H97" s="183">
        <v>0</v>
      </c>
      <c r="I97" s="183">
        <v>0</v>
      </c>
      <c r="J97" s="183">
        <v>0</v>
      </c>
      <c r="K97" s="183">
        <v>0</v>
      </c>
      <c r="L97" s="183">
        <v>0</v>
      </c>
      <c r="M97" s="183">
        <v>0</v>
      </c>
      <c r="N97" s="183">
        <v>0</v>
      </c>
      <c r="O97" s="183">
        <v>0</v>
      </c>
    </row>
    <row r="98" spans="1:15">
      <c r="A98" s="94"/>
      <c r="B98" s="109" t="s">
        <v>92</v>
      </c>
      <c r="C98" s="10"/>
      <c r="D98" s="10"/>
      <c r="E98" s="10"/>
      <c r="F98" s="149">
        <f>AAPL_QUARTERLY!N75</f>
        <v>0</v>
      </c>
      <c r="G98" s="91">
        <f>AAPL_QUARTERLY!O75</f>
        <v>0</v>
      </c>
      <c r="H98" s="91">
        <f>AAPL_QUARTERLY!P75</f>
        <v>0</v>
      </c>
      <c r="I98" s="91">
        <f>AAPL_QUARTERLY!Q75</f>
        <v>0</v>
      </c>
      <c r="J98" s="91">
        <f>AAPL_QUARTERLY!R75</f>
        <v>0</v>
      </c>
      <c r="K98" s="91">
        <f>AAPL_QUARTERLY!S75</f>
        <v>0</v>
      </c>
      <c r="L98" s="91">
        <f>AAPL_QUARTERLY!T75</f>
        <v>0</v>
      </c>
      <c r="M98" s="91">
        <f>AAPL_QUARTERLY!U75</f>
        <v>0</v>
      </c>
      <c r="N98" s="91">
        <f>AAPL_QUARTERLY!V75</f>
        <v>0</v>
      </c>
      <c r="O98" s="91">
        <f>AAPL_QUARTERLY!W75</f>
        <v>0</v>
      </c>
    </row>
    <row r="99" spans="1:15">
      <c r="A99" s="94"/>
      <c r="B99" s="110" t="s">
        <v>93</v>
      </c>
      <c r="C99" s="74"/>
      <c r="D99" s="74"/>
      <c r="E99" s="74"/>
      <c r="F99" s="159">
        <f>IF(F$5="","",(F85+F86+F87+F88+F89+F90+F91+F92+F93+F94+F95+F96+F97+F98))</f>
        <v>43658</v>
      </c>
      <c r="G99" s="160">
        <f t="shared" ref="G99:O99" si="7">IF(G$5="","",(G85+G86+G87+G88+G89+G90+G91+G92+G93+G94+G95+G96+G97+G98))</f>
        <v>53769</v>
      </c>
      <c r="H99" s="160">
        <f t="shared" si="7"/>
        <v>43208</v>
      </c>
      <c r="I99" s="160">
        <f t="shared" si="7"/>
        <v>46205</v>
      </c>
      <c r="J99" s="160">
        <f t="shared" si="7"/>
        <v>63448</v>
      </c>
      <c r="K99" s="160">
        <f t="shared" si="7"/>
        <v>73611</v>
      </c>
      <c r="L99" s="160">
        <f t="shared" si="7"/>
        <v>58729</v>
      </c>
      <c r="M99" s="160">
        <f t="shared" si="7"/>
        <v>65285</v>
      </c>
      <c r="N99" s="160">
        <f t="shared" si="7"/>
        <v>80610</v>
      </c>
      <c r="O99" s="160">
        <f t="shared" si="7"/>
        <v>76092</v>
      </c>
    </row>
    <row r="100" spans="1:15">
      <c r="A100" s="94"/>
      <c r="B100" s="109"/>
      <c r="C100" s="10"/>
      <c r="D100" s="10"/>
      <c r="E100" s="10"/>
      <c r="F100" s="161"/>
      <c r="G100" s="162"/>
      <c r="H100" s="162"/>
      <c r="I100" s="162"/>
      <c r="J100" s="162"/>
      <c r="K100" s="162"/>
      <c r="L100" s="162"/>
      <c r="M100" s="162"/>
      <c r="N100" s="162"/>
      <c r="O100" s="162"/>
    </row>
    <row r="101" spans="1:15">
      <c r="A101" s="94"/>
      <c r="B101" s="115" t="s">
        <v>94</v>
      </c>
      <c r="C101" s="10"/>
      <c r="D101" s="10"/>
      <c r="E101" s="10"/>
      <c r="F101" s="149">
        <f>AAPL_QUARTERLY!N77</f>
        <v>16960</v>
      </c>
      <c r="G101" s="91">
        <f>AAPL_QUARTERLY!O77</f>
        <v>16961</v>
      </c>
      <c r="H101" s="91">
        <f>AAPL_QUARTERLY!P77</f>
        <v>16962</v>
      </c>
      <c r="I101" s="91">
        <f>AAPL_QUARTERLY!Q77</f>
        <v>29030</v>
      </c>
      <c r="J101" s="91">
        <f>AAPL_QUARTERLY!R77</f>
        <v>28987</v>
      </c>
      <c r="K101" s="91">
        <f>AAPL_QUARTERLY!S77</f>
        <v>32504</v>
      </c>
      <c r="L101" s="91">
        <f>AAPL_QUARTERLY!T77</f>
        <v>40072</v>
      </c>
      <c r="M101" s="91">
        <f>AAPL_QUARTERLY!U77</f>
        <v>47419</v>
      </c>
      <c r="N101" s="91">
        <f>AAPL_QUARTERLY!V77</f>
        <v>53463</v>
      </c>
      <c r="O101" s="91">
        <f>AAPL_QUARTERLY!W77</f>
        <v>53204</v>
      </c>
    </row>
    <row r="102" spans="1:15">
      <c r="A102" s="94"/>
      <c r="B102" s="115" t="s">
        <v>95</v>
      </c>
      <c r="C102" s="10"/>
      <c r="D102" s="10"/>
      <c r="E102" s="10"/>
      <c r="F102" s="182">
        <v>0</v>
      </c>
      <c r="G102" s="183">
        <v>0</v>
      </c>
      <c r="H102" s="183">
        <v>0</v>
      </c>
      <c r="I102" s="183">
        <v>0</v>
      </c>
      <c r="J102" s="183">
        <v>0</v>
      </c>
      <c r="K102" s="183">
        <v>0</v>
      </c>
      <c r="L102" s="183">
        <v>0</v>
      </c>
      <c r="M102" s="183">
        <v>0</v>
      </c>
      <c r="N102" s="183">
        <v>0</v>
      </c>
      <c r="O102" s="183">
        <v>0</v>
      </c>
    </row>
    <row r="103" spans="1:15">
      <c r="A103" s="94"/>
      <c r="B103" s="115" t="s">
        <v>96</v>
      </c>
      <c r="C103" s="10"/>
      <c r="D103" s="10"/>
      <c r="E103" s="10"/>
      <c r="F103" s="149">
        <f>AAPL_QUARTERLY!N78</f>
        <v>0</v>
      </c>
      <c r="G103" s="91">
        <f>AAPL_QUARTERLY!O78</f>
        <v>0</v>
      </c>
      <c r="H103" s="91">
        <f>AAPL_QUARTERLY!P78</f>
        <v>0</v>
      </c>
      <c r="I103" s="91">
        <f>AAPL_QUARTERLY!Q78</f>
        <v>0</v>
      </c>
      <c r="J103" s="91">
        <f>AAPL_QUARTERLY!R78</f>
        <v>0</v>
      </c>
      <c r="K103" s="91">
        <f>AAPL_QUARTERLY!S78</f>
        <v>0</v>
      </c>
      <c r="L103" s="91">
        <f>AAPL_QUARTERLY!T78</f>
        <v>0</v>
      </c>
      <c r="M103" s="91">
        <f>AAPL_QUARTERLY!U78</f>
        <v>0</v>
      </c>
      <c r="N103" s="91">
        <f>AAPL_QUARTERLY!V78</f>
        <v>0</v>
      </c>
      <c r="O103" s="91">
        <f>AAPL_QUARTERLY!W78</f>
        <v>0</v>
      </c>
    </row>
    <row r="104" spans="1:15">
      <c r="A104" s="94"/>
      <c r="B104" s="115" t="s">
        <v>97</v>
      </c>
      <c r="C104" s="10"/>
      <c r="D104" s="10"/>
      <c r="E104" s="10"/>
      <c r="F104" s="182">
        <v>0</v>
      </c>
      <c r="G104" s="183">
        <v>0</v>
      </c>
      <c r="H104" s="183">
        <v>0</v>
      </c>
      <c r="I104" s="183">
        <v>0</v>
      </c>
      <c r="J104" s="183">
        <v>0</v>
      </c>
      <c r="K104" s="183">
        <v>0</v>
      </c>
      <c r="L104" s="183">
        <v>0</v>
      </c>
      <c r="M104" s="183">
        <v>0</v>
      </c>
      <c r="N104" s="183">
        <v>0</v>
      </c>
      <c r="O104" s="183">
        <v>0</v>
      </c>
    </row>
    <row r="105" spans="1:15">
      <c r="A105" s="94"/>
      <c r="B105" s="115" t="s">
        <v>98</v>
      </c>
      <c r="C105" s="10"/>
      <c r="D105" s="10"/>
      <c r="E105" s="10"/>
      <c r="F105" s="182">
        <v>0</v>
      </c>
      <c r="G105" s="183">
        <v>0</v>
      </c>
      <c r="H105" s="183">
        <v>0</v>
      </c>
      <c r="I105" s="183">
        <v>0</v>
      </c>
      <c r="J105" s="183">
        <v>0</v>
      </c>
      <c r="K105" s="183">
        <v>0</v>
      </c>
      <c r="L105" s="183">
        <v>0</v>
      </c>
      <c r="M105" s="183">
        <v>0</v>
      </c>
      <c r="N105" s="183">
        <v>0</v>
      </c>
      <c r="O105" s="183">
        <v>0</v>
      </c>
    </row>
    <row r="106" spans="1:15">
      <c r="A106" s="94"/>
      <c r="B106" s="115" t="s">
        <v>99</v>
      </c>
      <c r="C106" s="10"/>
      <c r="D106" s="10"/>
      <c r="E106" s="10"/>
      <c r="F106" s="182">
        <v>0</v>
      </c>
      <c r="G106" s="183">
        <v>0</v>
      </c>
      <c r="H106" s="183">
        <v>0</v>
      </c>
      <c r="I106" s="183">
        <v>0</v>
      </c>
      <c r="J106" s="183">
        <v>0</v>
      </c>
      <c r="K106" s="183">
        <v>0</v>
      </c>
      <c r="L106" s="183">
        <v>0</v>
      </c>
      <c r="M106" s="183">
        <v>0</v>
      </c>
      <c r="N106" s="183">
        <v>0</v>
      </c>
      <c r="O106" s="183">
        <v>0</v>
      </c>
    </row>
    <row r="107" spans="1:15">
      <c r="A107" s="94"/>
      <c r="B107" s="115" t="s">
        <v>100</v>
      </c>
      <c r="C107" s="10"/>
      <c r="D107" s="10"/>
      <c r="E107" s="10"/>
      <c r="F107" s="182">
        <v>0</v>
      </c>
      <c r="G107" s="183">
        <v>0</v>
      </c>
      <c r="H107" s="183">
        <v>0</v>
      </c>
      <c r="I107" s="183">
        <v>0</v>
      </c>
      <c r="J107" s="183">
        <v>0</v>
      </c>
      <c r="K107" s="183">
        <v>0</v>
      </c>
      <c r="L107" s="183">
        <v>0</v>
      </c>
      <c r="M107" s="183">
        <v>0</v>
      </c>
      <c r="N107" s="183">
        <v>0</v>
      </c>
      <c r="O107" s="183">
        <v>0</v>
      </c>
    </row>
    <row r="108" spans="1:15">
      <c r="A108" s="94"/>
      <c r="B108" s="115" t="s">
        <v>101</v>
      </c>
      <c r="C108" s="10"/>
      <c r="D108" s="10"/>
      <c r="E108" s="10"/>
      <c r="F108" s="182">
        <v>0</v>
      </c>
      <c r="G108" s="183">
        <v>0</v>
      </c>
      <c r="H108" s="183">
        <v>0</v>
      </c>
      <c r="I108" s="183">
        <v>0</v>
      </c>
      <c r="J108" s="183">
        <v>0</v>
      </c>
      <c r="K108" s="183">
        <v>0</v>
      </c>
      <c r="L108" s="183">
        <v>0</v>
      </c>
      <c r="M108" s="183">
        <v>0</v>
      </c>
      <c r="N108" s="183">
        <v>0</v>
      </c>
      <c r="O108" s="183">
        <v>0</v>
      </c>
    </row>
    <row r="109" spans="1:15">
      <c r="A109" s="94"/>
      <c r="B109" s="116" t="s">
        <v>102</v>
      </c>
      <c r="C109" s="10"/>
      <c r="D109" s="10"/>
      <c r="E109" s="10"/>
      <c r="F109" s="149">
        <f>AAPL_QUARTERLY!N79</f>
        <v>16489</v>
      </c>
      <c r="G109" s="91">
        <f>AAPL_QUARTERLY!O79</f>
        <v>21699</v>
      </c>
      <c r="H109" s="91">
        <f>AAPL_QUARTERLY!P79</f>
        <v>19471</v>
      </c>
      <c r="I109" s="91">
        <f>AAPL_QUARTERLY!Q79</f>
        <v>20159</v>
      </c>
      <c r="J109" s="91">
        <f>AAPL_QUARTERLY!R79</f>
        <v>20259</v>
      </c>
      <c r="K109" s="91">
        <f>AAPL_QUARTERLY!S79</f>
        <v>23371</v>
      </c>
      <c r="L109" s="91">
        <f>AAPL_QUARTERLY!T79</f>
        <v>23825</v>
      </c>
      <c r="M109" s="91">
        <f>AAPL_QUARTERLY!U79</f>
        <v>24539</v>
      </c>
      <c r="N109" s="91">
        <f>AAPL_QUARTERLY!V79</f>
        <v>24062</v>
      </c>
      <c r="O109" s="91">
        <f>AAPL_QUARTERLY!W79</f>
        <v>21617</v>
      </c>
    </row>
    <row r="110" spans="1:15">
      <c r="A110" s="94"/>
      <c r="B110" s="115" t="s">
        <v>103</v>
      </c>
      <c r="C110" s="10"/>
      <c r="D110" s="10"/>
      <c r="E110" s="10"/>
      <c r="F110" s="182">
        <v>0</v>
      </c>
      <c r="G110" s="183">
        <v>0</v>
      </c>
      <c r="H110" s="183">
        <v>0</v>
      </c>
      <c r="I110" s="183">
        <v>0</v>
      </c>
      <c r="J110" s="183">
        <v>0</v>
      </c>
      <c r="K110" s="183">
        <v>0</v>
      </c>
      <c r="L110" s="183">
        <v>0</v>
      </c>
      <c r="M110" s="183">
        <v>0</v>
      </c>
      <c r="N110" s="183">
        <v>0</v>
      </c>
      <c r="O110" s="183">
        <v>0</v>
      </c>
    </row>
    <row r="111" spans="1:15">
      <c r="A111" s="94"/>
      <c r="B111" s="116" t="s">
        <v>104</v>
      </c>
      <c r="C111" s="10"/>
      <c r="D111" s="10"/>
      <c r="E111" s="10"/>
      <c r="F111" s="149">
        <f>AAPL_QUARTERLY!N153</f>
        <v>2625</v>
      </c>
      <c r="G111" s="91">
        <f>AAPL_QUARTERLY!O153</f>
        <v>3071</v>
      </c>
      <c r="H111" s="91">
        <f>AAPL_QUARTERLY!P153</f>
        <v>3164</v>
      </c>
      <c r="I111" s="91">
        <f>AAPL_QUARTERLY!Q153</f>
        <v>3058</v>
      </c>
      <c r="J111" s="91">
        <f>AAPL_QUARTERLY!R153</f>
        <v>3031</v>
      </c>
      <c r="K111" s="91">
        <f>AAPL_QUARTERLY!S153</f>
        <v>3480</v>
      </c>
      <c r="L111" s="91">
        <f>AAPL_QUARTERLY!T153</f>
        <v>3571</v>
      </c>
      <c r="M111" s="91">
        <f>AAPL_QUARTERLY!U153</f>
        <v>3474</v>
      </c>
      <c r="N111" s="91">
        <f>AAPL_QUARTERLY!V153</f>
        <v>3624</v>
      </c>
      <c r="O111" s="91">
        <f>AAPL_QUARTERLY!W153</f>
        <v>3546</v>
      </c>
    </row>
    <row r="112" spans="1:15">
      <c r="A112" s="94"/>
      <c r="B112" s="116" t="s">
        <v>105</v>
      </c>
      <c r="C112" s="10"/>
      <c r="D112" s="10"/>
      <c r="E112" s="10"/>
      <c r="F112" s="182">
        <v>0</v>
      </c>
      <c r="G112" s="183">
        <v>0</v>
      </c>
      <c r="H112" s="183">
        <v>0</v>
      </c>
      <c r="I112" s="183">
        <v>0</v>
      </c>
      <c r="J112" s="183">
        <v>0</v>
      </c>
      <c r="K112" s="183">
        <v>0</v>
      </c>
      <c r="L112" s="183">
        <v>0</v>
      </c>
      <c r="M112" s="183">
        <v>0</v>
      </c>
      <c r="N112" s="183">
        <v>0</v>
      </c>
      <c r="O112" s="183">
        <v>0</v>
      </c>
    </row>
    <row r="113" spans="1:15">
      <c r="A113" s="94"/>
      <c r="B113" s="116" t="s">
        <v>106</v>
      </c>
      <c r="C113" s="10"/>
      <c r="D113" s="10"/>
      <c r="E113" s="10"/>
      <c r="F113" s="182">
        <v>0</v>
      </c>
      <c r="G113" s="183">
        <v>0</v>
      </c>
      <c r="H113" s="183">
        <v>0</v>
      </c>
      <c r="I113" s="183">
        <v>0</v>
      </c>
      <c r="J113" s="183">
        <v>0</v>
      </c>
      <c r="K113" s="183">
        <v>0</v>
      </c>
      <c r="L113" s="183">
        <v>0</v>
      </c>
      <c r="M113" s="183">
        <v>0</v>
      </c>
      <c r="N113" s="183">
        <v>0</v>
      </c>
      <c r="O113" s="183">
        <v>0</v>
      </c>
    </row>
    <row r="114" spans="1:15">
      <c r="A114" s="94"/>
      <c r="B114" s="116" t="s">
        <v>107</v>
      </c>
      <c r="C114" s="10"/>
      <c r="D114" s="10"/>
      <c r="E114" s="10"/>
      <c r="F114" s="149">
        <f>AAPL_QUARTERLY!N80-F109</f>
        <v>3719</v>
      </c>
      <c r="G114" s="91">
        <f>AAPL_QUARTERLY!O80-G109</f>
        <v>0</v>
      </c>
      <c r="H114" s="91">
        <f>AAPL_QUARTERLY!P80-H109</f>
        <v>3005</v>
      </c>
      <c r="I114" s="91">
        <f>AAPL_QUARTERLY!Q80-I109</f>
        <v>3128</v>
      </c>
      <c r="J114" s="91">
        <f>AAPL_QUARTERLY!R80-J109</f>
        <v>4567</v>
      </c>
      <c r="K114" s="91">
        <f>AAPL_QUARTERLY!S80-K109</f>
        <v>5600</v>
      </c>
      <c r="L114" s="91">
        <f>AAPL_QUARTERLY!T80-L109</f>
        <v>5991</v>
      </c>
      <c r="M114" s="91">
        <f>AAPL_QUARTERLY!U80-M109</f>
        <v>6757</v>
      </c>
      <c r="N114" s="91">
        <f>AAPL_QUARTERLY!V80-N109</f>
        <v>9365</v>
      </c>
      <c r="O114" s="91">
        <f>AAPL_QUARTERLY!W80-O109</f>
        <v>10558</v>
      </c>
    </row>
    <row r="115" spans="1:15">
      <c r="A115" s="94"/>
      <c r="B115" s="116" t="s">
        <v>108</v>
      </c>
      <c r="C115" s="10"/>
      <c r="D115" s="10"/>
      <c r="E115" s="10"/>
      <c r="F115" s="182">
        <v>0</v>
      </c>
      <c r="G115" s="183">
        <v>0</v>
      </c>
      <c r="H115" s="183">
        <v>0</v>
      </c>
      <c r="I115" s="183">
        <v>0</v>
      </c>
      <c r="J115" s="183">
        <v>0</v>
      </c>
      <c r="K115" s="183">
        <v>0</v>
      </c>
      <c r="L115" s="183">
        <v>0</v>
      </c>
      <c r="M115" s="183">
        <v>0</v>
      </c>
      <c r="N115" s="183">
        <v>0</v>
      </c>
      <c r="O115" s="183">
        <v>0</v>
      </c>
    </row>
    <row r="116" spans="1:15">
      <c r="A116" s="94"/>
      <c r="B116" s="116" t="s">
        <v>1</v>
      </c>
      <c r="C116" s="10"/>
      <c r="D116" s="10"/>
      <c r="E116" s="10"/>
      <c r="F116" s="182">
        <v>0</v>
      </c>
      <c r="G116" s="183">
        <v>0</v>
      </c>
      <c r="H116" s="183">
        <v>0</v>
      </c>
      <c r="I116" s="183">
        <v>0</v>
      </c>
      <c r="J116" s="183">
        <v>0</v>
      </c>
      <c r="K116" s="183">
        <v>0</v>
      </c>
      <c r="L116" s="183">
        <v>0</v>
      </c>
      <c r="M116" s="183">
        <v>0</v>
      </c>
      <c r="N116" s="183">
        <v>0</v>
      </c>
      <c r="O116" s="183">
        <v>0</v>
      </c>
    </row>
    <row r="117" spans="1:15">
      <c r="A117" s="94"/>
      <c r="B117" s="116" t="s">
        <v>109</v>
      </c>
      <c r="C117" s="10"/>
      <c r="D117" s="10"/>
      <c r="E117" s="10"/>
      <c r="F117" s="182">
        <v>0</v>
      </c>
      <c r="G117" s="183">
        <v>0</v>
      </c>
      <c r="H117" s="183">
        <v>0</v>
      </c>
      <c r="I117" s="183">
        <v>0</v>
      </c>
      <c r="J117" s="183">
        <v>0</v>
      </c>
      <c r="K117" s="183">
        <v>0</v>
      </c>
      <c r="L117" s="183">
        <v>0</v>
      </c>
      <c r="M117" s="183">
        <v>0</v>
      </c>
      <c r="N117" s="183">
        <v>0</v>
      </c>
      <c r="O117" s="183">
        <v>0</v>
      </c>
    </row>
    <row r="118" spans="1:15">
      <c r="A118" s="94"/>
      <c r="B118" s="116" t="s">
        <v>110</v>
      </c>
      <c r="C118" s="10"/>
      <c r="D118" s="10"/>
      <c r="E118" s="10"/>
      <c r="F118" s="167">
        <f>AAPL_QUARTERLY!N86</f>
        <v>0</v>
      </c>
      <c r="G118" s="168">
        <f>AAPL_QUARTERLY!O86</f>
        <v>0</v>
      </c>
      <c r="H118" s="168">
        <f>AAPL_QUARTERLY!P86</f>
        <v>0</v>
      </c>
      <c r="I118" s="168">
        <f>AAPL_QUARTERLY!Q86</f>
        <v>0</v>
      </c>
      <c r="J118" s="168">
        <f>AAPL_QUARTERLY!R86</f>
        <v>0</v>
      </c>
      <c r="K118" s="168">
        <f>AAPL_QUARTERLY!S86</f>
        <v>0</v>
      </c>
      <c r="L118" s="168">
        <f>AAPL_QUARTERLY!T86</f>
        <v>0</v>
      </c>
      <c r="M118" s="168">
        <f>AAPL_QUARTERLY!U86</f>
        <v>0</v>
      </c>
      <c r="N118" s="168">
        <f>AAPL_QUARTERLY!V86</f>
        <v>0</v>
      </c>
      <c r="O118" s="168">
        <f>AAPL_QUARTERLY!W86</f>
        <v>0</v>
      </c>
    </row>
    <row r="119" spans="1:15">
      <c r="A119" s="94"/>
      <c r="B119" s="116" t="s">
        <v>111</v>
      </c>
      <c r="C119" s="10"/>
      <c r="D119" s="10"/>
      <c r="E119" s="10"/>
      <c r="F119" s="149">
        <f>AAPL_QUARTERLY!N88</f>
        <v>0</v>
      </c>
      <c r="G119" s="91">
        <f>AAPL_QUARTERLY!O88</f>
        <v>0</v>
      </c>
      <c r="H119" s="91">
        <f>AAPL_QUARTERLY!P88</f>
        <v>0</v>
      </c>
      <c r="I119" s="91">
        <f>AAPL_QUARTERLY!Q88</f>
        <v>0</v>
      </c>
      <c r="J119" s="91">
        <f>AAPL_QUARTERLY!R88</f>
        <v>0</v>
      </c>
      <c r="K119" s="91">
        <f>AAPL_QUARTERLY!S88</f>
        <v>0</v>
      </c>
      <c r="L119" s="91">
        <f>AAPL_QUARTERLY!T88</f>
        <v>0</v>
      </c>
      <c r="M119" s="91">
        <f>AAPL_QUARTERLY!U88</f>
        <v>0</v>
      </c>
      <c r="N119" s="91">
        <f>AAPL_QUARTERLY!V88</f>
        <v>0</v>
      </c>
      <c r="O119" s="91">
        <f>AAPL_QUARTERLY!W88</f>
        <v>0</v>
      </c>
    </row>
    <row r="120" spans="1:15">
      <c r="A120" s="94"/>
      <c r="B120" s="116" t="s">
        <v>112</v>
      </c>
      <c r="C120" s="10"/>
      <c r="D120" s="10"/>
      <c r="E120" s="10"/>
      <c r="F120" s="149">
        <f>AAPL_QUARTERLY!N89</f>
        <v>19764</v>
      </c>
      <c r="G120" s="91">
        <f>AAPL_QUARTERLY!O89</f>
        <v>20559</v>
      </c>
      <c r="H120" s="91">
        <f>AAPL_QUARTERLY!P89</f>
        <v>21496</v>
      </c>
      <c r="I120" s="91">
        <f>AAPL_QUARTERLY!Q89</f>
        <v>22139</v>
      </c>
      <c r="J120" s="91">
        <f>AAPL_QUARTERLY!R89</f>
        <v>23313</v>
      </c>
      <c r="K120" s="91">
        <f>AAPL_QUARTERLY!S89</f>
        <v>24187</v>
      </c>
      <c r="L120" s="91">
        <f>AAPL_QUARTERLY!T89</f>
        <v>25376</v>
      </c>
      <c r="M120" s="91">
        <f>AAPL_QUARTERLY!U89</f>
        <v>26327</v>
      </c>
      <c r="N120" s="91">
        <f>AAPL_QUARTERLY!V89</f>
        <v>27416</v>
      </c>
      <c r="O120" s="91">
        <f>AAPL_QUARTERLY!W89</f>
        <v>28253</v>
      </c>
    </row>
    <row r="121" spans="1:15">
      <c r="A121" s="94"/>
      <c r="B121" s="116" t="s">
        <v>113</v>
      </c>
      <c r="C121" s="10"/>
      <c r="D121" s="10"/>
      <c r="E121" s="10"/>
      <c r="F121" s="182">
        <v>0</v>
      </c>
      <c r="G121" s="183">
        <v>0</v>
      </c>
      <c r="H121" s="183">
        <v>0</v>
      </c>
      <c r="I121" s="183">
        <v>0</v>
      </c>
      <c r="J121" s="183">
        <v>0</v>
      </c>
      <c r="K121" s="183">
        <v>0</v>
      </c>
      <c r="L121" s="183">
        <v>0</v>
      </c>
      <c r="M121" s="183">
        <v>0</v>
      </c>
      <c r="N121" s="183">
        <v>0</v>
      </c>
      <c r="O121" s="183">
        <v>0</v>
      </c>
    </row>
    <row r="122" spans="1:15">
      <c r="A122" s="94"/>
      <c r="B122" s="116" t="s">
        <v>114</v>
      </c>
      <c r="C122" s="10"/>
      <c r="D122" s="10"/>
      <c r="E122" s="10"/>
      <c r="F122" s="182">
        <v>0</v>
      </c>
      <c r="G122" s="183">
        <v>0</v>
      </c>
      <c r="H122" s="183">
        <v>0</v>
      </c>
      <c r="I122" s="183">
        <v>0</v>
      </c>
      <c r="J122" s="183">
        <v>0</v>
      </c>
      <c r="K122" s="183">
        <v>0</v>
      </c>
      <c r="L122" s="183">
        <v>0</v>
      </c>
      <c r="M122" s="183">
        <v>0</v>
      </c>
      <c r="N122" s="183">
        <v>0</v>
      </c>
      <c r="O122" s="183">
        <v>0</v>
      </c>
    </row>
    <row r="123" spans="1:15">
      <c r="A123" s="94"/>
      <c r="B123" s="116" t="s">
        <v>115</v>
      </c>
      <c r="C123" s="10"/>
      <c r="D123" s="10"/>
      <c r="E123" s="10"/>
      <c r="F123" s="182">
        <v>0</v>
      </c>
      <c r="G123" s="183">
        <v>0</v>
      </c>
      <c r="H123" s="183">
        <v>0</v>
      </c>
      <c r="I123" s="183">
        <v>0</v>
      </c>
      <c r="J123" s="183">
        <v>0</v>
      </c>
      <c r="K123" s="183">
        <v>0</v>
      </c>
      <c r="L123" s="183">
        <v>0</v>
      </c>
      <c r="M123" s="183">
        <v>0</v>
      </c>
      <c r="N123" s="183">
        <v>0</v>
      </c>
      <c r="O123" s="183">
        <v>0</v>
      </c>
    </row>
    <row r="124" spans="1:15">
      <c r="A124" s="94"/>
      <c r="B124" s="116" t="s">
        <v>116</v>
      </c>
      <c r="C124" s="10"/>
      <c r="D124" s="10"/>
      <c r="E124" s="10"/>
      <c r="F124" s="149">
        <f>AAPL_QUARTERLY!N91</f>
        <v>104256</v>
      </c>
      <c r="G124" s="91">
        <f>AAPL_QUARTERLY!O91</f>
        <v>109431</v>
      </c>
      <c r="H124" s="91">
        <f>AAPL_QUARTERLY!P91</f>
        <v>98934</v>
      </c>
      <c r="I124" s="91">
        <f>AAPL_QUARTERLY!Q91</f>
        <v>98715</v>
      </c>
      <c r="J124" s="91">
        <f>AAPL_QUARTERLY!R91</f>
        <v>87152</v>
      </c>
      <c r="K124" s="91">
        <f>AAPL_QUARTERLY!S91</f>
        <v>97178</v>
      </c>
      <c r="L124" s="91">
        <f>AAPL_QUARTERLY!T91</f>
        <v>100920</v>
      </c>
      <c r="M124" s="91">
        <f>AAPL_QUARTERLY!U91</f>
        <v>98252</v>
      </c>
      <c r="N124" s="91">
        <f>AAPL_QUARTERLY!V91</f>
        <v>92284</v>
      </c>
      <c r="O124" s="91">
        <f>AAPL_QUARTERLY!W91</f>
        <v>101494</v>
      </c>
    </row>
    <row r="125" spans="1:15">
      <c r="A125" s="94"/>
      <c r="B125" s="116" t="s">
        <v>117</v>
      </c>
      <c r="C125" s="10"/>
      <c r="D125" s="10"/>
      <c r="E125" s="10"/>
      <c r="F125" s="182">
        <v>0</v>
      </c>
      <c r="G125" s="183">
        <v>0</v>
      </c>
      <c r="H125" s="183">
        <v>0</v>
      </c>
      <c r="I125" s="183">
        <v>0</v>
      </c>
      <c r="J125" s="183">
        <v>0</v>
      </c>
      <c r="K125" s="183">
        <v>0</v>
      </c>
      <c r="L125" s="183">
        <v>0</v>
      </c>
      <c r="M125" s="183">
        <v>0</v>
      </c>
      <c r="N125" s="183">
        <v>0</v>
      </c>
      <c r="O125" s="183">
        <v>0</v>
      </c>
    </row>
    <row r="126" spans="1:15">
      <c r="A126" s="94"/>
      <c r="B126" s="116" t="s">
        <v>118</v>
      </c>
      <c r="C126" s="10"/>
      <c r="D126" s="10"/>
      <c r="E126" s="10"/>
      <c r="F126" s="182">
        <v>0</v>
      </c>
      <c r="G126" s="183">
        <v>0</v>
      </c>
      <c r="H126" s="183">
        <v>0</v>
      </c>
      <c r="I126" s="183">
        <v>0</v>
      </c>
      <c r="J126" s="183">
        <v>0</v>
      </c>
      <c r="K126" s="183">
        <v>0</v>
      </c>
      <c r="L126" s="183">
        <v>0</v>
      </c>
      <c r="M126" s="183">
        <v>0</v>
      </c>
      <c r="N126" s="183">
        <v>0</v>
      </c>
      <c r="O126" s="183">
        <v>0</v>
      </c>
    </row>
    <row r="127" spans="1:15">
      <c r="A127" s="94"/>
      <c r="B127" s="116" t="s">
        <v>119</v>
      </c>
      <c r="C127" s="10"/>
      <c r="D127" s="10"/>
      <c r="E127" s="10"/>
      <c r="F127" s="149">
        <f>AAPL_QUARTERLY!N92</f>
        <v>0</v>
      </c>
      <c r="G127" s="91">
        <f>AAPL_QUARTERLY!O92</f>
        <v>0</v>
      </c>
      <c r="H127" s="91">
        <f>AAPL_QUARTERLY!P92</f>
        <v>0</v>
      </c>
      <c r="I127" s="91">
        <f>AAPL_QUARTERLY!Q92</f>
        <v>0</v>
      </c>
      <c r="J127" s="91">
        <f>AAPL_QUARTERLY!R92</f>
        <v>0</v>
      </c>
      <c r="K127" s="91">
        <f>AAPL_QUARTERLY!S92</f>
        <v>0</v>
      </c>
      <c r="L127" s="91">
        <f>AAPL_QUARTERLY!T92</f>
        <v>0</v>
      </c>
      <c r="M127" s="91">
        <f>AAPL_QUARTERLY!U92</f>
        <v>0</v>
      </c>
      <c r="N127" s="91">
        <f>AAPL_QUARTERLY!V92</f>
        <v>0</v>
      </c>
      <c r="O127" s="91">
        <f>AAPL_QUARTERLY!W92</f>
        <v>0</v>
      </c>
    </row>
    <row r="128" spans="1:15">
      <c r="A128" s="94"/>
      <c r="B128" s="116" t="s">
        <v>120</v>
      </c>
      <c r="C128" s="10"/>
      <c r="D128" s="10"/>
      <c r="E128" s="10"/>
      <c r="F128" s="182">
        <v>0</v>
      </c>
      <c r="G128" s="183">
        <v>0</v>
      </c>
      <c r="H128" s="183">
        <v>0</v>
      </c>
      <c r="I128" s="183">
        <v>0</v>
      </c>
      <c r="J128" s="183">
        <v>0</v>
      </c>
      <c r="K128" s="183">
        <v>0</v>
      </c>
      <c r="L128" s="183">
        <v>0</v>
      </c>
      <c r="M128" s="183">
        <v>0</v>
      </c>
      <c r="N128" s="183">
        <v>0</v>
      </c>
      <c r="O128" s="183">
        <v>0</v>
      </c>
    </row>
    <row r="129" spans="1:15">
      <c r="A129" s="94"/>
      <c r="B129" s="116" t="s">
        <v>121</v>
      </c>
      <c r="C129" s="10"/>
      <c r="D129" s="10"/>
      <c r="E129" s="10"/>
      <c r="F129" s="149">
        <f>AAPL_QUARTERLY!N93</f>
        <v>-471</v>
      </c>
      <c r="G129" s="91">
        <f>AAPL_QUARTERLY!O93</f>
        <v>-306</v>
      </c>
      <c r="H129" s="91">
        <f>AAPL_QUARTERLY!P93</f>
        <v>-251</v>
      </c>
      <c r="I129" s="91">
        <f>AAPL_QUARTERLY!Q93</f>
        <v>86</v>
      </c>
      <c r="J129" s="91">
        <f>AAPL_QUARTERLY!R93</f>
        <v>1082</v>
      </c>
      <c r="K129" s="91">
        <f>AAPL_QUARTERLY!S93</f>
        <v>1963</v>
      </c>
      <c r="L129" s="91">
        <f>AAPL_QUARTERLY!T93</f>
        <v>2710</v>
      </c>
      <c r="M129" s="91">
        <f>AAPL_QUARTERLY!U93</f>
        <v>1098</v>
      </c>
      <c r="N129" s="91">
        <f>AAPL_QUARTERLY!V93</f>
        <v>-345</v>
      </c>
      <c r="O129" s="91">
        <f>AAPL_QUARTERLY!W93</f>
        <v>-1480</v>
      </c>
    </row>
    <row r="130" spans="1:15">
      <c r="A130" s="94"/>
      <c r="B130" s="116" t="s">
        <v>122</v>
      </c>
      <c r="C130" s="10"/>
      <c r="D130" s="10"/>
      <c r="E130" s="10"/>
      <c r="F130" s="182">
        <v>0</v>
      </c>
      <c r="G130" s="183">
        <v>0</v>
      </c>
      <c r="H130" s="183">
        <v>0</v>
      </c>
      <c r="I130" s="183">
        <v>0</v>
      </c>
      <c r="J130" s="183">
        <v>0</v>
      </c>
      <c r="K130" s="183">
        <v>0</v>
      </c>
      <c r="L130" s="183">
        <v>0</v>
      </c>
      <c r="M130" s="183">
        <v>0</v>
      </c>
      <c r="N130" s="183">
        <v>0</v>
      </c>
      <c r="O130" s="183">
        <v>0</v>
      </c>
    </row>
    <row r="131" spans="1:15">
      <c r="A131" s="94"/>
      <c r="B131" s="116" t="s">
        <v>123</v>
      </c>
      <c r="C131" s="10"/>
      <c r="D131" s="10"/>
      <c r="E131" s="10"/>
      <c r="F131" s="182">
        <v>0</v>
      </c>
      <c r="G131" s="183">
        <v>0</v>
      </c>
      <c r="H131" s="183">
        <v>0</v>
      </c>
      <c r="I131" s="183">
        <v>0</v>
      </c>
      <c r="J131" s="183">
        <v>0</v>
      </c>
      <c r="K131" s="183">
        <v>0</v>
      </c>
      <c r="L131" s="183">
        <v>0</v>
      </c>
      <c r="M131" s="183">
        <v>0</v>
      </c>
      <c r="N131" s="183">
        <v>0</v>
      </c>
      <c r="O131" s="183">
        <v>0</v>
      </c>
    </row>
    <row r="132" spans="1:15">
      <c r="A132" s="94"/>
      <c r="B132" s="116" t="s">
        <v>124</v>
      </c>
      <c r="C132" s="10"/>
      <c r="D132" s="10"/>
      <c r="E132" s="10"/>
      <c r="F132" s="182">
        <v>0</v>
      </c>
      <c r="G132" s="183">
        <v>0</v>
      </c>
      <c r="H132" s="183">
        <v>0</v>
      </c>
      <c r="I132" s="183">
        <v>0</v>
      </c>
      <c r="J132" s="183">
        <v>0</v>
      </c>
      <c r="K132" s="183">
        <v>0</v>
      </c>
      <c r="L132" s="183">
        <v>0</v>
      </c>
      <c r="M132" s="183">
        <v>0</v>
      </c>
      <c r="N132" s="183">
        <v>0</v>
      </c>
      <c r="O132" s="183">
        <v>0</v>
      </c>
    </row>
    <row r="133" spans="1:15">
      <c r="A133" s="94"/>
      <c r="B133" s="116" t="s">
        <v>125</v>
      </c>
      <c r="C133" s="10"/>
      <c r="D133" s="10"/>
      <c r="E133" s="10"/>
      <c r="F133" s="149">
        <f>AAPL_QUARTERLY!N90</f>
        <v>0</v>
      </c>
      <c r="G133" s="91">
        <f>AAPL_QUARTERLY!O90</f>
        <v>0</v>
      </c>
      <c r="H133" s="91">
        <f>AAPL_QUARTERLY!P90</f>
        <v>0</v>
      </c>
      <c r="I133" s="91">
        <f>AAPL_QUARTERLY!Q90</f>
        <v>0</v>
      </c>
      <c r="J133" s="91">
        <f>AAPL_QUARTERLY!R90</f>
        <v>0</v>
      </c>
      <c r="K133" s="91">
        <f>AAPL_QUARTERLY!S90</f>
        <v>0</v>
      </c>
      <c r="L133" s="91">
        <f>AAPL_QUARTERLY!T90</f>
        <v>0</v>
      </c>
      <c r="M133" s="91">
        <f>AAPL_QUARTERLY!U90</f>
        <v>0</v>
      </c>
      <c r="N133" s="91">
        <f>AAPL_QUARTERLY!V90</f>
        <v>0</v>
      </c>
      <c r="O133" s="91">
        <f>AAPL_QUARTERLY!W90</f>
        <v>0</v>
      </c>
    </row>
    <row r="134" spans="1:15">
      <c r="A134" s="94"/>
      <c r="B134" s="117" t="s">
        <v>126</v>
      </c>
      <c r="C134" s="75"/>
      <c r="D134" s="75"/>
      <c r="E134" s="75"/>
      <c r="F134" s="163">
        <f>AAPL_QUARTERLY!N95</f>
        <v>123549</v>
      </c>
      <c r="G134" s="164">
        <f>AAPL_QUARTERLY!O95</f>
        <v>129684</v>
      </c>
      <c r="H134" s="164">
        <f>AAPL_QUARTERLY!P95</f>
        <v>120179</v>
      </c>
      <c r="I134" s="164">
        <f>AAPL_QUARTERLY!Q95</f>
        <v>120940</v>
      </c>
      <c r="J134" s="164">
        <f>AAPL_QUARTERLY!R95</f>
        <v>111547</v>
      </c>
      <c r="K134" s="164">
        <f>AAPL_QUARTERLY!S95</f>
        <v>123328</v>
      </c>
      <c r="L134" s="164">
        <f>AAPL_QUARTERLY!T95</f>
        <v>129006</v>
      </c>
      <c r="M134" s="164">
        <f>AAPL_QUARTERLY!U95</f>
        <v>125677</v>
      </c>
      <c r="N134" s="164">
        <f>AAPL_QUARTERLY!V95</f>
        <v>119355</v>
      </c>
      <c r="O134" s="164">
        <f>AAPL_QUARTERLY!W95</f>
        <v>128267</v>
      </c>
    </row>
    <row r="135" spans="1:15">
      <c r="A135" s="94"/>
      <c r="B135" s="118" t="s">
        <v>127</v>
      </c>
      <c r="C135" s="76"/>
      <c r="D135" s="76"/>
      <c r="E135" s="76"/>
      <c r="F135" s="165">
        <f>IF(F$5="","",(F118+F119+F120+F121+F122+F123+F124+F125+F126+F127+F128+F129+F130+F131+F132+F133))</f>
        <v>123549</v>
      </c>
      <c r="G135" s="166">
        <f t="shared" ref="G135:O135" si="8">IF(G$5="","",(G118+G119+G120+G121+G122+G123+G124+G125+G126+G127+G128+G129+G130+G131+G132+G133))</f>
        <v>129684</v>
      </c>
      <c r="H135" s="166">
        <f t="shared" si="8"/>
        <v>120179</v>
      </c>
      <c r="I135" s="166">
        <f t="shared" si="8"/>
        <v>120940</v>
      </c>
      <c r="J135" s="166">
        <f t="shared" si="8"/>
        <v>111547</v>
      </c>
      <c r="K135" s="166">
        <f t="shared" si="8"/>
        <v>123328</v>
      </c>
      <c r="L135" s="166">
        <f t="shared" si="8"/>
        <v>129006</v>
      </c>
      <c r="M135" s="166">
        <f t="shared" si="8"/>
        <v>125677</v>
      </c>
      <c r="N135" s="166">
        <f t="shared" si="8"/>
        <v>119355</v>
      </c>
      <c r="O135" s="166">
        <f t="shared" si="8"/>
        <v>128267</v>
      </c>
    </row>
    <row r="136" spans="1:15">
      <c r="A136" s="94"/>
      <c r="B136" s="119" t="s">
        <v>128</v>
      </c>
      <c r="C136" s="6"/>
      <c r="D136" s="23">
        <f>$D$15</f>
        <v>5.0000000000000001E-3</v>
      </c>
      <c r="E136" s="10"/>
      <c r="F136" s="161" t="str">
        <f>IF(F$5="","",IF(ABS(F134-F135)&lt;$D136,"OK","Error"))</f>
        <v>OK</v>
      </c>
      <c r="G136" s="162" t="str">
        <f t="shared" ref="G136:O136" si="9">IF(G$5="","",IF(ABS(G134-G135)&lt;$D136,"OK","Error"))</f>
        <v>OK</v>
      </c>
      <c r="H136" s="162" t="str">
        <f t="shared" si="9"/>
        <v>OK</v>
      </c>
      <c r="I136" s="162" t="str">
        <f t="shared" si="9"/>
        <v>OK</v>
      </c>
      <c r="J136" s="162" t="str">
        <f t="shared" si="9"/>
        <v>OK</v>
      </c>
      <c r="K136" s="162" t="str">
        <f t="shared" si="9"/>
        <v>OK</v>
      </c>
      <c r="L136" s="162" t="str">
        <f t="shared" si="9"/>
        <v>OK</v>
      </c>
      <c r="M136" s="162" t="str">
        <f t="shared" si="9"/>
        <v>OK</v>
      </c>
      <c r="N136" s="162" t="str">
        <f t="shared" si="9"/>
        <v>OK</v>
      </c>
      <c r="O136" s="162" t="str">
        <f t="shared" si="9"/>
        <v>OK</v>
      </c>
    </row>
    <row r="137" spans="1:15">
      <c r="A137" s="94"/>
      <c r="B137" s="7"/>
      <c r="C137" s="10"/>
      <c r="D137" s="10"/>
      <c r="E137" s="10"/>
      <c r="F137" s="161"/>
      <c r="G137" s="162"/>
      <c r="H137" s="162"/>
      <c r="I137" s="162"/>
      <c r="J137" s="162"/>
      <c r="K137" s="162"/>
      <c r="L137" s="162"/>
      <c r="M137" s="162"/>
      <c r="N137" s="162"/>
      <c r="O137" s="162"/>
    </row>
    <row r="138" spans="1:15">
      <c r="A138" s="94"/>
      <c r="B138" s="117" t="s">
        <v>129</v>
      </c>
      <c r="C138" s="75"/>
      <c r="D138" s="75"/>
      <c r="E138" s="75"/>
      <c r="F138" s="163">
        <f>AAPL_QUARTERLY!N96</f>
        <v>207000</v>
      </c>
      <c r="G138" s="164">
        <f>AAPL_QUARTERLY!O96</f>
        <v>225184</v>
      </c>
      <c r="H138" s="164">
        <f>AAPL_QUARTERLY!P96</f>
        <v>205989</v>
      </c>
      <c r="I138" s="164">
        <f>AAPL_QUARTERLY!Q96</f>
        <v>222520</v>
      </c>
      <c r="J138" s="164">
        <f>AAPL_QUARTERLY!R96</f>
        <v>231839</v>
      </c>
      <c r="K138" s="164">
        <f>AAPL_QUARTERLY!S96</f>
        <v>261894</v>
      </c>
      <c r="L138" s="164">
        <f>AAPL_QUARTERLY!T96</f>
        <v>261194</v>
      </c>
      <c r="M138" s="164">
        <f>AAPL_QUARTERLY!U96</f>
        <v>273151</v>
      </c>
      <c r="N138" s="164">
        <f>AAPL_QUARTERLY!V96</f>
        <v>290479</v>
      </c>
      <c r="O138" s="164">
        <f>AAPL_QUARTERLY!W96</f>
        <v>293284</v>
      </c>
    </row>
    <row r="139" spans="1:15">
      <c r="A139" s="94"/>
      <c r="B139" s="118" t="s">
        <v>130</v>
      </c>
      <c r="C139" s="76"/>
      <c r="D139" s="76"/>
      <c r="E139" s="76"/>
      <c r="F139" s="169">
        <f>IF(F$5="","",F99+(F101+F102+F103+F104+F105+F106+F107+F108+F109+F110+F111+F112+F113+F114+F115+F116+F117)+F135)</f>
        <v>207000</v>
      </c>
      <c r="G139" s="170">
        <f t="shared" ref="G139:O139" si="10">IF(G$5="","",G99+(G101+G102+G103+G104+G105+G106+G107+G108+G109+G110+G111+G112+G113+G114+G115+G116+G117)+G135)</f>
        <v>225184</v>
      </c>
      <c r="H139" s="170">
        <f t="shared" si="10"/>
        <v>205989</v>
      </c>
      <c r="I139" s="170">
        <f t="shared" si="10"/>
        <v>222520</v>
      </c>
      <c r="J139" s="170">
        <f t="shared" si="10"/>
        <v>231839</v>
      </c>
      <c r="K139" s="170">
        <f t="shared" si="10"/>
        <v>261894</v>
      </c>
      <c r="L139" s="170">
        <f t="shared" si="10"/>
        <v>261194</v>
      </c>
      <c r="M139" s="170">
        <f t="shared" si="10"/>
        <v>273151</v>
      </c>
      <c r="N139" s="170">
        <f t="shared" si="10"/>
        <v>290479</v>
      </c>
      <c r="O139" s="170">
        <f t="shared" si="10"/>
        <v>293284</v>
      </c>
    </row>
    <row r="140" spans="1:15">
      <c r="A140" s="94"/>
      <c r="B140" s="120" t="s">
        <v>131</v>
      </c>
      <c r="C140" s="10"/>
      <c r="D140" s="23">
        <f>$D$15</f>
        <v>5.0000000000000001E-3</v>
      </c>
      <c r="E140" s="10"/>
      <c r="F140" s="195" t="str">
        <f>IF(F$5="","",IF(ABS(F138-F139)&lt;$D140,"OK","Error"))</f>
        <v>OK</v>
      </c>
      <c r="G140" s="196" t="str">
        <f t="shared" ref="G140:O140" si="11">IF(G$5="","",IF(ABS(G138-G139)&lt;$D140,"OK","Error"))</f>
        <v>OK</v>
      </c>
      <c r="H140" s="196" t="str">
        <f t="shared" si="11"/>
        <v>OK</v>
      </c>
      <c r="I140" s="196" t="str">
        <f t="shared" si="11"/>
        <v>OK</v>
      </c>
      <c r="J140" s="196" t="str">
        <f t="shared" si="11"/>
        <v>OK</v>
      </c>
      <c r="K140" s="196" t="str">
        <f t="shared" si="11"/>
        <v>OK</v>
      </c>
      <c r="L140" s="196" t="str">
        <f t="shared" si="11"/>
        <v>OK</v>
      </c>
      <c r="M140" s="196" t="str">
        <f t="shared" si="11"/>
        <v>OK</v>
      </c>
      <c r="N140" s="196" t="str">
        <f t="shared" si="11"/>
        <v>OK</v>
      </c>
      <c r="O140" s="196" t="str">
        <f t="shared" si="11"/>
        <v>OK</v>
      </c>
    </row>
    <row r="141" spans="1:15">
      <c r="A141" s="94"/>
      <c r="B141" s="120" t="s">
        <v>132</v>
      </c>
      <c r="C141" s="10"/>
      <c r="D141" s="23">
        <f>$D$14</f>
        <v>1E-3</v>
      </c>
      <c r="E141" s="10"/>
      <c r="F141" s="195" t="str">
        <f>IF(F$5="","",IF(ABS(F81-F139)&lt;$D141,"Balances","Error"))</f>
        <v>Balances</v>
      </c>
      <c r="G141" s="196" t="str">
        <f t="shared" ref="G141:O141" si="12">IF(G$5="","",IF(ABS(G81-G139)&lt;$D141,"Balances","Error"))</f>
        <v>Balances</v>
      </c>
      <c r="H141" s="196" t="str">
        <f t="shared" si="12"/>
        <v>Balances</v>
      </c>
      <c r="I141" s="196" t="str">
        <f t="shared" si="12"/>
        <v>Balances</v>
      </c>
      <c r="J141" s="196" t="str">
        <f t="shared" si="12"/>
        <v>Balances</v>
      </c>
      <c r="K141" s="196" t="str">
        <f t="shared" si="12"/>
        <v>Balances</v>
      </c>
      <c r="L141" s="196" t="str">
        <f t="shared" si="12"/>
        <v>Balances</v>
      </c>
      <c r="M141" s="196" t="str">
        <f t="shared" si="12"/>
        <v>Balances</v>
      </c>
      <c r="N141" s="196" t="str">
        <f t="shared" si="12"/>
        <v>Balances</v>
      </c>
      <c r="O141" s="196" t="str">
        <f t="shared" si="12"/>
        <v>Balances</v>
      </c>
    </row>
    <row r="142" spans="1:15">
      <c r="A142" s="94"/>
      <c r="B142" s="7"/>
      <c r="C142" s="10"/>
      <c r="D142" s="10"/>
      <c r="E142" s="10"/>
      <c r="F142" s="18"/>
      <c r="G142" s="8"/>
      <c r="H142" s="8"/>
      <c r="I142" s="8"/>
      <c r="J142" s="8"/>
      <c r="K142" s="8"/>
      <c r="L142" s="8"/>
      <c r="M142" s="8"/>
      <c r="N142" s="8"/>
      <c r="O142" s="8"/>
    </row>
    <row r="143" spans="1:15">
      <c r="A143" s="94"/>
      <c r="B143" s="109"/>
      <c r="C143" s="10"/>
      <c r="D143" s="10"/>
      <c r="E143" s="10"/>
      <c r="F143" s="18"/>
      <c r="G143" s="8"/>
      <c r="H143" s="8"/>
      <c r="I143" s="8"/>
      <c r="J143" s="8"/>
      <c r="K143" s="8"/>
      <c r="L143" s="8"/>
      <c r="M143" s="8"/>
      <c r="N143" s="8"/>
      <c r="O143" s="8"/>
    </row>
    <row r="144" spans="1:15">
      <c r="A144" s="94"/>
      <c r="B144" s="7"/>
      <c r="C144" s="6"/>
      <c r="D144" s="6"/>
      <c r="E144" s="6"/>
      <c r="F144" s="18"/>
      <c r="G144" s="8"/>
      <c r="H144" s="8">
        <f>-(COMPREHENSIVE!F18*(1-COMPREHENSIVE!F155))-(COMPREHENSIVE!F20*(1-COMPREHENSIVE!F155))+(COMPREHENSIVE!F21*(1-COMPREHENSIVE!F155))-(COMPREHENSIVE!F26*(1-COMPREHENSIVE!F155))+(COMPREHENSIVE!F28*(1-COMPREHENSIVE!F155))+(COMPREHENSIVE!F34*(1-COMPREHENSIVE!F155))+IF(COMPREHENSIVE!F40=0,COMPREHENSIVE!F38+COMPREHENSIVE!F39,COMPREHENSIVE!F40)-COMPREHENSIVE!F167</f>
        <v>0</v>
      </c>
      <c r="I144" s="8"/>
      <c r="J144" s="8"/>
      <c r="K144" s="8"/>
      <c r="L144" s="8"/>
      <c r="M144" s="8"/>
      <c r="N144" s="8"/>
      <c r="O144" s="8"/>
    </row>
    <row r="145" spans="1:15">
      <c r="A145" s="94"/>
      <c r="B145" s="121" t="s">
        <v>133</v>
      </c>
      <c r="C145" s="15"/>
      <c r="D145" s="15"/>
      <c r="E145" s="15"/>
      <c r="F145" s="16"/>
      <c r="G145" s="17"/>
      <c r="H145" s="17"/>
      <c r="I145" s="17"/>
      <c r="J145" s="17"/>
      <c r="K145" s="17"/>
      <c r="L145" s="17"/>
      <c r="M145" s="17"/>
      <c r="N145" s="17"/>
      <c r="O145" s="17"/>
    </row>
    <row r="146" spans="1:15">
      <c r="A146" s="94"/>
      <c r="B146" s="120" t="s">
        <v>134</v>
      </c>
      <c r="C146" s="10"/>
      <c r="D146" s="10"/>
      <c r="E146" s="10"/>
      <c r="F146" s="190">
        <f>AAPL_QUARTERLY!N32</f>
        <v>0</v>
      </c>
      <c r="G146" s="191">
        <f>AAPL_QUARTERLY!O32</f>
        <v>0</v>
      </c>
      <c r="H146" s="191">
        <f>AAPL_QUARTERLY!P32</f>
        <v>0</v>
      </c>
      <c r="I146" s="191">
        <f>AAPL_QUARTERLY!Q32</f>
        <v>0</v>
      </c>
      <c r="J146" s="191">
        <f>AAPL_QUARTERLY!R32</f>
        <v>0</v>
      </c>
      <c r="K146" s="191">
        <f>AAPL_QUARTERLY!S32</f>
        <v>0</v>
      </c>
      <c r="L146" s="191">
        <f>AAPL_QUARTERLY!T32</f>
        <v>0</v>
      </c>
      <c r="M146" s="191">
        <f>AAPL_QUARTERLY!U32</f>
        <v>0</v>
      </c>
      <c r="N146" s="191">
        <f>AAPL_QUARTERLY!V32</f>
        <v>0</v>
      </c>
      <c r="O146" s="191">
        <f>AAPL_QUARTERLY!W32</f>
        <v>0</v>
      </c>
    </row>
    <row r="147" spans="1:15">
      <c r="A147" s="94"/>
      <c r="B147" s="120" t="s">
        <v>135</v>
      </c>
      <c r="C147" s="10"/>
      <c r="D147" s="10"/>
      <c r="E147" s="10"/>
      <c r="F147" s="192">
        <f>AAPL_QUARTERLY!N143</f>
        <v>-2769</v>
      </c>
      <c r="G147" s="193">
        <f>AAPL_QUARTERLY!O143</f>
        <v>-2769</v>
      </c>
      <c r="H147" s="193">
        <f>AAPL_QUARTERLY!P143</f>
        <v>-2661</v>
      </c>
      <c r="I147" s="193">
        <f>AAPL_QUARTERLY!Q143</f>
        <v>-2867</v>
      </c>
      <c r="J147" s="193">
        <f>AAPL_QUARTERLY!R143</f>
        <v>-2829</v>
      </c>
      <c r="K147" s="193">
        <f>AAPL_QUARTERLY!S143</f>
        <v>-2801</v>
      </c>
      <c r="L147" s="193">
        <f>AAPL_QUARTERLY!T143</f>
        <v>-2743</v>
      </c>
      <c r="M147" s="193">
        <f>AAPL_QUARTERLY!U143</f>
        <v>-3053</v>
      </c>
      <c r="N147" s="193">
        <f>AAPL_QUARTERLY!V143</f>
        <v>-2964</v>
      </c>
      <c r="O147" s="193">
        <f>AAPL_QUARTERLY!W143</f>
        <v>-2969</v>
      </c>
    </row>
    <row r="148" spans="1:15">
      <c r="A148" s="94"/>
      <c r="B148" s="120" t="s">
        <v>136</v>
      </c>
      <c r="C148" s="10"/>
      <c r="D148" s="10"/>
      <c r="E148" s="10"/>
      <c r="F148" s="192">
        <f>AAPL_QUARTERLY!N112</f>
        <v>1783</v>
      </c>
      <c r="G148" s="193">
        <f>AAPL_QUARTERLY!O112</f>
        <v>2144</v>
      </c>
      <c r="H148" s="193">
        <f>AAPL_QUARTERLY!P112</f>
        <v>1887</v>
      </c>
      <c r="I148" s="193">
        <f>AAPL_QUARTERLY!Q112</f>
        <v>1946</v>
      </c>
      <c r="J148" s="193">
        <f>AAPL_QUARTERLY!R112</f>
        <v>1969</v>
      </c>
      <c r="K148" s="193">
        <f>AAPL_QUARTERLY!S112</f>
        <v>2575</v>
      </c>
      <c r="L148" s="193">
        <f>AAPL_QUARTERLY!T112</f>
        <v>2479</v>
      </c>
      <c r="M148" s="193">
        <f>AAPL_QUARTERLY!U112</f>
        <v>3084</v>
      </c>
      <c r="N148" s="193">
        <f>AAPL_QUARTERLY!V112</f>
        <v>3119</v>
      </c>
      <c r="O148" s="193">
        <f>AAPL_QUARTERLY!W112</f>
        <v>2954</v>
      </c>
    </row>
    <row r="149" spans="1:15">
      <c r="A149" s="95"/>
      <c r="B149" s="120" t="s">
        <v>137</v>
      </c>
      <c r="C149" s="10"/>
      <c r="D149" s="10"/>
      <c r="E149" s="10"/>
      <c r="F149" s="192">
        <f>AAPL_QUARTERLY!N113+AAPL_QUARTERLY!N114</f>
        <v>0</v>
      </c>
      <c r="G149" s="193">
        <f>AAPL_QUARTERLY!O113+AAPL_QUARTERLY!O114</f>
        <v>0</v>
      </c>
      <c r="H149" s="193">
        <f>AAPL_QUARTERLY!P113+AAPL_QUARTERLY!P114</f>
        <v>0</v>
      </c>
      <c r="I149" s="193">
        <f>AAPL_QUARTERLY!Q113+AAPL_QUARTERLY!Q114</f>
        <v>0</v>
      </c>
      <c r="J149" s="193">
        <f>AAPL_QUARTERLY!R113+AAPL_QUARTERLY!R114</f>
        <v>0</v>
      </c>
      <c r="K149" s="193">
        <f>AAPL_QUARTERLY!S113+AAPL_QUARTERLY!S114</f>
        <v>0</v>
      </c>
      <c r="L149" s="193">
        <f>AAPL_QUARTERLY!T113+AAPL_QUARTERLY!T114</f>
        <v>0</v>
      </c>
      <c r="M149" s="193">
        <f>AAPL_QUARTERLY!U113+AAPL_QUARTERLY!U114</f>
        <v>0</v>
      </c>
      <c r="N149" s="193">
        <f>AAPL_QUARTERLY!V113+AAPL_QUARTERLY!V114</f>
        <v>0</v>
      </c>
      <c r="O149" s="193">
        <f>AAPL_QUARTERLY!W113+AAPL_QUARTERLY!W114</f>
        <v>0</v>
      </c>
    </row>
    <row r="150" spans="1:15">
      <c r="A150" s="94"/>
      <c r="B150" s="100"/>
      <c r="C150" s="6"/>
      <c r="D150" s="6"/>
      <c r="E150" s="6"/>
      <c r="F150" s="7"/>
      <c r="G150" s="6"/>
      <c r="H150" s="6"/>
      <c r="I150" s="6"/>
      <c r="J150" s="6"/>
      <c r="K150" s="6"/>
      <c r="L150" s="6"/>
      <c r="M150" s="6"/>
      <c r="N150" s="6"/>
      <c r="O150" s="6"/>
    </row>
    <row r="151" spans="1:15">
      <c r="A151" s="94"/>
      <c r="B151" s="121" t="s">
        <v>138</v>
      </c>
      <c r="C151" s="15"/>
      <c r="D151" s="15"/>
      <c r="E151" s="15"/>
      <c r="F151" s="16"/>
      <c r="G151" s="17"/>
      <c r="H151" s="17"/>
      <c r="I151" s="17"/>
      <c r="J151" s="17"/>
      <c r="K151" s="17"/>
      <c r="L151" s="17"/>
      <c r="M151" s="17"/>
      <c r="N151" s="17"/>
      <c r="O151" s="17"/>
    </row>
    <row r="152" spans="1:15">
      <c r="A152" s="94"/>
      <c r="B152" s="120" t="s">
        <v>139</v>
      </c>
      <c r="C152" s="10"/>
      <c r="D152" s="10"/>
      <c r="E152" s="10"/>
      <c r="F152" s="188">
        <f>AAPL_QUARTERLY!N104</f>
        <v>6294.5</v>
      </c>
      <c r="G152" s="189">
        <f>AAPL_QUARTERLY!O104</f>
        <v>6247.9</v>
      </c>
      <c r="H152" s="189">
        <f>AAPL_QUARTERLY!P104</f>
        <v>6032.2</v>
      </c>
      <c r="I152" s="189">
        <f>AAPL_QUARTERLY!Q104</f>
        <v>5989.2</v>
      </c>
      <c r="J152" s="189">
        <f>AAPL_QUARTERLY!R104</f>
        <v>5866.2</v>
      </c>
      <c r="K152" s="189">
        <f>AAPL_QUARTERLY!S104</f>
        <v>5826.4</v>
      </c>
      <c r="L152" s="189">
        <f>AAPL_QUARTERLY!T104</f>
        <v>5762.3</v>
      </c>
      <c r="M152" s="189">
        <f>AAPL_QUARTERLY!U104</f>
        <v>5705.4</v>
      </c>
      <c r="N152" s="189">
        <f>AAPL_QUARTERLY!V104</f>
        <v>5578.8</v>
      </c>
      <c r="O152" s="189">
        <f>AAPL_QUARTERLY!W104</f>
        <v>5544.5</v>
      </c>
    </row>
    <row r="153" spans="1:15">
      <c r="A153" s="94"/>
      <c r="B153" s="100"/>
      <c r="C153" s="6"/>
      <c r="D153" s="6"/>
      <c r="E153" s="6"/>
      <c r="F153" s="7"/>
      <c r="G153" s="6"/>
      <c r="H153" s="6"/>
      <c r="I153" s="6"/>
      <c r="J153" s="6"/>
      <c r="K153" s="6"/>
      <c r="L153" s="6"/>
      <c r="M153" s="6"/>
      <c r="N153" s="6"/>
      <c r="O153" s="6"/>
    </row>
    <row r="154" spans="1:15">
      <c r="A154" s="94"/>
      <c r="B154" s="121" t="s">
        <v>140</v>
      </c>
      <c r="C154" s="15"/>
      <c r="D154" s="15"/>
      <c r="E154" s="15"/>
      <c r="F154" s="16"/>
      <c r="G154" s="17"/>
      <c r="H154" s="17"/>
      <c r="I154" s="17"/>
      <c r="J154" s="17"/>
      <c r="K154" s="17"/>
      <c r="L154" s="17"/>
      <c r="M154" s="17"/>
      <c r="N154" s="17"/>
      <c r="O154" s="17"/>
    </row>
    <row r="155" spans="1:15">
      <c r="A155" s="94"/>
      <c r="B155" s="120" t="s">
        <v>141</v>
      </c>
      <c r="C155" s="10"/>
      <c r="D155" s="10"/>
      <c r="E155" s="10"/>
      <c r="F155" s="132">
        <v>0.38</v>
      </c>
      <c r="G155" s="133">
        <v>0.38</v>
      </c>
      <c r="H155" s="133">
        <v>0.38</v>
      </c>
      <c r="I155" s="133">
        <v>0.38</v>
      </c>
      <c r="J155" s="133">
        <v>0.38</v>
      </c>
      <c r="K155" s="133">
        <v>0.38</v>
      </c>
      <c r="L155" s="133">
        <v>0.38</v>
      </c>
      <c r="M155" s="133">
        <v>0.38</v>
      </c>
      <c r="N155" s="133">
        <v>0.38</v>
      </c>
      <c r="O155" s="133">
        <v>0.38</v>
      </c>
    </row>
    <row r="156" spans="1:15">
      <c r="A156" s="94"/>
      <c r="B156" s="100"/>
      <c r="C156" s="6"/>
      <c r="D156" s="6"/>
      <c r="E156" s="6"/>
      <c r="F156" s="7"/>
      <c r="G156" s="6"/>
      <c r="H156" s="6"/>
      <c r="I156" s="6"/>
      <c r="J156" s="6"/>
      <c r="K156" s="6"/>
      <c r="L156" s="6"/>
      <c r="M156" s="6"/>
      <c r="N156" s="6"/>
      <c r="O156" s="6"/>
    </row>
    <row r="157" spans="1:15">
      <c r="A157" s="94"/>
      <c r="B157" s="121" t="s">
        <v>142</v>
      </c>
      <c r="C157" s="15"/>
      <c r="D157" s="15"/>
      <c r="E157" s="15"/>
      <c r="F157" s="16"/>
      <c r="G157" s="17"/>
      <c r="H157" s="17"/>
      <c r="I157" s="17"/>
      <c r="J157" s="17"/>
      <c r="K157" s="17"/>
      <c r="L157" s="17"/>
      <c r="M157" s="17"/>
      <c r="N157" s="17"/>
      <c r="O157" s="17"/>
    </row>
    <row r="158" spans="1:15">
      <c r="A158" s="94"/>
      <c r="B158" s="120" t="s">
        <v>143</v>
      </c>
      <c r="C158" s="10"/>
      <c r="D158" s="10"/>
      <c r="E158" s="173">
        <v>0</v>
      </c>
      <c r="F158" s="171">
        <v>0</v>
      </c>
      <c r="G158" s="172">
        <v>0</v>
      </c>
      <c r="H158" s="172">
        <v>0</v>
      </c>
      <c r="I158" s="172">
        <v>0</v>
      </c>
      <c r="J158" s="172">
        <v>0</v>
      </c>
      <c r="K158" s="172">
        <v>0</v>
      </c>
      <c r="L158" s="172">
        <v>0</v>
      </c>
      <c r="M158" s="172">
        <v>0</v>
      </c>
      <c r="N158" s="172">
        <v>0</v>
      </c>
      <c r="O158" s="172">
        <v>0</v>
      </c>
    </row>
    <row r="159" spans="1:15">
      <c r="A159" s="94"/>
      <c r="B159" s="120" t="s">
        <v>144</v>
      </c>
      <c r="C159" s="10"/>
      <c r="D159" s="10"/>
      <c r="E159" s="10"/>
      <c r="F159" s="29">
        <v>0</v>
      </c>
      <c r="G159" s="30">
        <v>0</v>
      </c>
      <c r="H159" s="30">
        <v>0</v>
      </c>
      <c r="I159" s="30">
        <v>0</v>
      </c>
      <c r="J159" s="30">
        <v>0</v>
      </c>
      <c r="K159" s="30">
        <v>0</v>
      </c>
      <c r="L159" s="30">
        <v>0</v>
      </c>
      <c r="M159" s="30">
        <v>0</v>
      </c>
      <c r="N159" s="30">
        <v>0</v>
      </c>
      <c r="O159" s="30">
        <v>0</v>
      </c>
    </row>
    <row r="160" spans="1:15">
      <c r="A160" s="94"/>
      <c r="B160" s="120" t="s">
        <v>145</v>
      </c>
      <c r="C160" s="10"/>
      <c r="D160" s="10"/>
      <c r="E160" s="10"/>
      <c r="F160" s="29">
        <v>2.7400000000000001E-2</v>
      </c>
      <c r="G160" s="30">
        <v>2.7400000000000001E-2</v>
      </c>
      <c r="H160" s="30">
        <v>2.7400000000000001E-2</v>
      </c>
      <c r="I160" s="30">
        <v>2.7400000000000001E-2</v>
      </c>
      <c r="J160" s="30">
        <v>2.7400000000000001E-2</v>
      </c>
      <c r="K160" s="30">
        <v>2.7400000000000001E-2</v>
      </c>
      <c r="L160" s="30">
        <v>2.7400000000000001E-2</v>
      </c>
      <c r="M160" s="30">
        <v>2.7400000000000001E-2</v>
      </c>
      <c r="N160" s="30">
        <v>2.7400000000000001E-2</v>
      </c>
      <c r="O160" s="30">
        <v>2.7400000000000001E-2</v>
      </c>
    </row>
    <row r="161" spans="1:15">
      <c r="A161" s="94"/>
      <c r="B161" s="120" t="s">
        <v>146</v>
      </c>
      <c r="C161" s="10"/>
      <c r="D161" s="10"/>
      <c r="E161" s="10"/>
      <c r="F161" s="174">
        <v>4180.2137710028392</v>
      </c>
      <c r="G161" s="173">
        <v>4180.2137710028392</v>
      </c>
      <c r="H161" s="173">
        <v>4180.2137710028392</v>
      </c>
      <c r="I161" s="173">
        <v>4180.2137710028392</v>
      </c>
      <c r="J161" s="173">
        <v>4430.459344920313</v>
      </c>
      <c r="K161" s="173">
        <v>4430.459344920313</v>
      </c>
      <c r="L161" s="173">
        <v>4430.459344920313</v>
      </c>
      <c r="M161" s="173">
        <v>4430.459344920313</v>
      </c>
      <c r="N161" s="173">
        <v>5529.2171577455765</v>
      </c>
      <c r="O161" s="173">
        <v>5529.2171577455765</v>
      </c>
    </row>
    <row r="162" spans="1:15">
      <c r="A162" s="94"/>
      <c r="B162" s="120" t="s">
        <v>147</v>
      </c>
      <c r="C162" s="10"/>
      <c r="D162" s="10"/>
      <c r="E162" s="10"/>
      <c r="F162" s="174">
        <v>0</v>
      </c>
      <c r="G162" s="173">
        <v>82.226979625093946</v>
      </c>
      <c r="H162" s="173">
        <v>82.226979625093946</v>
      </c>
      <c r="I162" s="173">
        <v>82.226979625093946</v>
      </c>
      <c r="J162" s="173">
        <v>82.226979625093946</v>
      </c>
      <c r="K162" s="173">
        <v>594.33985692150031</v>
      </c>
      <c r="L162" s="173">
        <v>594.33985692150031</v>
      </c>
      <c r="M162" s="173">
        <v>594.33985692150031</v>
      </c>
      <c r="N162" s="173">
        <v>594.33985692150031</v>
      </c>
      <c r="O162" s="173">
        <v>100.32787621242112</v>
      </c>
    </row>
    <row r="163" spans="1:15" s="88" customFormat="1">
      <c r="A163" s="94"/>
      <c r="B163" s="120" t="s">
        <v>622</v>
      </c>
      <c r="C163" s="10"/>
      <c r="D163" s="10"/>
      <c r="E163" s="10"/>
      <c r="F163" s="174">
        <v>1168</v>
      </c>
      <c r="G163" s="173">
        <v>1330</v>
      </c>
      <c r="H163" s="173">
        <v>1422</v>
      </c>
      <c r="I163" s="173">
        <v>1603</v>
      </c>
      <c r="J163" s="173">
        <v>1686</v>
      </c>
      <c r="K163" s="173">
        <v>1895</v>
      </c>
      <c r="L163" s="173">
        <v>1918</v>
      </c>
      <c r="M163" s="173">
        <v>2034</v>
      </c>
      <c r="N163" s="173">
        <v>2220</v>
      </c>
      <c r="O163" s="173">
        <v>2404</v>
      </c>
    </row>
    <row r="164" spans="1:15">
      <c r="A164" s="94"/>
      <c r="B164" s="120" t="s">
        <v>148</v>
      </c>
      <c r="C164" s="173">
        <v>0</v>
      </c>
      <c r="D164" s="173">
        <v>0</v>
      </c>
      <c r="E164" s="173">
        <v>0</v>
      </c>
      <c r="F164" s="174">
        <v>0</v>
      </c>
      <c r="G164" s="173">
        <v>0</v>
      </c>
      <c r="H164" s="173">
        <v>0</v>
      </c>
      <c r="I164" s="173">
        <v>0</v>
      </c>
      <c r="J164" s="173">
        <v>0</v>
      </c>
      <c r="K164" s="173">
        <v>0</v>
      </c>
      <c r="L164" s="173">
        <v>0</v>
      </c>
      <c r="M164" s="173">
        <v>0</v>
      </c>
      <c r="N164" s="173">
        <v>0</v>
      </c>
      <c r="O164" s="173">
        <v>0</v>
      </c>
    </row>
    <row r="165" spans="1:15" s="88" customFormat="1">
      <c r="A165" s="94"/>
      <c r="B165" s="120" t="s">
        <v>704</v>
      </c>
      <c r="C165" s="145"/>
      <c r="D165" s="145"/>
      <c r="E165" s="145"/>
      <c r="F165" s="174">
        <v>0</v>
      </c>
      <c r="G165" s="173">
        <v>520.83333333333337</v>
      </c>
      <c r="H165" s="173">
        <v>1071.25</v>
      </c>
      <c r="I165" s="173">
        <v>1736.5</v>
      </c>
      <c r="J165" s="173">
        <v>2404.9166666666665</v>
      </c>
      <c r="K165" s="173">
        <v>3204.9999999999991</v>
      </c>
      <c r="L165" s="173">
        <v>3940.2499999999991</v>
      </c>
      <c r="M165" s="173">
        <v>4704.6666666666661</v>
      </c>
      <c r="N165" s="173">
        <v>5561.083333333333</v>
      </c>
      <c r="O165" s="173">
        <v>6500.6666666666661</v>
      </c>
    </row>
    <row r="166" spans="1:15" s="88" customFormat="1">
      <c r="A166" s="94"/>
      <c r="B166" s="120" t="s">
        <v>705</v>
      </c>
      <c r="C166" s="145"/>
      <c r="D166" s="145"/>
      <c r="E166" s="145"/>
      <c r="F166" s="174">
        <v>759.75</v>
      </c>
      <c r="G166" s="173">
        <v>809.16666666666663</v>
      </c>
      <c r="H166" s="173">
        <v>871.58333333333337</v>
      </c>
      <c r="I166" s="173">
        <v>937.75</v>
      </c>
      <c r="J166" s="173">
        <v>1017.5833333333334</v>
      </c>
      <c r="K166" s="173">
        <v>1094.9166666666667</v>
      </c>
      <c r="L166" s="173">
        <v>1182.75</v>
      </c>
      <c r="M166" s="173">
        <v>1269.5833333333333</v>
      </c>
      <c r="N166" s="173">
        <v>1363.5833333333333</v>
      </c>
      <c r="O166" s="173">
        <v>1464.4166666666667</v>
      </c>
    </row>
    <row r="167" spans="1:15">
      <c r="A167" s="94"/>
      <c r="B167" s="120" t="s">
        <v>703</v>
      </c>
      <c r="C167" s="6"/>
      <c r="D167" s="10"/>
      <c r="E167" s="10"/>
      <c r="F167" s="174">
        <v>0</v>
      </c>
      <c r="G167" s="173">
        <v>0</v>
      </c>
      <c r="H167" s="173">
        <v>0</v>
      </c>
      <c r="I167" s="173">
        <v>0</v>
      </c>
      <c r="J167" s="173">
        <v>0</v>
      </c>
      <c r="K167" s="173">
        <v>0</v>
      </c>
      <c r="L167" s="173">
        <v>0</v>
      </c>
      <c r="M167" s="173">
        <v>0</v>
      </c>
      <c r="N167" s="173">
        <v>0</v>
      </c>
      <c r="O167" s="173">
        <v>0</v>
      </c>
    </row>
    <row r="168" spans="1:15">
      <c r="A168" s="94"/>
      <c r="B168" s="106" t="s">
        <v>179</v>
      </c>
      <c r="C168" s="6"/>
      <c r="D168" s="6"/>
      <c r="E168" s="6"/>
      <c r="F168" s="29">
        <v>9.8795999999999995E-2</v>
      </c>
      <c r="G168" s="30">
        <v>9.8795999999999995E-2</v>
      </c>
      <c r="H168" s="30">
        <v>9.8795999999999995E-2</v>
      </c>
      <c r="I168" s="30">
        <v>9.8795999999999995E-2</v>
      </c>
      <c r="J168" s="30">
        <v>9.8795999999999995E-2</v>
      </c>
      <c r="K168" s="30">
        <v>9.8795999999999995E-2</v>
      </c>
      <c r="L168" s="30">
        <v>9.8795999999999995E-2</v>
      </c>
      <c r="M168" s="30">
        <v>9.8795999999999995E-2</v>
      </c>
      <c r="N168" s="30">
        <v>9.8795999999999995E-2</v>
      </c>
      <c r="O168" s="30">
        <v>9.8795999999999995E-2</v>
      </c>
    </row>
    <row r="169" spans="1:15">
      <c r="A169" s="94"/>
      <c r="B169" s="106" t="s">
        <v>177</v>
      </c>
      <c r="C169" s="6"/>
      <c r="D169" s="6"/>
      <c r="E169" s="6"/>
      <c r="F169" s="29">
        <v>8.6494917140594471E-2</v>
      </c>
      <c r="G169" s="30">
        <v>8.6494917140594471E-2</v>
      </c>
      <c r="H169" s="30">
        <v>8.6494917140594471E-2</v>
      </c>
      <c r="I169" s="30">
        <v>8.6494917140594471E-2</v>
      </c>
      <c r="J169" s="30">
        <v>8.6494917140594471E-2</v>
      </c>
      <c r="K169" s="30">
        <v>8.6494917140594471E-2</v>
      </c>
      <c r="L169" s="30">
        <v>8.6494917140594471E-2</v>
      </c>
      <c r="M169" s="30">
        <v>8.6494917140594471E-2</v>
      </c>
      <c r="N169" s="30">
        <v>8.6494917140594471E-2</v>
      </c>
      <c r="O169" s="30">
        <v>8.6494917140594471E-2</v>
      </c>
    </row>
    <row r="170" spans="1:15">
      <c r="A170" s="94"/>
      <c r="B170" s="7"/>
      <c r="C170" s="6"/>
      <c r="D170" s="6"/>
      <c r="E170" s="6"/>
      <c r="F170" s="7"/>
      <c r="G170" s="6"/>
      <c r="H170" s="6"/>
      <c r="I170" s="6"/>
      <c r="J170" s="6"/>
      <c r="K170" s="6"/>
      <c r="L170" s="6"/>
      <c r="M170" s="6"/>
      <c r="N170" s="6"/>
      <c r="O170" s="6"/>
    </row>
    <row r="171" spans="1:15">
      <c r="A171" s="94"/>
      <c r="B171" s="107" t="s">
        <v>149</v>
      </c>
      <c r="C171" s="26"/>
      <c r="D171" s="26"/>
      <c r="E171" s="26"/>
      <c r="F171" s="27">
        <f t="shared" ref="F171:O171" si="13">IF(F$5="","",F$5)</f>
        <v>41518</v>
      </c>
      <c r="G171" s="28">
        <f t="shared" si="13"/>
        <v>41609</v>
      </c>
      <c r="H171" s="28">
        <f t="shared" si="13"/>
        <v>41699</v>
      </c>
      <c r="I171" s="28">
        <f t="shared" si="13"/>
        <v>41791</v>
      </c>
      <c r="J171" s="28">
        <f t="shared" si="13"/>
        <v>41883</v>
      </c>
      <c r="K171" s="28">
        <f t="shared" si="13"/>
        <v>41974</v>
      </c>
      <c r="L171" s="28">
        <f t="shared" si="13"/>
        <v>42064</v>
      </c>
      <c r="M171" s="28">
        <f t="shared" si="13"/>
        <v>42156</v>
      </c>
      <c r="N171" s="28">
        <f t="shared" si="13"/>
        <v>42248</v>
      </c>
      <c r="O171" s="28">
        <f t="shared" si="13"/>
        <v>42339</v>
      </c>
    </row>
    <row r="172" spans="1:15">
      <c r="A172" s="94"/>
      <c r="B172" s="90"/>
      <c r="C172" s="9"/>
      <c r="D172" s="9"/>
      <c r="E172" s="9"/>
      <c r="F172" s="7"/>
      <c r="G172" s="6"/>
      <c r="H172" s="6"/>
      <c r="I172" s="6"/>
      <c r="J172" s="6"/>
      <c r="K172" s="6"/>
      <c r="L172" s="6"/>
      <c r="M172" s="6"/>
      <c r="N172" s="6"/>
      <c r="O172" s="6"/>
    </row>
    <row r="173" spans="1:15">
      <c r="A173" s="94"/>
      <c r="B173" s="122" t="s">
        <v>150</v>
      </c>
      <c r="C173" s="15"/>
      <c r="D173" s="15"/>
      <c r="E173" s="15"/>
      <c r="F173" s="16"/>
      <c r="G173" s="17"/>
      <c r="H173" s="17"/>
      <c r="I173" s="17"/>
      <c r="J173" s="17"/>
      <c r="K173" s="17"/>
      <c r="L173" s="17"/>
      <c r="M173" s="17"/>
      <c r="N173" s="17"/>
      <c r="O173" s="17"/>
    </row>
    <row r="174" spans="1:15">
      <c r="A174" s="94"/>
      <c r="B174" s="100" t="s">
        <v>151</v>
      </c>
      <c r="C174" s="10"/>
      <c r="D174" s="10"/>
      <c r="E174" s="10"/>
      <c r="F174" s="7"/>
      <c r="G174" s="33">
        <f>IF(G$5="","",G45)</f>
        <v>13072</v>
      </c>
      <c r="H174" s="33">
        <f t="shared" ref="H174:O174" si="14">IF(H$5="","",H45)</f>
        <v>10223</v>
      </c>
      <c r="I174" s="33">
        <f t="shared" si="14"/>
        <v>7748</v>
      </c>
      <c r="J174" s="33">
        <f t="shared" si="14"/>
        <v>8467</v>
      </c>
      <c r="K174" s="33">
        <f t="shared" si="14"/>
        <v>18024</v>
      </c>
      <c r="L174" s="33">
        <f t="shared" si="14"/>
        <v>13569</v>
      </c>
      <c r="M174" s="33">
        <f t="shared" si="14"/>
        <v>10677</v>
      </c>
      <c r="N174" s="33">
        <f t="shared" si="14"/>
        <v>11124</v>
      </c>
      <c r="O174" s="33">
        <f t="shared" si="14"/>
        <v>18361</v>
      </c>
    </row>
    <row r="175" spans="1:15">
      <c r="A175" s="94"/>
      <c r="B175" s="100" t="s">
        <v>6</v>
      </c>
      <c r="C175" s="10"/>
      <c r="D175" s="10"/>
      <c r="E175" s="10"/>
      <c r="F175" s="7"/>
      <c r="G175" s="33">
        <f>IF(G$5="","",(G124-F124)-(G44+(G146+G147)))</f>
        <v>-5128</v>
      </c>
      <c r="H175" s="33">
        <f t="shared" ref="H175:O175" si="15">IF(H$5="","",(H124-G124)-(H44+(H146+H147)))</f>
        <v>-18059</v>
      </c>
      <c r="I175" s="33">
        <f t="shared" si="15"/>
        <v>-5100</v>
      </c>
      <c r="J175" s="33">
        <f t="shared" si="15"/>
        <v>-17201</v>
      </c>
      <c r="K175" s="33">
        <f t="shared" si="15"/>
        <v>-5197</v>
      </c>
      <c r="L175" s="33">
        <f t="shared" si="15"/>
        <v>-7084</v>
      </c>
      <c r="M175" s="33">
        <f t="shared" si="15"/>
        <v>-10292</v>
      </c>
      <c r="N175" s="33">
        <f t="shared" si="15"/>
        <v>-14128</v>
      </c>
      <c r="O175" s="33">
        <f t="shared" si="15"/>
        <v>-6182</v>
      </c>
    </row>
    <row r="176" spans="1:15">
      <c r="A176" s="94"/>
      <c r="B176" s="100" t="s">
        <v>152</v>
      </c>
      <c r="C176" s="10"/>
      <c r="D176" s="10"/>
      <c r="E176" s="10"/>
      <c r="F176" s="7"/>
      <c r="G176" s="33">
        <f>IF(G$5="","",G148+G149)</f>
        <v>2144</v>
      </c>
      <c r="H176" s="33">
        <f t="shared" ref="H176:O176" si="16">IF(H$5="","",H148+H149)</f>
        <v>1887</v>
      </c>
      <c r="I176" s="33">
        <f t="shared" si="16"/>
        <v>1946</v>
      </c>
      <c r="J176" s="33">
        <f t="shared" si="16"/>
        <v>1969</v>
      </c>
      <c r="K176" s="33">
        <f t="shared" si="16"/>
        <v>2575</v>
      </c>
      <c r="L176" s="33">
        <f t="shared" si="16"/>
        <v>2479</v>
      </c>
      <c r="M176" s="33">
        <f t="shared" si="16"/>
        <v>3084</v>
      </c>
      <c r="N176" s="33">
        <f t="shared" si="16"/>
        <v>3119</v>
      </c>
      <c r="O176" s="33">
        <f t="shared" si="16"/>
        <v>2954</v>
      </c>
    </row>
    <row r="177" spans="1:15">
      <c r="A177" s="94"/>
      <c r="B177" s="100" t="s">
        <v>153</v>
      </c>
      <c r="C177" s="10"/>
      <c r="D177" s="10"/>
      <c r="E177" s="10"/>
      <c r="F177" s="7"/>
      <c r="G177" s="33">
        <f>IF(G$5="","",(F59-G59)+(F73-G73)+(G93-F93)+(G109-F109))</f>
        <v>4921</v>
      </c>
      <c r="H177" s="33">
        <f t="shared" ref="H177:O177" si="17">IF(H$5="","",(G59-H59)+(G73-H73)+(H93-G93)+(H109-G109))</f>
        <v>-2500</v>
      </c>
      <c r="I177" s="33">
        <f t="shared" si="17"/>
        <v>818</v>
      </c>
      <c r="J177" s="33">
        <f t="shared" si="17"/>
        <v>-334</v>
      </c>
      <c r="K177" s="33">
        <f t="shared" si="17"/>
        <v>2384</v>
      </c>
      <c r="L177" s="33">
        <f t="shared" si="17"/>
        <v>359</v>
      </c>
      <c r="M177" s="33">
        <f t="shared" si="17"/>
        <v>845</v>
      </c>
      <c r="N177" s="33">
        <f t="shared" si="17"/>
        <v>4533</v>
      </c>
      <c r="O177" s="33">
        <f t="shared" si="17"/>
        <v>-2445</v>
      </c>
    </row>
    <row r="178" spans="1:15">
      <c r="A178" s="94"/>
      <c r="B178" s="20" t="s">
        <v>154</v>
      </c>
      <c r="C178" s="10"/>
      <c r="D178" s="10"/>
      <c r="E178" s="10"/>
      <c r="F178" s="7"/>
      <c r="G178" s="33">
        <f>IF(G$5="","",-((G55+G56+G57+G58+G60+G61+G62)-(F55+F56+F57+F58+F60+F61+F62)))</f>
        <v>-6607</v>
      </c>
      <c r="H178" s="33">
        <f t="shared" ref="H178:O178" si="18">IF(H$5="","",-((H55+H56+H57+H58+H60+H61+H62)-(G55+G56+G57+G58+G60+G61+G62)))</f>
        <v>10717</v>
      </c>
      <c r="I178" s="33">
        <f t="shared" si="18"/>
        <v>-1083</v>
      </c>
      <c r="J178" s="33">
        <f t="shared" si="18"/>
        <v>-12876</v>
      </c>
      <c r="K178" s="33">
        <f t="shared" si="18"/>
        <v>-6758</v>
      </c>
      <c r="L178" s="33">
        <f t="shared" si="18"/>
        <v>16240</v>
      </c>
      <c r="M178" s="33">
        <f t="shared" si="18"/>
        <v>-1586</v>
      </c>
      <c r="N178" s="33">
        <f t="shared" si="18"/>
        <v>-16537</v>
      </c>
      <c r="O178" s="33">
        <f t="shared" si="18"/>
        <v>9632</v>
      </c>
    </row>
    <row r="179" spans="1:15">
      <c r="A179" s="94"/>
      <c r="B179" s="20" t="s">
        <v>155</v>
      </c>
      <c r="C179" s="10"/>
      <c r="D179" s="10"/>
      <c r="E179" s="10"/>
      <c r="F179" s="7"/>
      <c r="G179" s="33">
        <f>IF(G$5="","",(G89+G90+G91+G92+G94+G95+G96+G97+G98)-(F89+F90+F91+F92+F94+F95+F96+F97+F98))</f>
        <v>10111</v>
      </c>
      <c r="H179" s="33">
        <f t="shared" ref="H179:O179" si="19">IF(H$5="","",(H89+H90+H91+H92+H94+H95+H96+H97+H98)-(G89+G90+G91+G92+G94+G95+G96+G97+G98))</f>
        <v>-10561</v>
      </c>
      <c r="I179" s="33">
        <f t="shared" si="19"/>
        <v>987</v>
      </c>
      <c r="J179" s="33">
        <f t="shared" si="19"/>
        <v>12945</v>
      </c>
      <c r="K179" s="33">
        <f t="shared" si="19"/>
        <v>12572</v>
      </c>
      <c r="L179" s="33">
        <f t="shared" si="19"/>
        <v>-14782</v>
      </c>
      <c r="M179" s="33">
        <f t="shared" si="19"/>
        <v>3356</v>
      </c>
      <c r="N179" s="33">
        <f t="shared" si="19"/>
        <v>11325</v>
      </c>
      <c r="O179" s="33">
        <f t="shared" si="19"/>
        <v>-3278</v>
      </c>
    </row>
    <row r="180" spans="1:15">
      <c r="A180" s="94"/>
      <c r="B180" s="123" t="s">
        <v>156</v>
      </c>
      <c r="C180" s="74"/>
      <c r="D180" s="74"/>
      <c r="E180" s="74"/>
      <c r="F180" s="78"/>
      <c r="G180" s="175">
        <f>IF(G$5="","",(G174+G175+G176+G177+G178+G179))</f>
        <v>18513</v>
      </c>
      <c r="H180" s="175">
        <f t="shared" ref="H180:O180" si="20">IF(H$5="","",(H174+H175+H176+H177+H178+H179))</f>
        <v>-8293</v>
      </c>
      <c r="I180" s="175">
        <f t="shared" si="20"/>
        <v>5316</v>
      </c>
      <c r="J180" s="175">
        <f t="shared" si="20"/>
        <v>-7030</v>
      </c>
      <c r="K180" s="175">
        <f t="shared" si="20"/>
        <v>23600</v>
      </c>
      <c r="L180" s="175">
        <f t="shared" si="20"/>
        <v>10781</v>
      </c>
      <c r="M180" s="175">
        <f t="shared" si="20"/>
        <v>6084</v>
      </c>
      <c r="N180" s="175">
        <f t="shared" si="20"/>
        <v>-564</v>
      </c>
      <c r="O180" s="175">
        <f t="shared" si="20"/>
        <v>19042</v>
      </c>
    </row>
    <row r="181" spans="1:15">
      <c r="A181" s="94"/>
      <c r="B181" s="7"/>
      <c r="C181" s="6"/>
      <c r="D181" s="6"/>
      <c r="E181" s="6"/>
      <c r="F181" s="7"/>
      <c r="G181" s="176"/>
      <c r="H181" s="176"/>
      <c r="I181" s="176"/>
      <c r="J181" s="176"/>
      <c r="K181" s="176"/>
      <c r="L181" s="176"/>
      <c r="M181" s="176"/>
      <c r="N181" s="176"/>
      <c r="O181" s="176"/>
    </row>
    <row r="182" spans="1:15">
      <c r="A182" s="94"/>
      <c r="B182" s="122" t="s">
        <v>157</v>
      </c>
      <c r="C182" s="15"/>
      <c r="D182" s="15"/>
      <c r="E182" s="15"/>
      <c r="F182" s="16"/>
      <c r="G182" s="177"/>
      <c r="H182" s="177"/>
      <c r="I182" s="177"/>
      <c r="J182" s="177"/>
      <c r="K182" s="177"/>
      <c r="L182" s="177"/>
      <c r="M182" s="177"/>
      <c r="N182" s="177"/>
      <c r="O182" s="177"/>
    </row>
    <row r="183" spans="1:15">
      <c r="A183" s="94"/>
      <c r="B183" s="100" t="s">
        <v>158</v>
      </c>
      <c r="C183" s="10"/>
      <c r="D183" s="10"/>
      <c r="E183" s="10"/>
      <c r="F183" s="7"/>
      <c r="G183" s="33">
        <f>IF(G$5="","",-(G68-F68+G148))</f>
        <v>-1035</v>
      </c>
      <c r="H183" s="33">
        <f t="shared" ref="H183:O183" si="21">IF(H$5="","",-(H68-G68+H148))</f>
        <v>-1519</v>
      </c>
      <c r="I183" s="33">
        <f t="shared" si="21"/>
        <v>-4411</v>
      </c>
      <c r="J183" s="33">
        <f t="shared" si="21"/>
        <v>-5008</v>
      </c>
      <c r="K183" s="33">
        <f t="shared" si="21"/>
        <v>-2343</v>
      </c>
      <c r="L183" s="33">
        <f t="shared" si="21"/>
        <v>-2238</v>
      </c>
      <c r="M183" s="33">
        <f t="shared" si="21"/>
        <v>-4082</v>
      </c>
      <c r="N183" s="33">
        <f t="shared" si="21"/>
        <v>-4441</v>
      </c>
      <c r="O183" s="33">
        <f t="shared" si="21"/>
        <v>-2783</v>
      </c>
    </row>
    <row r="184" spans="1:15">
      <c r="A184" s="94"/>
      <c r="B184" s="100" t="s">
        <v>159</v>
      </c>
      <c r="C184" s="10"/>
      <c r="D184" s="10"/>
      <c r="E184" s="10"/>
      <c r="F184" s="7"/>
      <c r="G184" s="33">
        <f>IF(G$5="","",-((G66+MAX(G69+G70+G71,G72)+G75)-(F66+MAX(F69+F70+F71,F72)+F75)+G149))</f>
        <v>-316</v>
      </c>
      <c r="H184" s="33">
        <f t="shared" ref="H184:O184" si="22">IF(H$5="","",-((H66+MAX(H69+H70+H71,H72)+H75)-(G66+MAX(G69+G70+G71,G72)+G75)+H149))</f>
        <v>129</v>
      </c>
      <c r="I184" s="33">
        <f t="shared" si="22"/>
        <v>788</v>
      </c>
      <c r="J184" s="33">
        <f t="shared" si="22"/>
        <v>-2221</v>
      </c>
      <c r="K184" s="33">
        <f t="shared" si="22"/>
        <v>-85</v>
      </c>
      <c r="L184" s="33">
        <f t="shared" si="22"/>
        <v>-102</v>
      </c>
      <c r="M184" s="33">
        <f t="shared" si="22"/>
        <v>-195</v>
      </c>
      <c r="N184" s="33">
        <f t="shared" si="22"/>
        <v>-1661</v>
      </c>
      <c r="O184" s="33">
        <f t="shared" si="22"/>
        <v>-2535</v>
      </c>
    </row>
    <row r="185" spans="1:15">
      <c r="A185" s="94"/>
      <c r="B185" s="123" t="s">
        <v>160</v>
      </c>
      <c r="C185" s="74"/>
      <c r="D185" s="74"/>
      <c r="E185" s="74"/>
      <c r="F185" s="78"/>
      <c r="G185" s="175">
        <f>IF(G$5="","",G183+G184)</f>
        <v>-1351</v>
      </c>
      <c r="H185" s="175">
        <f t="shared" ref="H185:O185" si="23">IF(H$5="","",H183+H184)</f>
        <v>-1390</v>
      </c>
      <c r="I185" s="175">
        <f t="shared" si="23"/>
        <v>-3623</v>
      </c>
      <c r="J185" s="175">
        <f t="shared" si="23"/>
        <v>-7229</v>
      </c>
      <c r="K185" s="175">
        <f t="shared" si="23"/>
        <v>-2428</v>
      </c>
      <c r="L185" s="175">
        <f t="shared" si="23"/>
        <v>-2340</v>
      </c>
      <c r="M185" s="175">
        <f t="shared" si="23"/>
        <v>-4277</v>
      </c>
      <c r="N185" s="175">
        <f t="shared" si="23"/>
        <v>-6102</v>
      </c>
      <c r="O185" s="175">
        <f t="shared" si="23"/>
        <v>-5318</v>
      </c>
    </row>
    <row r="186" spans="1:15">
      <c r="A186" s="94"/>
      <c r="B186" s="7"/>
      <c r="C186" s="6"/>
      <c r="D186" s="6"/>
      <c r="E186" s="6"/>
      <c r="F186" s="7"/>
      <c r="G186" s="176"/>
      <c r="H186" s="176"/>
      <c r="I186" s="176"/>
      <c r="J186" s="176"/>
      <c r="K186" s="176"/>
      <c r="L186" s="176"/>
      <c r="M186" s="176"/>
      <c r="N186" s="176"/>
      <c r="O186" s="176"/>
    </row>
    <row r="187" spans="1:15">
      <c r="A187" s="94"/>
      <c r="B187" s="122" t="s">
        <v>161</v>
      </c>
      <c r="C187" s="15"/>
      <c r="D187" s="15"/>
      <c r="E187" s="15"/>
      <c r="F187" s="16"/>
      <c r="G187" s="177"/>
      <c r="H187" s="177"/>
      <c r="I187" s="177"/>
      <c r="J187" s="177"/>
      <c r="K187" s="177"/>
      <c r="L187" s="177"/>
      <c r="M187" s="177"/>
      <c r="N187" s="177"/>
      <c r="O187" s="177"/>
    </row>
    <row r="188" spans="1:15">
      <c r="A188" s="94"/>
      <c r="B188" s="100" t="s">
        <v>162</v>
      </c>
      <c r="C188" s="10"/>
      <c r="D188" s="10"/>
      <c r="E188" s="10"/>
      <c r="F188" s="7"/>
      <c r="G188" s="33">
        <f>IF(G$5="","",-((G52+G53+G54)-(F52+F53+F54)))</f>
        <v>-347</v>
      </c>
      <c r="H188" s="33">
        <f t="shared" ref="H188:O188" si="24">IF(H$5="","",-((H52+H53+H54)-(G52+G53+G54)))</f>
        <v>4233</v>
      </c>
      <c r="I188" s="33">
        <f t="shared" si="24"/>
        <v>-2427</v>
      </c>
      <c r="J188" s="33">
        <f t="shared" si="24"/>
        <v>13595</v>
      </c>
      <c r="K188" s="33">
        <f t="shared" si="24"/>
        <v>-1752</v>
      </c>
      <c r="L188" s="33">
        <f t="shared" si="24"/>
        <v>-5622</v>
      </c>
      <c r="M188" s="33">
        <f t="shared" si="24"/>
        <v>-777</v>
      </c>
      <c r="N188" s="33">
        <f t="shared" si="24"/>
        <v>-1097</v>
      </c>
      <c r="O188" s="33">
        <f t="shared" si="24"/>
        <v>-904</v>
      </c>
    </row>
    <row r="189" spans="1:15">
      <c r="A189" s="94"/>
      <c r="B189" s="100" t="s">
        <v>163</v>
      </c>
      <c r="C189" s="10"/>
      <c r="D189" s="10"/>
      <c r="E189" s="10"/>
      <c r="F189" s="7"/>
      <c r="G189" s="33">
        <f>IF(G$5="","",-((G65+G67+G74+G76+G77+G78+G79)-(F65+F67+F74+F76+F77+F78+F79)))</f>
        <v>-11916</v>
      </c>
      <c r="H189" s="33">
        <f t="shared" ref="H189:O189" si="25">IF(H$5="","",-((H65+H67+H74+H76+H77+H78+H79)-(G65+G67+G74+G76+G77+G78+G79)))</f>
        <v>8892</v>
      </c>
      <c r="I189" s="33">
        <f t="shared" si="25"/>
        <v>-17446</v>
      </c>
      <c r="J189" s="33">
        <f t="shared" si="25"/>
        <v>-3477</v>
      </c>
      <c r="K189" s="33">
        <f t="shared" si="25"/>
        <v>-15330</v>
      </c>
      <c r="L189" s="33">
        <f t="shared" si="25"/>
        <v>-14951</v>
      </c>
      <c r="M189" s="33">
        <f t="shared" si="25"/>
        <v>-7702</v>
      </c>
      <c r="N189" s="33">
        <f t="shared" si="25"/>
        <v>4080</v>
      </c>
      <c r="O189" s="33">
        <f t="shared" si="25"/>
        <v>-13600</v>
      </c>
    </row>
    <row r="190" spans="1:15">
      <c r="A190" s="94"/>
      <c r="B190" s="100" t="s">
        <v>164</v>
      </c>
      <c r="C190" s="10"/>
      <c r="D190" s="10"/>
      <c r="E190" s="10"/>
      <c r="F190" s="7"/>
      <c r="G190" s="33">
        <f>IF(G$5="","",(G85+G86+G87+G88)-(F85+F86+F87+F88))</f>
        <v>0</v>
      </c>
      <c r="H190" s="33">
        <f t="shared" ref="H190:O190" si="26">IF(H$5="","",(H85+H86+H87+H88)-(G85+G86+G87+G88))</f>
        <v>0</v>
      </c>
      <c r="I190" s="33">
        <f t="shared" si="26"/>
        <v>2010</v>
      </c>
      <c r="J190" s="33">
        <f t="shared" si="26"/>
        <v>4298</v>
      </c>
      <c r="K190" s="33">
        <f t="shared" si="26"/>
        <v>-2409</v>
      </c>
      <c r="L190" s="33">
        <f t="shared" si="26"/>
        <v>-100</v>
      </c>
      <c r="M190" s="33">
        <f t="shared" si="26"/>
        <v>3200</v>
      </c>
      <c r="N190" s="33">
        <f t="shared" si="26"/>
        <v>4000</v>
      </c>
      <c r="O190" s="33">
        <f t="shared" si="26"/>
        <v>-1240</v>
      </c>
    </row>
    <row r="191" spans="1:15">
      <c r="A191" s="94"/>
      <c r="B191" s="100" t="s">
        <v>165</v>
      </c>
      <c r="C191" s="10"/>
      <c r="D191" s="10"/>
      <c r="E191" s="10"/>
      <c r="F191" s="7"/>
      <c r="G191" s="33">
        <f>IF(G$5="","",(G101+G102+G103+G104+G105)-(F101+F102+F103+F104+F105))</f>
        <v>1</v>
      </c>
      <c r="H191" s="33">
        <f t="shared" ref="H191:O191" si="27">IF(H$5="","",(H101+H102+H103+H104+H105)-(G101+G102+G103+G104+G105))</f>
        <v>1</v>
      </c>
      <c r="I191" s="33">
        <f t="shared" si="27"/>
        <v>12068</v>
      </c>
      <c r="J191" s="33">
        <f t="shared" si="27"/>
        <v>-43</v>
      </c>
      <c r="K191" s="33">
        <f t="shared" si="27"/>
        <v>3517</v>
      </c>
      <c r="L191" s="33">
        <f t="shared" si="27"/>
        <v>7568</v>
      </c>
      <c r="M191" s="33">
        <f t="shared" si="27"/>
        <v>7347</v>
      </c>
      <c r="N191" s="33">
        <f t="shared" si="27"/>
        <v>6044</v>
      </c>
      <c r="O191" s="33">
        <f t="shared" si="27"/>
        <v>-259</v>
      </c>
    </row>
    <row r="192" spans="1:15">
      <c r="A192" s="94"/>
      <c r="B192" s="100" t="s">
        <v>166</v>
      </c>
      <c r="C192" s="10"/>
      <c r="D192" s="10"/>
      <c r="E192" s="10"/>
      <c r="F192" s="7"/>
      <c r="G192" s="33">
        <f>IF(G$5="","",(G106+G107+G108+G110+G111+G112+G113+G114+G115+G116+G117+G121+G122+G123+G125+G126)-(F106+F107+F108+F110+F111+F112+F113+F114+F115+F116+F117+F121+F122+F123+F125+F126))</f>
        <v>-3273</v>
      </c>
      <c r="H192" s="33">
        <f t="shared" ref="H192:O192" si="28">IF(H$5="","",(H106+H107+H108+H110+H111+H112+H113+H114+H115+H116+H117+H121+H122+H123+H125+H126)-(G106+G107+G108+G110+G111+G112+G113+G114+G115+G116+G117+G121+G122+G123+G125+G126))</f>
        <v>3098</v>
      </c>
      <c r="I192" s="33">
        <f t="shared" si="28"/>
        <v>17</v>
      </c>
      <c r="J192" s="33">
        <f t="shared" si="28"/>
        <v>1412</v>
      </c>
      <c r="K192" s="33">
        <f t="shared" si="28"/>
        <v>1482</v>
      </c>
      <c r="L192" s="33">
        <f t="shared" si="28"/>
        <v>482</v>
      </c>
      <c r="M192" s="33">
        <f t="shared" si="28"/>
        <v>669</v>
      </c>
      <c r="N192" s="33">
        <f t="shared" si="28"/>
        <v>2758</v>
      </c>
      <c r="O192" s="33">
        <f t="shared" si="28"/>
        <v>1115</v>
      </c>
    </row>
    <row r="193" spans="1:15">
      <c r="A193" s="94"/>
      <c r="B193" s="100" t="s">
        <v>167</v>
      </c>
      <c r="C193" s="10"/>
      <c r="D193" s="10"/>
      <c r="E193" s="10"/>
      <c r="F193" s="7"/>
      <c r="G193" s="33">
        <f>IF(G$5="","",G118-F118)</f>
        <v>0</v>
      </c>
      <c r="H193" s="33">
        <f t="shared" ref="H193:O193" si="29">IF(H$5="","",H118-G118)</f>
        <v>0</v>
      </c>
      <c r="I193" s="33">
        <f t="shared" si="29"/>
        <v>0</v>
      </c>
      <c r="J193" s="33">
        <f t="shared" si="29"/>
        <v>0</v>
      </c>
      <c r="K193" s="33">
        <f t="shared" si="29"/>
        <v>0</v>
      </c>
      <c r="L193" s="33">
        <f t="shared" si="29"/>
        <v>0</v>
      </c>
      <c r="M193" s="33">
        <f t="shared" si="29"/>
        <v>0</v>
      </c>
      <c r="N193" s="33">
        <f t="shared" si="29"/>
        <v>0</v>
      </c>
      <c r="O193" s="33">
        <f t="shared" si="29"/>
        <v>0</v>
      </c>
    </row>
    <row r="194" spans="1:15">
      <c r="A194" s="94"/>
      <c r="B194" s="100" t="s">
        <v>168</v>
      </c>
      <c r="C194" s="10"/>
      <c r="D194" s="10"/>
      <c r="E194" s="10"/>
      <c r="F194" s="7"/>
      <c r="G194" s="33">
        <f>IF(G$5="","",(G119+G120)-(F119+F120))</f>
        <v>795</v>
      </c>
      <c r="H194" s="33">
        <f t="shared" ref="H194:O194" si="30">IF(H$5="","",(H119+H120)-(G119+G120))</f>
        <v>937</v>
      </c>
      <c r="I194" s="33">
        <f t="shared" si="30"/>
        <v>643</v>
      </c>
      <c r="J194" s="33">
        <f t="shared" si="30"/>
        <v>1174</v>
      </c>
      <c r="K194" s="33">
        <f t="shared" si="30"/>
        <v>874</v>
      </c>
      <c r="L194" s="33">
        <f t="shared" si="30"/>
        <v>1189</v>
      </c>
      <c r="M194" s="33">
        <f t="shared" si="30"/>
        <v>951</v>
      </c>
      <c r="N194" s="33">
        <f t="shared" si="30"/>
        <v>1089</v>
      </c>
      <c r="O194" s="33">
        <f t="shared" si="30"/>
        <v>837</v>
      </c>
    </row>
    <row r="195" spans="1:15">
      <c r="A195" s="94"/>
      <c r="B195" s="100" t="s">
        <v>169</v>
      </c>
      <c r="C195" s="10"/>
      <c r="D195" s="10"/>
      <c r="E195" s="10"/>
      <c r="F195" s="7"/>
      <c r="G195" s="33">
        <f>IF(G$5="","",G128-F128)</f>
        <v>0</v>
      </c>
      <c r="H195" s="33">
        <f t="shared" ref="H195:O195" si="31">IF(H$5="","",H128-G128)</f>
        <v>0</v>
      </c>
      <c r="I195" s="33">
        <f t="shared" si="31"/>
        <v>0</v>
      </c>
      <c r="J195" s="33">
        <f t="shared" si="31"/>
        <v>0</v>
      </c>
      <c r="K195" s="33">
        <f t="shared" si="31"/>
        <v>0</v>
      </c>
      <c r="L195" s="33">
        <f t="shared" si="31"/>
        <v>0</v>
      </c>
      <c r="M195" s="33">
        <f t="shared" si="31"/>
        <v>0</v>
      </c>
      <c r="N195" s="33">
        <f t="shared" si="31"/>
        <v>0</v>
      </c>
      <c r="O195" s="33">
        <f t="shared" si="31"/>
        <v>0</v>
      </c>
    </row>
    <row r="196" spans="1:15">
      <c r="A196" s="94"/>
      <c r="B196" s="100" t="s">
        <v>170</v>
      </c>
      <c r="C196" s="10"/>
      <c r="D196" s="10"/>
      <c r="E196" s="10"/>
      <c r="F196" s="7"/>
      <c r="G196" s="33">
        <f>IF(G$5="","",(G127+G129+G130+G131+G132+G133)-(F127+F129+F130+F131+F132+F133))</f>
        <v>165</v>
      </c>
      <c r="H196" s="33">
        <f t="shared" ref="H196:O196" si="32">IF(H$5="","",(H127+H129+H130+H131+H132+H133)-(G127+G129+G130+G131+G132+G133))</f>
        <v>55</v>
      </c>
      <c r="I196" s="33">
        <f t="shared" si="32"/>
        <v>337</v>
      </c>
      <c r="J196" s="33">
        <f t="shared" si="32"/>
        <v>996</v>
      </c>
      <c r="K196" s="33">
        <f t="shared" si="32"/>
        <v>881</v>
      </c>
      <c r="L196" s="33">
        <f t="shared" si="32"/>
        <v>747</v>
      </c>
      <c r="M196" s="33">
        <f t="shared" si="32"/>
        <v>-1612</v>
      </c>
      <c r="N196" s="33">
        <f t="shared" si="32"/>
        <v>-1443</v>
      </c>
      <c r="O196" s="33">
        <f t="shared" si="32"/>
        <v>-1135</v>
      </c>
    </row>
    <row r="197" spans="1:15">
      <c r="A197" s="94"/>
      <c r="B197" s="100" t="s">
        <v>171</v>
      </c>
      <c r="C197" s="10"/>
      <c r="D197" s="10"/>
      <c r="E197" s="10"/>
      <c r="F197" s="7"/>
      <c r="G197" s="33">
        <f>IF(G$5="","",G146)</f>
        <v>0</v>
      </c>
      <c r="H197" s="33">
        <f t="shared" ref="H197:O197" si="33">IF(H$5="","",H146)</f>
        <v>0</v>
      </c>
      <c r="I197" s="33">
        <f t="shared" si="33"/>
        <v>0</v>
      </c>
      <c r="J197" s="33">
        <f t="shared" si="33"/>
        <v>0</v>
      </c>
      <c r="K197" s="33">
        <f t="shared" si="33"/>
        <v>0</v>
      </c>
      <c r="L197" s="33">
        <f t="shared" si="33"/>
        <v>0</v>
      </c>
      <c r="M197" s="33">
        <f t="shared" si="33"/>
        <v>0</v>
      </c>
      <c r="N197" s="33">
        <f t="shared" si="33"/>
        <v>0</v>
      </c>
      <c r="O197" s="33">
        <f t="shared" si="33"/>
        <v>0</v>
      </c>
    </row>
    <row r="198" spans="1:15">
      <c r="A198" s="94"/>
      <c r="B198" s="100" t="s">
        <v>172</v>
      </c>
      <c r="C198" s="10"/>
      <c r="D198" s="10"/>
      <c r="E198" s="10"/>
      <c r="F198" s="7"/>
      <c r="G198" s="33">
        <f>IF(G$5="","",G147)</f>
        <v>-2769</v>
      </c>
      <c r="H198" s="33">
        <f t="shared" ref="H198:O198" si="34">IF(H$5="","",H147)</f>
        <v>-2661</v>
      </c>
      <c r="I198" s="33">
        <f t="shared" si="34"/>
        <v>-2867</v>
      </c>
      <c r="J198" s="33">
        <f t="shared" si="34"/>
        <v>-2829</v>
      </c>
      <c r="K198" s="33">
        <f t="shared" si="34"/>
        <v>-2801</v>
      </c>
      <c r="L198" s="33">
        <f t="shared" si="34"/>
        <v>-2743</v>
      </c>
      <c r="M198" s="33">
        <f t="shared" si="34"/>
        <v>-3053</v>
      </c>
      <c r="N198" s="33">
        <f t="shared" si="34"/>
        <v>-2964</v>
      </c>
      <c r="O198" s="33">
        <f t="shared" si="34"/>
        <v>-2969</v>
      </c>
    </row>
    <row r="199" spans="1:15">
      <c r="A199" s="94"/>
      <c r="B199" s="124" t="s">
        <v>173</v>
      </c>
      <c r="C199" s="74"/>
      <c r="D199" s="74"/>
      <c r="E199" s="74"/>
      <c r="F199" s="78"/>
      <c r="G199" s="175">
        <f>IF(G$5="","",(G188+G189+G190+G191+G192+G193+G194+G195+G196+G197+G198))</f>
        <v>-17344</v>
      </c>
      <c r="H199" s="175">
        <f t="shared" ref="H199:O199" si="35">IF(H$5="","",(H188+H189+H190+H191+H192+H193+H194+H195+H196+H197+H198))</f>
        <v>14555</v>
      </c>
      <c r="I199" s="175">
        <f t="shared" si="35"/>
        <v>-7665</v>
      </c>
      <c r="J199" s="175">
        <f t="shared" si="35"/>
        <v>15126</v>
      </c>
      <c r="K199" s="175">
        <f t="shared" si="35"/>
        <v>-15538</v>
      </c>
      <c r="L199" s="175">
        <f t="shared" si="35"/>
        <v>-13430</v>
      </c>
      <c r="M199" s="175">
        <f t="shared" si="35"/>
        <v>-977</v>
      </c>
      <c r="N199" s="175">
        <f t="shared" si="35"/>
        <v>12467</v>
      </c>
      <c r="O199" s="175">
        <f t="shared" si="35"/>
        <v>-18155</v>
      </c>
    </row>
    <row r="200" spans="1:15">
      <c r="A200" s="94"/>
      <c r="B200" s="7"/>
      <c r="C200" s="6"/>
      <c r="D200" s="6"/>
      <c r="E200" s="6"/>
      <c r="F200" s="7"/>
      <c r="G200" s="176"/>
      <c r="H200" s="176"/>
      <c r="I200" s="176"/>
      <c r="J200" s="176"/>
      <c r="K200" s="176"/>
      <c r="L200" s="176"/>
      <c r="M200" s="176"/>
      <c r="N200" s="176"/>
      <c r="O200" s="176"/>
    </row>
    <row r="201" spans="1:15">
      <c r="A201" s="94"/>
      <c r="B201" s="125" t="s">
        <v>174</v>
      </c>
      <c r="C201" s="81"/>
      <c r="D201" s="81"/>
      <c r="E201" s="81"/>
      <c r="F201" s="82"/>
      <c r="G201" s="178">
        <f>IF(G$5="","",G180+G185+G199)</f>
        <v>-182</v>
      </c>
      <c r="H201" s="178">
        <f t="shared" ref="H201:O201" si="36">IF(H$5="","",H180+H185+H199)</f>
        <v>4872</v>
      </c>
      <c r="I201" s="178">
        <f t="shared" si="36"/>
        <v>-5972</v>
      </c>
      <c r="J201" s="178">
        <f t="shared" si="36"/>
        <v>867</v>
      </c>
      <c r="K201" s="178">
        <f t="shared" si="36"/>
        <v>5634</v>
      </c>
      <c r="L201" s="178">
        <f t="shared" si="36"/>
        <v>-4989</v>
      </c>
      <c r="M201" s="178">
        <f t="shared" si="36"/>
        <v>830</v>
      </c>
      <c r="N201" s="178">
        <f t="shared" si="36"/>
        <v>5801</v>
      </c>
      <c r="O201" s="178">
        <f t="shared" si="36"/>
        <v>-4431</v>
      </c>
    </row>
    <row r="202" spans="1:15">
      <c r="A202" s="94"/>
      <c r="B202" s="126" t="s">
        <v>175</v>
      </c>
      <c r="C202" s="77"/>
      <c r="D202" s="77"/>
      <c r="E202" s="77"/>
      <c r="F202" s="79"/>
      <c r="G202" s="179">
        <f>IF(G$5="","",F51)</f>
        <v>14259</v>
      </c>
      <c r="H202" s="179">
        <f t="shared" ref="H202:O202" si="37">IF(H$5="","",G51)</f>
        <v>14077</v>
      </c>
      <c r="I202" s="179">
        <f t="shared" si="37"/>
        <v>18949</v>
      </c>
      <c r="J202" s="179">
        <f t="shared" si="37"/>
        <v>12977</v>
      </c>
      <c r="K202" s="179">
        <f t="shared" si="37"/>
        <v>13844</v>
      </c>
      <c r="L202" s="179">
        <f t="shared" si="37"/>
        <v>19478</v>
      </c>
      <c r="M202" s="179">
        <f t="shared" si="37"/>
        <v>14489</v>
      </c>
      <c r="N202" s="179">
        <f t="shared" si="37"/>
        <v>15319</v>
      </c>
      <c r="O202" s="179">
        <f t="shared" si="37"/>
        <v>21120</v>
      </c>
    </row>
    <row r="203" spans="1:15">
      <c r="A203" s="94"/>
      <c r="B203" s="127" t="s">
        <v>176</v>
      </c>
      <c r="C203" s="76"/>
      <c r="D203" s="76"/>
      <c r="E203" s="76"/>
      <c r="F203" s="80"/>
      <c r="G203" s="170">
        <f>IF(G$5="","",G201+G202)</f>
        <v>14077</v>
      </c>
      <c r="H203" s="170">
        <f t="shared" ref="H203:O203" si="38">IF(H$5="","",H201+H202)</f>
        <v>18949</v>
      </c>
      <c r="I203" s="170">
        <f t="shared" si="38"/>
        <v>12977</v>
      </c>
      <c r="J203" s="170">
        <f t="shared" si="38"/>
        <v>13844</v>
      </c>
      <c r="K203" s="170">
        <f t="shared" si="38"/>
        <v>19478</v>
      </c>
      <c r="L203" s="170">
        <f t="shared" si="38"/>
        <v>14489</v>
      </c>
      <c r="M203" s="170">
        <f t="shared" si="38"/>
        <v>15319</v>
      </c>
      <c r="N203" s="170">
        <f t="shared" si="38"/>
        <v>21120</v>
      </c>
      <c r="O203" s="170">
        <f t="shared" si="38"/>
        <v>16689</v>
      </c>
    </row>
    <row r="204" spans="1:15">
      <c r="A204" s="94"/>
      <c r="B204" s="14" t="s">
        <v>5</v>
      </c>
      <c r="C204" s="10"/>
      <c r="D204" s="23">
        <f>$D$15</f>
        <v>5.0000000000000001E-3</v>
      </c>
      <c r="E204" s="10"/>
      <c r="F204" s="7"/>
      <c r="G204" s="194" t="str">
        <f>IF(G$5="","",IF(ABS(G51-G203)&lt;$D204,"OK","Error"))</f>
        <v>OK</v>
      </c>
      <c r="H204" s="194" t="str">
        <f t="shared" ref="H204:N204" si="39">IF(H$5="","",IF(ABS(H51-H203)&lt;$D204,"OK","Error"))</f>
        <v>OK</v>
      </c>
      <c r="I204" s="194" t="str">
        <f t="shared" si="39"/>
        <v>OK</v>
      </c>
      <c r="J204" s="194" t="str">
        <f t="shared" si="39"/>
        <v>OK</v>
      </c>
      <c r="K204" s="194" t="str">
        <f>IF(K$5="","",IF(ABS(K51-K203)&lt;$D204,"OK","Error"))</f>
        <v>OK</v>
      </c>
      <c r="L204" s="194" t="str">
        <f t="shared" si="39"/>
        <v>OK</v>
      </c>
      <c r="M204" s="194" t="str">
        <f t="shared" si="39"/>
        <v>OK</v>
      </c>
      <c r="N204" s="194" t="str">
        <f t="shared" si="39"/>
        <v>OK</v>
      </c>
      <c r="O204" s="194" t="str">
        <f>IF(O$5="","",IF(ABS(O51-O203)&lt;$D204,"OK","Error"))</f>
        <v>OK</v>
      </c>
    </row>
    <row r="205" spans="1:15">
      <c r="A205" s="96"/>
      <c r="B205" s="6"/>
      <c r="C205" s="6"/>
      <c r="D205" s="8"/>
      <c r="E205" s="6"/>
      <c r="F205" s="7"/>
      <c r="G205" s="6"/>
      <c r="H205" s="6"/>
      <c r="I205" s="6"/>
      <c r="J205" s="6"/>
      <c r="K205" s="6"/>
      <c r="L205" s="6"/>
      <c r="M205" s="6"/>
      <c r="N205" s="6"/>
      <c r="O205" s="6"/>
    </row>
  </sheetData>
  <conditionalFormatting sqref="A3:B4 D3:O4">
    <cfRule type="beginsWith" dxfId="52" priority="11" operator="beginsWith" text="0">
      <formula>LEFT(A3,LEN("0"))="0"</formula>
    </cfRule>
  </conditionalFormatting>
  <conditionalFormatting sqref="F46:O46">
    <cfRule type="cellIs" dxfId="51" priority="4" operator="equal">
      <formula>"Error"</formula>
    </cfRule>
  </conditionalFormatting>
  <conditionalFormatting sqref="F82:O82">
    <cfRule type="containsText" dxfId="50" priority="3" operator="containsText" text="Error">
      <formula>NOT(ISERROR(SEARCH("Error",F82)))</formula>
    </cfRule>
  </conditionalFormatting>
  <conditionalFormatting sqref="F136:O136">
    <cfRule type="containsText" dxfId="49" priority="2" operator="containsText" text="Error">
      <formula>NOT(ISERROR(SEARCH("Error",F136)))</formula>
    </cfRule>
  </conditionalFormatting>
  <conditionalFormatting sqref="G204:O204">
    <cfRule type="containsText" dxfId="48" priority="1" operator="containsText" text="Error">
      <formula>NOT(ISERROR(SEARCH("Error",G204)))</formula>
    </cfRule>
  </conditionalFormatting>
  <hyperlinks>
    <hyperlink ref="B2" r:id="rId1" xr:uid="{F59AFC7B-E381-974A-92FC-2061AF57AB84}"/>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4813-7669-2B43-BDCE-C435DA1D8B32}">
  <dimension ref="A2:AU396"/>
  <sheetViews>
    <sheetView showGridLines="0" tabSelected="1" topLeftCell="R1" zoomScale="140" zoomScaleNormal="140" zoomScalePageLayoutView="130" workbookViewId="0">
      <selection activeCell="X15" sqref="X15"/>
    </sheetView>
  </sheetViews>
  <sheetFormatPr baseColWidth="10" defaultColWidth="10.83203125" defaultRowHeight="15" customHeight="1" outlineLevelRow="1" outlineLevelCol="1"/>
  <cols>
    <col min="1" max="1" width="3.83203125" style="1" customWidth="1"/>
    <col min="2" max="7" width="10.83203125" style="1" customWidth="1"/>
    <col min="8" max="8" width="3.83203125" style="1" customWidth="1" outlineLevel="1"/>
    <col min="9" max="13" width="10.83203125" style="1" customWidth="1" outlineLevel="1"/>
    <col min="14" max="14" width="3.6640625" style="34" customWidth="1" outlineLevel="1"/>
    <col min="15" max="15" width="10.83203125" style="1" customWidth="1" outlineLevel="1"/>
    <col min="16" max="16" width="3.83203125" style="34" customWidth="1"/>
    <col min="17" max="41" width="10.83203125" style="1" customWidth="1"/>
    <col min="42" max="16384" width="10.83203125" style="1"/>
  </cols>
  <sheetData>
    <row r="2" spans="1:41" ht="15" customHeight="1">
      <c r="Q2" s="197">
        <v>0</v>
      </c>
      <c r="R2" s="198">
        <v>1</v>
      </c>
      <c r="S2" s="198">
        <v>2</v>
      </c>
      <c r="T2" s="198">
        <v>3</v>
      </c>
      <c r="U2" s="198">
        <v>4</v>
      </c>
      <c r="V2" s="198">
        <v>5</v>
      </c>
      <c r="W2" s="198">
        <v>6</v>
      </c>
      <c r="X2" s="198">
        <v>7</v>
      </c>
      <c r="Y2" s="198">
        <v>8</v>
      </c>
      <c r="Z2" s="198">
        <v>9</v>
      </c>
      <c r="AA2" s="198">
        <v>10</v>
      </c>
      <c r="AB2" s="198">
        <v>11</v>
      </c>
      <c r="AC2" s="198">
        <v>12</v>
      </c>
      <c r="AD2" s="198">
        <v>13</v>
      </c>
      <c r="AE2" s="198">
        <v>14</v>
      </c>
      <c r="AF2" s="198">
        <v>15</v>
      </c>
      <c r="AG2" s="198">
        <v>16</v>
      </c>
      <c r="AH2" s="198">
        <v>17</v>
      </c>
      <c r="AI2" s="198">
        <v>18</v>
      </c>
      <c r="AJ2" s="198">
        <v>19</v>
      </c>
      <c r="AK2" s="198">
        <v>20</v>
      </c>
      <c r="AL2" s="198">
        <v>21</v>
      </c>
      <c r="AM2" s="198">
        <v>22</v>
      </c>
      <c r="AN2" s="198">
        <v>23</v>
      </c>
      <c r="AO2" s="198">
        <v>24</v>
      </c>
    </row>
    <row r="3" spans="1:41" ht="15" customHeight="1">
      <c r="O3" s="199">
        <v>24</v>
      </c>
      <c r="Q3" s="197">
        <v>-9</v>
      </c>
      <c r="R3" s="198">
        <v>-8</v>
      </c>
      <c r="S3" s="198">
        <v>-7</v>
      </c>
      <c r="T3" s="198">
        <v>-6</v>
      </c>
      <c r="U3" s="198">
        <v>-5</v>
      </c>
      <c r="V3" s="198">
        <v>-4</v>
      </c>
      <c r="W3" s="198">
        <v>-3</v>
      </c>
      <c r="X3" s="198">
        <v>-2</v>
      </c>
      <c r="Y3" s="198">
        <v>-1</v>
      </c>
      <c r="Z3" s="198">
        <v>0</v>
      </c>
      <c r="AA3" s="198">
        <v>1</v>
      </c>
      <c r="AB3" s="198">
        <v>2</v>
      </c>
      <c r="AC3" s="198">
        <v>3</v>
      </c>
      <c r="AD3" s="198">
        <v>4</v>
      </c>
      <c r="AE3" s="198">
        <v>5</v>
      </c>
      <c r="AF3" s="198">
        <v>6</v>
      </c>
      <c r="AG3" s="198">
        <v>7</v>
      </c>
      <c r="AH3" s="198">
        <v>8</v>
      </c>
      <c r="AI3" s="198">
        <v>9</v>
      </c>
      <c r="AJ3" s="198">
        <v>10</v>
      </c>
      <c r="AK3" s="198">
        <v>11</v>
      </c>
      <c r="AL3" s="198">
        <v>12</v>
      </c>
      <c r="AM3" s="198">
        <v>13</v>
      </c>
      <c r="AN3" s="198">
        <v>14</v>
      </c>
      <c r="AO3" s="198">
        <v>15</v>
      </c>
    </row>
    <row r="4" spans="1:41" ht="15" customHeight="1">
      <c r="O4" s="199">
        <v>15</v>
      </c>
      <c r="Q4" s="197">
        <v>3</v>
      </c>
      <c r="R4" s="198">
        <v>4</v>
      </c>
      <c r="S4" s="198">
        <v>1</v>
      </c>
      <c r="T4" s="198">
        <v>2</v>
      </c>
      <c r="U4" s="198">
        <v>3</v>
      </c>
      <c r="V4" s="198">
        <v>4</v>
      </c>
      <c r="W4" s="198">
        <v>1</v>
      </c>
      <c r="X4" s="198">
        <v>2</v>
      </c>
      <c r="Y4" s="198">
        <v>3</v>
      </c>
      <c r="Z4" s="198">
        <v>4</v>
      </c>
      <c r="AA4" s="198">
        <v>1</v>
      </c>
      <c r="AB4" s="198">
        <v>2</v>
      </c>
      <c r="AC4" s="198">
        <v>3</v>
      </c>
      <c r="AD4" s="198">
        <v>4</v>
      </c>
      <c r="AE4" s="198">
        <v>1</v>
      </c>
      <c r="AF4" s="198">
        <v>2</v>
      </c>
      <c r="AG4" s="198">
        <v>3</v>
      </c>
      <c r="AH4" s="198">
        <v>4</v>
      </c>
      <c r="AI4" s="198">
        <v>1</v>
      </c>
      <c r="AJ4" s="198">
        <v>2</v>
      </c>
      <c r="AK4" s="198">
        <v>3</v>
      </c>
      <c r="AL4" s="198">
        <v>4</v>
      </c>
      <c r="AM4" s="198">
        <v>1</v>
      </c>
      <c r="AN4" s="198">
        <v>2</v>
      </c>
      <c r="AO4" s="198">
        <v>3</v>
      </c>
    </row>
    <row r="5" spans="1:41" ht="15" customHeight="1">
      <c r="O5" s="199">
        <v>9</v>
      </c>
      <c r="Q5" s="197">
        <v>0.75</v>
      </c>
      <c r="R5" s="198">
        <v>1</v>
      </c>
      <c r="S5" s="198">
        <v>0.25</v>
      </c>
      <c r="T5" s="198">
        <v>0.5</v>
      </c>
      <c r="U5" s="198">
        <v>0.75</v>
      </c>
      <c r="V5" s="198">
        <v>1</v>
      </c>
      <c r="W5" s="198">
        <v>0.25</v>
      </c>
      <c r="X5" s="198">
        <v>0.5</v>
      </c>
      <c r="Y5" s="198">
        <v>0.75</v>
      </c>
      <c r="Z5" s="198">
        <v>1</v>
      </c>
      <c r="AA5" s="198">
        <v>0.25</v>
      </c>
      <c r="AB5" s="198">
        <v>0.5</v>
      </c>
      <c r="AC5" s="198">
        <v>0.75</v>
      </c>
      <c r="AD5" s="198">
        <v>1</v>
      </c>
      <c r="AE5" s="198">
        <v>0.25</v>
      </c>
      <c r="AF5" s="198">
        <v>0.5</v>
      </c>
      <c r="AG5" s="198">
        <v>0.75</v>
      </c>
      <c r="AH5" s="198">
        <v>1</v>
      </c>
      <c r="AI5" s="198">
        <v>0.25</v>
      </c>
      <c r="AJ5" s="198">
        <v>0.5</v>
      </c>
      <c r="AK5" s="198">
        <v>0.75</v>
      </c>
      <c r="AL5" s="198">
        <v>1</v>
      </c>
      <c r="AM5" s="198">
        <v>0.25</v>
      </c>
      <c r="AN5" s="198">
        <v>0.5</v>
      </c>
      <c r="AO5" s="198">
        <v>0.75</v>
      </c>
    </row>
    <row r="6" spans="1:41" ht="15" customHeight="1">
      <c r="I6" s="34">
        <v>5</v>
      </c>
      <c r="J6" s="34">
        <v>9</v>
      </c>
      <c r="K6" s="34">
        <v>13</v>
      </c>
      <c r="L6" s="34">
        <v>17</v>
      </c>
      <c r="M6" s="199">
        <v>21</v>
      </c>
      <c r="O6" s="199">
        <v>5</v>
      </c>
      <c r="Q6" s="197" t="e">
        <v>#N/A</v>
      </c>
      <c r="R6" s="198" t="e">
        <v>#N/A</v>
      </c>
      <c r="S6" s="198">
        <v>1</v>
      </c>
      <c r="T6" s="198">
        <v>2</v>
      </c>
      <c r="U6" s="198">
        <v>3</v>
      </c>
      <c r="V6" s="198">
        <v>4</v>
      </c>
      <c r="W6" s="198">
        <v>1</v>
      </c>
      <c r="X6" s="198">
        <v>2</v>
      </c>
      <c r="Y6" s="198">
        <v>3</v>
      </c>
      <c r="Z6" s="198">
        <v>4</v>
      </c>
      <c r="AA6" s="198">
        <v>1</v>
      </c>
      <c r="AB6" s="198">
        <v>2</v>
      </c>
      <c r="AC6" s="198">
        <v>3</v>
      </c>
      <c r="AD6" s="198">
        <v>4</v>
      </c>
      <c r="AE6" s="198">
        <v>1</v>
      </c>
      <c r="AF6" s="198">
        <v>2</v>
      </c>
      <c r="AG6" s="198">
        <v>3</v>
      </c>
      <c r="AH6" s="198">
        <v>4</v>
      </c>
      <c r="AI6" s="198">
        <v>1</v>
      </c>
      <c r="AJ6" s="198">
        <v>2</v>
      </c>
      <c r="AK6" s="198">
        <v>3</v>
      </c>
      <c r="AL6" s="198">
        <v>4</v>
      </c>
      <c r="AM6" s="198">
        <v>1</v>
      </c>
      <c r="AN6" s="198">
        <v>2</v>
      </c>
      <c r="AO6" s="198">
        <v>3</v>
      </c>
    </row>
    <row r="7" spans="1:41" ht="15" customHeight="1">
      <c r="Q7" s="197" t="s">
        <v>916</v>
      </c>
      <c r="R7" s="198" t="s">
        <v>916</v>
      </c>
      <c r="S7" s="198" t="s">
        <v>916</v>
      </c>
      <c r="T7" s="198" t="s">
        <v>916</v>
      </c>
      <c r="U7" s="198" t="s">
        <v>916</v>
      </c>
      <c r="V7" s="198">
        <v>5</v>
      </c>
      <c r="W7" s="198" t="s">
        <v>916</v>
      </c>
      <c r="X7" s="198" t="s">
        <v>916</v>
      </c>
      <c r="Y7" s="198" t="s">
        <v>916</v>
      </c>
      <c r="Z7" s="198">
        <v>9</v>
      </c>
      <c r="AA7" s="198" t="s">
        <v>916</v>
      </c>
      <c r="AB7" s="198" t="s">
        <v>916</v>
      </c>
      <c r="AC7" s="198" t="s">
        <v>916</v>
      </c>
      <c r="AD7" s="198">
        <v>13</v>
      </c>
      <c r="AE7" s="198" t="s">
        <v>916</v>
      </c>
      <c r="AF7" s="198" t="s">
        <v>916</v>
      </c>
      <c r="AG7" s="198" t="s">
        <v>916</v>
      </c>
      <c r="AH7" s="198">
        <v>17</v>
      </c>
      <c r="AI7" s="198" t="s">
        <v>916</v>
      </c>
      <c r="AJ7" s="198" t="s">
        <v>916</v>
      </c>
      <c r="AK7" s="198" t="s">
        <v>916</v>
      </c>
      <c r="AL7" s="198">
        <v>21</v>
      </c>
      <c r="AM7" s="198" t="s">
        <v>916</v>
      </c>
      <c r="AN7" s="198" t="s">
        <v>916</v>
      </c>
      <c r="AO7" s="198" t="s">
        <v>916</v>
      </c>
    </row>
    <row r="8" spans="1:41" ht="15" customHeight="1">
      <c r="Q8" s="200"/>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row>
    <row r="9" spans="1:41" ht="15" customHeight="1">
      <c r="I9" s="202" t="s">
        <v>917</v>
      </c>
      <c r="J9" s="202" t="s">
        <v>917</v>
      </c>
      <c r="K9" s="202" t="s">
        <v>918</v>
      </c>
      <c r="L9" s="202" t="s">
        <v>918</v>
      </c>
      <c r="M9" s="202" t="s">
        <v>918</v>
      </c>
      <c r="O9" s="202" t="s">
        <v>639</v>
      </c>
      <c r="Q9" s="203" t="s">
        <v>917</v>
      </c>
      <c r="R9" s="203" t="s">
        <v>917</v>
      </c>
      <c r="S9" s="203" t="s">
        <v>917</v>
      </c>
      <c r="T9" s="203" t="s">
        <v>917</v>
      </c>
      <c r="U9" s="203" t="s">
        <v>917</v>
      </c>
      <c r="V9" s="203" t="s">
        <v>917</v>
      </c>
      <c r="W9" s="203" t="s">
        <v>917</v>
      </c>
      <c r="X9" s="203" t="s">
        <v>917</v>
      </c>
      <c r="Y9" s="203" t="s">
        <v>917</v>
      </c>
      <c r="Z9" s="203" t="s">
        <v>917</v>
      </c>
      <c r="AA9" s="203" t="s">
        <v>918</v>
      </c>
      <c r="AB9" s="203" t="s">
        <v>918</v>
      </c>
      <c r="AC9" s="203" t="s">
        <v>918</v>
      </c>
      <c r="AD9" s="203" t="s">
        <v>918</v>
      </c>
      <c r="AE9" s="203" t="s">
        <v>918</v>
      </c>
      <c r="AF9" s="203" t="s">
        <v>918</v>
      </c>
      <c r="AG9" s="203" t="s">
        <v>918</v>
      </c>
      <c r="AH9" s="203" t="s">
        <v>918</v>
      </c>
      <c r="AI9" s="203" t="s">
        <v>918</v>
      </c>
      <c r="AJ9" s="203" t="s">
        <v>918</v>
      </c>
      <c r="AK9" s="203" t="s">
        <v>918</v>
      </c>
      <c r="AL9" s="203" t="s">
        <v>918</v>
      </c>
      <c r="AM9" s="203" t="s">
        <v>918</v>
      </c>
      <c r="AN9" s="203" t="s">
        <v>918</v>
      </c>
      <c r="AO9" s="203" t="s">
        <v>918</v>
      </c>
    </row>
    <row r="10" spans="1:41" ht="5.25" customHeight="1">
      <c r="I10" s="34"/>
      <c r="J10" s="34"/>
      <c r="K10" s="34"/>
      <c r="L10" s="34"/>
      <c r="M10" s="34"/>
      <c r="O10" s="34"/>
      <c r="Q10" s="20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row>
    <row r="11" spans="1:41" ht="15" customHeight="1">
      <c r="A11" s="205"/>
      <c r="B11" s="206" t="s">
        <v>711</v>
      </c>
      <c r="C11" s="207"/>
      <c r="D11" s="207"/>
      <c r="E11" s="207"/>
      <c r="F11" s="207"/>
      <c r="G11" s="207"/>
      <c r="H11" s="208"/>
      <c r="I11" s="202">
        <v>41974</v>
      </c>
      <c r="J11" s="202">
        <v>42339</v>
      </c>
      <c r="K11" s="202">
        <v>42705</v>
      </c>
      <c r="L11" s="202">
        <v>43070</v>
      </c>
      <c r="M11" s="202">
        <v>43435</v>
      </c>
      <c r="N11" s="208"/>
      <c r="O11" s="202">
        <v>42339</v>
      </c>
      <c r="P11" s="208"/>
      <c r="Q11" s="202">
        <v>41518</v>
      </c>
      <c r="R11" s="202">
        <v>41609</v>
      </c>
      <c r="S11" s="202">
        <v>41699</v>
      </c>
      <c r="T11" s="202">
        <v>41791</v>
      </c>
      <c r="U11" s="202">
        <v>41883</v>
      </c>
      <c r="V11" s="202">
        <v>41974</v>
      </c>
      <c r="W11" s="202">
        <v>42064</v>
      </c>
      <c r="X11" s="202">
        <v>42156</v>
      </c>
      <c r="Y11" s="202">
        <v>42248</v>
      </c>
      <c r="Z11" s="202">
        <v>42339</v>
      </c>
      <c r="AA11" s="202">
        <v>42430</v>
      </c>
      <c r="AB11" s="202">
        <v>42522</v>
      </c>
      <c r="AC11" s="202">
        <v>42614</v>
      </c>
      <c r="AD11" s="202">
        <v>42705</v>
      </c>
      <c r="AE11" s="202">
        <v>42795</v>
      </c>
      <c r="AF11" s="202">
        <v>42887</v>
      </c>
      <c r="AG11" s="202">
        <v>42979</v>
      </c>
      <c r="AH11" s="202">
        <v>43070</v>
      </c>
      <c r="AI11" s="202">
        <v>43160</v>
      </c>
      <c r="AJ11" s="202">
        <v>43252</v>
      </c>
      <c r="AK11" s="202">
        <v>43344</v>
      </c>
      <c r="AL11" s="202">
        <v>43435</v>
      </c>
      <c r="AM11" s="202">
        <v>43525</v>
      </c>
      <c r="AN11" s="202">
        <v>43617</v>
      </c>
      <c r="AO11" s="202">
        <v>43709</v>
      </c>
    </row>
    <row r="12" spans="1:41" ht="15" customHeight="1" outlineLevel="1">
      <c r="Q12" s="209"/>
      <c r="R12" s="34"/>
      <c r="S12" s="34"/>
      <c r="T12" s="34"/>
      <c r="U12" s="34"/>
      <c r="V12" s="34"/>
      <c r="W12" s="34"/>
      <c r="X12" s="34"/>
      <c r="Y12" s="210"/>
      <c r="Z12" s="34" t="s">
        <v>712</v>
      </c>
      <c r="AA12" s="34"/>
      <c r="AB12" s="34"/>
      <c r="AC12" s="34"/>
      <c r="AD12" s="34"/>
      <c r="AE12" s="34"/>
      <c r="AF12" s="34"/>
      <c r="AG12" s="34"/>
      <c r="AH12" s="34"/>
      <c r="AI12" s="34"/>
      <c r="AJ12" s="34"/>
      <c r="AK12" s="34"/>
      <c r="AL12" s="34"/>
      <c r="AM12" s="34"/>
      <c r="AN12" s="34"/>
      <c r="AO12" s="34"/>
    </row>
    <row r="13" spans="1:41" ht="15" customHeight="1" outlineLevel="1">
      <c r="A13" s="211"/>
      <c r="B13" s="212" t="s">
        <v>713</v>
      </c>
      <c r="C13" s="213"/>
      <c r="D13" s="213"/>
      <c r="E13" s="213"/>
      <c r="F13" s="213"/>
      <c r="G13" s="213"/>
      <c r="H13" s="211"/>
      <c r="I13" s="214">
        <v>199800</v>
      </c>
      <c r="J13" s="214">
        <v>234988</v>
      </c>
      <c r="K13" s="214">
        <v>248678.27102066742</v>
      </c>
      <c r="L13" s="214">
        <v>258393.87770547828</v>
      </c>
      <c r="M13" s="214">
        <v>265357.27395240217</v>
      </c>
      <c r="N13" s="215"/>
      <c r="O13" s="214">
        <v>234988</v>
      </c>
      <c r="P13" s="215"/>
      <c r="Q13" s="216">
        <v>37472</v>
      </c>
      <c r="R13" s="216">
        <v>57594</v>
      </c>
      <c r="S13" s="216">
        <v>45646</v>
      </c>
      <c r="T13" s="216">
        <v>37432</v>
      </c>
      <c r="U13" s="216">
        <v>42123</v>
      </c>
      <c r="V13" s="216">
        <v>74599</v>
      </c>
      <c r="W13" s="216">
        <v>58010</v>
      </c>
      <c r="X13" s="216">
        <v>49605</v>
      </c>
      <c r="Y13" s="216">
        <v>51501</v>
      </c>
      <c r="Z13" s="216">
        <v>75872</v>
      </c>
      <c r="AA13" s="216">
        <v>61956.257477339539</v>
      </c>
      <c r="AB13" s="216">
        <v>52658.171127950285</v>
      </c>
      <c r="AC13" s="216">
        <v>54369.016268133309</v>
      </c>
      <c r="AD13" s="216">
        <v>79694.826147244283</v>
      </c>
      <c r="AE13" s="216">
        <v>64780.62841336897</v>
      </c>
      <c r="AF13" s="216">
        <v>54830.031872495492</v>
      </c>
      <c r="AG13" s="216">
        <v>56397.833939708049</v>
      </c>
      <c r="AH13" s="216">
        <v>82385.383479905766</v>
      </c>
      <c r="AI13" s="216">
        <v>66759.294894461098</v>
      </c>
      <c r="AJ13" s="216">
        <v>56345.181202836946</v>
      </c>
      <c r="AK13" s="216">
        <v>57807.779788200743</v>
      </c>
      <c r="AL13" s="216">
        <v>84445.018066903402</v>
      </c>
      <c r="AM13" s="216">
        <v>68428.277266822624</v>
      </c>
      <c r="AN13" s="216">
        <v>57753.810732907863</v>
      </c>
      <c r="AO13" s="216">
        <v>59252.974282905758</v>
      </c>
    </row>
    <row r="14" spans="1:41" ht="15" customHeight="1" outlineLevel="1">
      <c r="A14" s="211"/>
      <c r="B14" s="211" t="s">
        <v>714</v>
      </c>
      <c r="C14" s="211"/>
      <c r="D14" s="211"/>
      <c r="E14" s="211"/>
      <c r="F14" s="211"/>
      <c r="G14" s="211"/>
      <c r="H14" s="211"/>
      <c r="I14" s="217">
        <v>121368</v>
      </c>
      <c r="J14" s="217">
        <v>140680</v>
      </c>
      <c r="K14" s="217">
        <v>149206.96261240044</v>
      </c>
      <c r="L14" s="217">
        <v>155036.32662328696</v>
      </c>
      <c r="M14" s="217">
        <v>159214.3643714413</v>
      </c>
      <c r="N14" s="215"/>
      <c r="O14" s="217">
        <v>140680</v>
      </c>
      <c r="P14" s="215"/>
      <c r="Q14" s="218">
        <v>23601</v>
      </c>
      <c r="R14" s="218">
        <v>35748</v>
      </c>
      <c r="S14" s="218">
        <v>27699</v>
      </c>
      <c r="T14" s="218">
        <v>22697</v>
      </c>
      <c r="U14" s="218">
        <v>26114</v>
      </c>
      <c r="V14" s="218">
        <v>44858</v>
      </c>
      <c r="W14" s="218">
        <v>34354</v>
      </c>
      <c r="X14" s="218">
        <v>29924</v>
      </c>
      <c r="Y14" s="218">
        <v>30953</v>
      </c>
      <c r="Z14" s="218">
        <v>45449</v>
      </c>
      <c r="AA14" s="218">
        <v>37173.754486403719</v>
      </c>
      <c r="AB14" s="218">
        <v>31594.902676770169</v>
      </c>
      <c r="AC14" s="218">
        <v>32621.409760879986</v>
      </c>
      <c r="AD14" s="218">
        <v>47816.895688346565</v>
      </c>
      <c r="AE14" s="218">
        <v>38868.377048021379</v>
      </c>
      <c r="AF14" s="218">
        <v>32898.019123497295</v>
      </c>
      <c r="AG14" s="218">
        <v>33838.700363824828</v>
      </c>
      <c r="AH14" s="218">
        <v>49431.230087943455</v>
      </c>
      <c r="AI14" s="218">
        <v>40055.576936676654</v>
      </c>
      <c r="AJ14" s="218">
        <v>33807.108721702163</v>
      </c>
      <c r="AK14" s="218">
        <v>34684.667872920443</v>
      </c>
      <c r="AL14" s="218">
        <v>50667.010840142037</v>
      </c>
      <c r="AM14" s="218">
        <v>41056.966360093575</v>
      </c>
      <c r="AN14" s="218">
        <v>34652.286439744719</v>
      </c>
      <c r="AO14" s="218">
        <v>35551.784569743453</v>
      </c>
    </row>
    <row r="15" spans="1:41" ht="15" customHeight="1" outlineLevel="1">
      <c r="A15" s="211"/>
      <c r="B15" s="219" t="s">
        <v>715</v>
      </c>
      <c r="C15" s="219"/>
      <c r="D15" s="219"/>
      <c r="E15" s="219"/>
      <c r="F15" s="219"/>
      <c r="G15" s="219"/>
      <c r="H15" s="211"/>
      <c r="I15" s="220">
        <v>78432</v>
      </c>
      <c r="J15" s="220">
        <v>94308</v>
      </c>
      <c r="K15" s="220">
        <v>99471.308408266981</v>
      </c>
      <c r="L15" s="220">
        <v>103357.55108219132</v>
      </c>
      <c r="M15" s="220">
        <v>106142.9095809609</v>
      </c>
      <c r="N15" s="215"/>
      <c r="O15" s="220">
        <v>94308</v>
      </c>
      <c r="P15" s="215"/>
      <c r="Q15" s="221">
        <v>13871</v>
      </c>
      <c r="R15" s="221">
        <v>21846</v>
      </c>
      <c r="S15" s="221">
        <v>17947</v>
      </c>
      <c r="T15" s="221">
        <v>14735</v>
      </c>
      <c r="U15" s="221">
        <v>16009</v>
      </c>
      <c r="V15" s="221">
        <v>29741</v>
      </c>
      <c r="W15" s="221">
        <v>23656</v>
      </c>
      <c r="X15" s="221">
        <v>19681</v>
      </c>
      <c r="Y15" s="221">
        <v>20548</v>
      </c>
      <c r="Z15" s="221">
        <v>30423</v>
      </c>
      <c r="AA15" s="221">
        <v>24782.50299093582</v>
      </c>
      <c r="AB15" s="221">
        <v>21063.268451180116</v>
      </c>
      <c r="AC15" s="221">
        <v>21747.606507253324</v>
      </c>
      <c r="AD15" s="221">
        <v>31877.930458897717</v>
      </c>
      <c r="AE15" s="221">
        <v>25912.251365347591</v>
      </c>
      <c r="AF15" s="221">
        <v>21932.012748998197</v>
      </c>
      <c r="AG15" s="221">
        <v>22559.133575883221</v>
      </c>
      <c r="AH15" s="221">
        <v>32954.153391962311</v>
      </c>
      <c r="AI15" s="221">
        <v>26703.717957784444</v>
      </c>
      <c r="AJ15" s="221">
        <v>22538.072481134783</v>
      </c>
      <c r="AK15" s="221">
        <v>23123.1119152803</v>
      </c>
      <c r="AL15" s="221">
        <v>33778.007226761365</v>
      </c>
      <c r="AM15" s="221">
        <v>27371.31090672905</v>
      </c>
      <c r="AN15" s="221">
        <v>23101.524293163144</v>
      </c>
      <c r="AO15" s="221">
        <v>23701.189713162305</v>
      </c>
    </row>
    <row r="16" spans="1:41" ht="15" customHeight="1" outlineLevel="1">
      <c r="A16" s="211"/>
      <c r="B16" s="211" t="s">
        <v>716</v>
      </c>
      <c r="C16" s="211"/>
      <c r="D16" s="211"/>
      <c r="E16" s="211"/>
      <c r="F16" s="211"/>
      <c r="G16" s="211"/>
      <c r="H16" s="211"/>
      <c r="I16" s="217">
        <v>3691.135113247411</v>
      </c>
      <c r="J16" s="217">
        <v>2395.2097276539093</v>
      </c>
      <c r="K16" s="217">
        <v>2605.3133712654612</v>
      </c>
      <c r="L16" s="217">
        <v>2707.1003102770737</v>
      </c>
      <c r="M16" s="217">
        <v>2780.0533241333696</v>
      </c>
      <c r="N16" s="215"/>
      <c r="O16" s="217">
        <v>2395.2097276539093</v>
      </c>
      <c r="P16" s="215"/>
      <c r="Q16" s="222">
        <v>775.46214267452217</v>
      </c>
      <c r="R16" s="222">
        <v>794.46214267452217</v>
      </c>
      <c r="S16" s="222">
        <v>930.46214267452217</v>
      </c>
      <c r="T16" s="222">
        <v>789.46214267452217</v>
      </c>
      <c r="U16" s="222">
        <v>1067.6054139491835</v>
      </c>
      <c r="V16" s="222">
        <v>903.60541394918346</v>
      </c>
      <c r="W16" s="222">
        <v>859.60541394918346</v>
      </c>
      <c r="X16" s="222">
        <v>358.6054139491834</v>
      </c>
      <c r="Y16" s="222">
        <v>434.49944987777121</v>
      </c>
      <c r="Z16" s="222">
        <v>742.49944987777121</v>
      </c>
      <c r="AA16" s="222">
        <v>649.09356726974886</v>
      </c>
      <c r="AB16" s="222">
        <v>551.68083959628268</v>
      </c>
      <c r="AC16" s="222">
        <v>569.60475269729068</v>
      </c>
      <c r="AD16" s="222">
        <v>834.93421170213901</v>
      </c>
      <c r="AE16" s="222">
        <v>678.68349217492676</v>
      </c>
      <c r="AF16" s="222">
        <v>574.43464842351204</v>
      </c>
      <c r="AG16" s="222">
        <v>590.85995037064936</v>
      </c>
      <c r="AH16" s="222">
        <v>863.12221930798546</v>
      </c>
      <c r="AI16" s="222">
        <v>699.41327374894956</v>
      </c>
      <c r="AJ16" s="222">
        <v>590.30832646381987</v>
      </c>
      <c r="AK16" s="222">
        <v>605.6314491299155</v>
      </c>
      <c r="AL16" s="222">
        <v>884.70027479068494</v>
      </c>
      <c r="AM16" s="222">
        <v>716.89860559267333</v>
      </c>
      <c r="AN16" s="222">
        <v>605.06603462541534</v>
      </c>
      <c r="AO16" s="222">
        <v>620.77223535816336</v>
      </c>
    </row>
    <row r="17" spans="1:47" ht="15" customHeight="1" outlineLevel="1">
      <c r="A17" s="211"/>
      <c r="B17" s="223" t="s">
        <v>180</v>
      </c>
      <c r="C17" s="219"/>
      <c r="D17" s="219"/>
      <c r="E17" s="219"/>
      <c r="F17" s="219"/>
      <c r="G17" s="219"/>
      <c r="H17" s="211"/>
      <c r="I17" s="220">
        <v>74740.864886752592</v>
      </c>
      <c r="J17" s="220">
        <v>91912.790272346101</v>
      </c>
      <c r="K17" s="220">
        <v>96865.995037001529</v>
      </c>
      <c r="L17" s="220">
        <v>100650.45077191424</v>
      </c>
      <c r="M17" s="220">
        <v>103362.85625682752</v>
      </c>
      <c r="N17" s="215"/>
      <c r="O17" s="220">
        <v>91912.790272346101</v>
      </c>
      <c r="P17" s="215"/>
      <c r="Q17" s="221">
        <v>13095.537857325478</v>
      </c>
      <c r="R17" s="221">
        <v>21051.537857325478</v>
      </c>
      <c r="S17" s="221">
        <v>17016.537857325478</v>
      </c>
      <c r="T17" s="221">
        <v>13945.537857325478</v>
      </c>
      <c r="U17" s="221">
        <v>14941.394586050817</v>
      </c>
      <c r="V17" s="221">
        <v>28837.394586050817</v>
      </c>
      <c r="W17" s="221">
        <v>22796.394586050817</v>
      </c>
      <c r="X17" s="221">
        <v>19322.394586050817</v>
      </c>
      <c r="Y17" s="221">
        <v>20113.500550122229</v>
      </c>
      <c r="Z17" s="221">
        <v>29680.500550122229</v>
      </c>
      <c r="AA17" s="221">
        <v>24133.409423666071</v>
      </c>
      <c r="AB17" s="221">
        <v>20511.587611583833</v>
      </c>
      <c r="AC17" s="221">
        <v>21178.001754556033</v>
      </c>
      <c r="AD17" s="221">
        <v>31042.996247195577</v>
      </c>
      <c r="AE17" s="221">
        <v>25233.567873172666</v>
      </c>
      <c r="AF17" s="221">
        <v>21357.578100574683</v>
      </c>
      <c r="AG17" s="221">
        <v>21968.273625512571</v>
      </c>
      <c r="AH17" s="221">
        <v>32091.031172654326</v>
      </c>
      <c r="AI17" s="221">
        <v>26004.304684035495</v>
      </c>
      <c r="AJ17" s="221">
        <v>21947.764154670964</v>
      </c>
      <c r="AK17" s="221">
        <v>22517.480466150384</v>
      </c>
      <c r="AL17" s="221">
        <v>32893.306951970677</v>
      </c>
      <c r="AM17" s="221">
        <v>26654.412301136377</v>
      </c>
      <c r="AN17" s="221">
        <v>22496.458258537728</v>
      </c>
      <c r="AO17" s="221">
        <v>23080.417477804142</v>
      </c>
    </row>
    <row r="18" spans="1:47" ht="15" customHeight="1" outlineLevel="1">
      <c r="A18" s="211"/>
      <c r="B18" s="211" t="s">
        <v>0</v>
      </c>
      <c r="C18" s="211"/>
      <c r="D18" s="211"/>
      <c r="E18" s="211"/>
      <c r="F18" s="211"/>
      <c r="G18" s="211"/>
      <c r="H18" s="211"/>
      <c r="I18" s="217">
        <v>12298.833333333336</v>
      </c>
      <c r="J18" s="217">
        <v>16916.333333333332</v>
      </c>
      <c r="K18" s="217">
        <v>20147.682558569159</v>
      </c>
      <c r="L18" s="217">
        <v>26810.527286664659</v>
      </c>
      <c r="M18" s="217">
        <v>29311.686694690725</v>
      </c>
      <c r="N18" s="215"/>
      <c r="O18" s="217">
        <v>16916.333333333332</v>
      </c>
      <c r="P18" s="215"/>
      <c r="Q18" s="218">
        <v>2542.75</v>
      </c>
      <c r="R18" s="218">
        <v>2953.1666666666665</v>
      </c>
      <c r="S18" s="218">
        <v>2758.5833333333335</v>
      </c>
      <c r="T18" s="218">
        <v>2883.75</v>
      </c>
      <c r="U18" s="218">
        <v>2986.5833333333335</v>
      </c>
      <c r="V18" s="218">
        <v>3669.916666666667</v>
      </c>
      <c r="W18" s="218">
        <v>3661.75</v>
      </c>
      <c r="X18" s="218">
        <v>4353.583333333333</v>
      </c>
      <c r="Y18" s="218">
        <v>4482.583333333333</v>
      </c>
      <c r="Z18" s="218">
        <v>4418.416666666667</v>
      </c>
      <c r="AA18" s="218">
        <v>4546.1030023626799</v>
      </c>
      <c r="AB18" s="218">
        <v>4546.1030023626799</v>
      </c>
      <c r="AC18" s="218">
        <v>4546.1030023626799</v>
      </c>
      <c r="AD18" s="218">
        <v>6509.3735514811206</v>
      </c>
      <c r="AE18" s="218">
        <v>6509.3735514811206</v>
      </c>
      <c r="AF18" s="218">
        <v>6509.3735514811206</v>
      </c>
      <c r="AG18" s="218">
        <v>6509.3735514811206</v>
      </c>
      <c r="AH18" s="218">
        <v>7282.4066322212975</v>
      </c>
      <c r="AI18" s="218">
        <v>7282.4066322212975</v>
      </c>
      <c r="AJ18" s="218">
        <v>7282.4066322212975</v>
      </c>
      <c r="AK18" s="218">
        <v>7282.4066322212975</v>
      </c>
      <c r="AL18" s="218">
        <v>7464.4667980268305</v>
      </c>
      <c r="AM18" s="218">
        <v>7464.4667980268305</v>
      </c>
      <c r="AN18" s="218">
        <v>7464.4667980268305</v>
      </c>
      <c r="AO18" s="218">
        <v>7464.4667980268305</v>
      </c>
    </row>
    <row r="19" spans="1:47" ht="15" customHeight="1" outlineLevel="1">
      <c r="A19" s="211"/>
      <c r="B19" s="224" t="s">
        <v>181</v>
      </c>
      <c r="C19" s="225"/>
      <c r="D19" s="225"/>
      <c r="E19" s="225"/>
      <c r="F19" s="225"/>
      <c r="G19" s="225"/>
      <c r="H19" s="211"/>
      <c r="I19" s="226">
        <v>62442.031553419249</v>
      </c>
      <c r="J19" s="226">
        <v>74996.456939012773</v>
      </c>
      <c r="K19" s="226">
        <v>76718.312478432359</v>
      </c>
      <c r="L19" s="226">
        <v>73839.923485249587</v>
      </c>
      <c r="M19" s="226">
        <v>74051.169562136798</v>
      </c>
      <c r="N19" s="215"/>
      <c r="O19" s="226">
        <v>74996.456939012773</v>
      </c>
      <c r="P19" s="215"/>
      <c r="Q19" s="227">
        <v>10552.787857325478</v>
      </c>
      <c r="R19" s="227">
        <v>18098.371190658811</v>
      </c>
      <c r="S19" s="227">
        <v>14257.954523992144</v>
      </c>
      <c r="T19" s="227">
        <v>11061.787857325478</v>
      </c>
      <c r="U19" s="227">
        <v>11954.811252717484</v>
      </c>
      <c r="V19" s="227">
        <v>25167.47791938415</v>
      </c>
      <c r="W19" s="227">
        <v>19134.644586050817</v>
      </c>
      <c r="X19" s="227">
        <v>14968.811252717485</v>
      </c>
      <c r="Y19" s="227">
        <v>15630.917216788897</v>
      </c>
      <c r="Z19" s="227">
        <v>25262.083883455562</v>
      </c>
      <c r="AA19" s="227">
        <v>19587.30642130339</v>
      </c>
      <c r="AB19" s="227">
        <v>15965.484609221152</v>
      </c>
      <c r="AC19" s="227">
        <v>16631.898752193352</v>
      </c>
      <c r="AD19" s="227">
        <v>24533.622695714457</v>
      </c>
      <c r="AE19" s="227">
        <v>18724.194321691546</v>
      </c>
      <c r="AF19" s="227">
        <v>14848.204549093563</v>
      </c>
      <c r="AG19" s="227">
        <v>15458.900074031451</v>
      </c>
      <c r="AH19" s="227">
        <v>24808.624540433029</v>
      </c>
      <c r="AI19" s="227">
        <v>18721.898051814198</v>
      </c>
      <c r="AJ19" s="227">
        <v>14665.357522449667</v>
      </c>
      <c r="AK19" s="227">
        <v>15235.073833929087</v>
      </c>
      <c r="AL19" s="227">
        <v>25428.840153943846</v>
      </c>
      <c r="AM19" s="227">
        <v>19189.945503109546</v>
      </c>
      <c r="AN19" s="227">
        <v>15031.991460510897</v>
      </c>
      <c r="AO19" s="227">
        <v>15615.95067977731</v>
      </c>
    </row>
    <row r="20" spans="1:47" ht="15" customHeight="1" outlineLevel="1">
      <c r="A20" s="211"/>
      <c r="B20" s="219" t="s">
        <v>182</v>
      </c>
      <c r="C20" s="219"/>
      <c r="D20" s="219"/>
      <c r="E20" s="219"/>
      <c r="F20" s="219"/>
      <c r="G20" s="219"/>
      <c r="H20" s="211"/>
      <c r="I20" s="220">
        <v>0</v>
      </c>
      <c r="J20" s="220">
        <v>0</v>
      </c>
      <c r="K20" s="220">
        <v>861.39944529568163</v>
      </c>
      <c r="L20" s="220">
        <v>1093.9154118052011</v>
      </c>
      <c r="M20" s="220">
        <v>1476.8593781099607</v>
      </c>
      <c r="N20" s="215"/>
      <c r="O20" s="220">
        <v>0</v>
      </c>
      <c r="P20" s="215"/>
      <c r="Q20" s="221">
        <v>0</v>
      </c>
      <c r="R20" s="221">
        <v>0</v>
      </c>
      <c r="S20" s="221">
        <v>0</v>
      </c>
      <c r="T20" s="221">
        <v>0</v>
      </c>
      <c r="U20" s="221">
        <v>0</v>
      </c>
      <c r="V20" s="221">
        <v>0</v>
      </c>
      <c r="W20" s="221">
        <v>0</v>
      </c>
      <c r="X20" s="221">
        <v>0</v>
      </c>
      <c r="Y20" s="221">
        <v>0</v>
      </c>
      <c r="Z20" s="221">
        <v>0</v>
      </c>
      <c r="AA20" s="221">
        <v>138.86649999999997</v>
      </c>
      <c r="AB20" s="221">
        <v>174.1806673693446</v>
      </c>
      <c r="AC20" s="221">
        <v>268.11015446132745</v>
      </c>
      <c r="AD20" s="221">
        <v>280.24212346500951</v>
      </c>
      <c r="AE20" s="221">
        <v>123.04941502325897</v>
      </c>
      <c r="AF20" s="221">
        <v>257.95918439575644</v>
      </c>
      <c r="AG20" s="221">
        <v>350.37062171793855</v>
      </c>
      <c r="AH20" s="221">
        <v>362.53619066824717</v>
      </c>
      <c r="AI20" s="221">
        <v>209.96180479551177</v>
      </c>
      <c r="AJ20" s="221">
        <v>350.85064894520451</v>
      </c>
      <c r="AK20" s="221">
        <v>450.23489189346259</v>
      </c>
      <c r="AL20" s="221">
        <v>465.8120324757819</v>
      </c>
      <c r="AM20" s="221">
        <v>315.5764952951921</v>
      </c>
      <c r="AN20" s="221">
        <v>460.92058966095834</v>
      </c>
      <c r="AO20" s="221">
        <v>559.28772220182577</v>
      </c>
    </row>
    <row r="21" spans="1:47" ht="15" customHeight="1" outlineLevel="1">
      <c r="A21" s="211"/>
      <c r="B21" s="211" t="s">
        <v>183</v>
      </c>
      <c r="C21" s="211"/>
      <c r="D21" s="211"/>
      <c r="E21" s="211"/>
      <c r="F21" s="211"/>
      <c r="G21" s="211"/>
      <c r="H21" s="211"/>
      <c r="I21" s="217">
        <v>902.86488675258875</v>
      </c>
      <c r="J21" s="217">
        <v>1423.7902723460907</v>
      </c>
      <c r="K21" s="217">
        <v>1657.782824615048</v>
      </c>
      <c r="L21" s="217">
        <v>1832.699153898893</v>
      </c>
      <c r="M21" s="217">
        <v>1959.4201225815345</v>
      </c>
      <c r="N21" s="215"/>
      <c r="O21" s="217">
        <v>1423.7902723460907</v>
      </c>
      <c r="P21" s="215"/>
      <c r="Q21" s="218">
        <v>197.5378573254778</v>
      </c>
      <c r="R21" s="218">
        <v>198.5378573254778</v>
      </c>
      <c r="S21" s="218">
        <v>199.5378573254778</v>
      </c>
      <c r="T21" s="218">
        <v>214.5378573254778</v>
      </c>
      <c r="U21" s="218">
        <v>236.3945860508166</v>
      </c>
      <c r="V21" s="218">
        <v>252.3945860508166</v>
      </c>
      <c r="W21" s="218">
        <v>284.3945860508166</v>
      </c>
      <c r="X21" s="218">
        <v>322.3945860508166</v>
      </c>
      <c r="Y21" s="218">
        <v>389.50055012222879</v>
      </c>
      <c r="Z21" s="218">
        <v>427.50055012222879</v>
      </c>
      <c r="AA21" s="218">
        <v>405.49421253055721</v>
      </c>
      <c r="AB21" s="218">
        <v>400.69660435093328</v>
      </c>
      <c r="AC21" s="218">
        <v>419.21929112213121</v>
      </c>
      <c r="AD21" s="218">
        <v>432.37271661142626</v>
      </c>
      <c r="AE21" s="218">
        <v>436.25919347719594</v>
      </c>
      <c r="AF21" s="218">
        <v>451.89442482421146</v>
      </c>
      <c r="AG21" s="218">
        <v>467.30652541798167</v>
      </c>
      <c r="AH21" s="218">
        <v>477.23901017950374</v>
      </c>
      <c r="AI21" s="218">
        <v>474.08864309290072</v>
      </c>
      <c r="AJ21" s="218">
        <v>486.32055851856757</v>
      </c>
      <c r="AK21" s="218">
        <v>496.89955092043385</v>
      </c>
      <c r="AL21" s="218">
        <v>502.11137004963268</v>
      </c>
      <c r="AM21" s="218">
        <v>485.54401055947528</v>
      </c>
      <c r="AN21" s="218">
        <v>488.79534715751771</v>
      </c>
      <c r="AO21" s="218">
        <v>492.91107021974994</v>
      </c>
    </row>
    <row r="22" spans="1:47" ht="15" customHeight="1" outlineLevel="1">
      <c r="A22" s="211"/>
      <c r="B22" s="211" t="s">
        <v>189</v>
      </c>
      <c r="C22" s="211"/>
      <c r="D22" s="211"/>
      <c r="E22" s="211"/>
      <c r="F22" s="211"/>
      <c r="G22" s="211"/>
      <c r="H22" s="211"/>
      <c r="I22" s="217">
        <v>1335</v>
      </c>
      <c r="J22" s="217">
        <v>2395</v>
      </c>
      <c r="K22" s="217">
        <v>2276.4283341940063</v>
      </c>
      <c r="L22" s="217">
        <v>2365.3660698892572</v>
      </c>
      <c r="M22" s="217">
        <v>2429.1097675338351</v>
      </c>
      <c r="N22" s="215"/>
      <c r="O22" s="217">
        <v>2395</v>
      </c>
      <c r="P22" s="215"/>
      <c r="Q22" s="218">
        <v>196</v>
      </c>
      <c r="R22" s="218">
        <v>330</v>
      </c>
      <c r="S22" s="218">
        <v>310</v>
      </c>
      <c r="T22" s="218">
        <v>302</v>
      </c>
      <c r="U22" s="218">
        <v>422</v>
      </c>
      <c r="V22" s="218">
        <v>301</v>
      </c>
      <c r="W22" s="218">
        <v>449</v>
      </c>
      <c r="X22" s="218">
        <v>591</v>
      </c>
      <c r="Y22" s="218">
        <v>677</v>
      </c>
      <c r="Z22" s="218">
        <v>678</v>
      </c>
      <c r="AA22" s="218">
        <v>567.15441772680401</v>
      </c>
      <c r="AB22" s="218">
        <v>482.03870925473939</v>
      </c>
      <c r="AC22" s="218">
        <v>497.69997445714654</v>
      </c>
      <c r="AD22" s="218">
        <v>729.53523275531631</v>
      </c>
      <c r="AE22" s="218">
        <v>593.00902094027538</v>
      </c>
      <c r="AF22" s="218">
        <v>501.9201621718521</v>
      </c>
      <c r="AG22" s="218">
        <v>516.27199529970096</v>
      </c>
      <c r="AH22" s="218">
        <v>754.1648914774288</v>
      </c>
      <c r="AI22" s="218">
        <v>611.12195225104404</v>
      </c>
      <c r="AJ22" s="218">
        <v>515.79000633623309</v>
      </c>
      <c r="AK22" s="218">
        <v>529.17879518219343</v>
      </c>
      <c r="AL22" s="218">
        <v>773.01901376436444</v>
      </c>
      <c r="AM22" s="218">
        <v>626.40000105732008</v>
      </c>
      <c r="AN22" s="218">
        <v>528.6847564946388</v>
      </c>
      <c r="AO22" s="218">
        <v>542.40826506174824</v>
      </c>
    </row>
    <row r="23" spans="1:47" ht="15" customHeight="1" outlineLevel="1">
      <c r="A23" s="228"/>
      <c r="B23" s="223" t="s">
        <v>717</v>
      </c>
      <c r="C23" s="219"/>
      <c r="D23" s="219"/>
      <c r="E23" s="219"/>
      <c r="F23" s="219"/>
      <c r="G23" s="219"/>
      <c r="H23" s="228"/>
      <c r="I23" s="220">
        <v>62874.166666666657</v>
      </c>
      <c r="J23" s="220">
        <v>75967.666666666672</v>
      </c>
      <c r="K23" s="220">
        <v>78198.357433306985</v>
      </c>
      <c r="L23" s="220">
        <v>75466.505813045165</v>
      </c>
      <c r="M23" s="220">
        <v>75997.718585199051</v>
      </c>
      <c r="N23" s="215"/>
      <c r="O23" s="220">
        <v>75967.666666666672</v>
      </c>
      <c r="P23" s="215"/>
      <c r="Q23" s="221">
        <v>10551.25</v>
      </c>
      <c r="R23" s="221">
        <v>18229.833333333332</v>
      </c>
      <c r="S23" s="221">
        <v>14368.416666666666</v>
      </c>
      <c r="T23" s="221">
        <v>11149.25</v>
      </c>
      <c r="U23" s="221">
        <v>12140.416666666666</v>
      </c>
      <c r="V23" s="221">
        <v>25216.083333333332</v>
      </c>
      <c r="W23" s="221">
        <v>19299.25</v>
      </c>
      <c r="X23" s="221">
        <v>15237.416666666668</v>
      </c>
      <c r="Y23" s="221">
        <v>15918.416666666668</v>
      </c>
      <c r="Z23" s="221">
        <v>25512.583333333332</v>
      </c>
      <c r="AA23" s="221">
        <v>19887.833126499638</v>
      </c>
      <c r="AB23" s="221">
        <v>16221.007381494303</v>
      </c>
      <c r="AC23" s="221">
        <v>16978.489589989695</v>
      </c>
      <c r="AD23" s="221">
        <v>25111.027335323357</v>
      </c>
      <c r="AE23" s="221">
        <v>19003.993564177887</v>
      </c>
      <c r="AF23" s="221">
        <v>15156.189470836962</v>
      </c>
      <c r="AG23" s="221">
        <v>15858.23616563111</v>
      </c>
      <c r="AH23" s="221">
        <v>25448.086612399205</v>
      </c>
      <c r="AI23" s="221">
        <v>19068.893165767851</v>
      </c>
      <c r="AJ23" s="221">
        <v>15045.677619212536</v>
      </c>
      <c r="AK23" s="221">
        <v>15717.587970084309</v>
      </c>
      <c r="AL23" s="221">
        <v>26165.55983013436</v>
      </c>
      <c r="AM23" s="221">
        <v>19646.377988902583</v>
      </c>
      <c r="AN23" s="221">
        <v>15532.801459508975</v>
      </c>
      <c r="AO23" s="221">
        <v>16224.735596821132</v>
      </c>
    </row>
    <row r="24" spans="1:47" ht="15" customHeight="1" outlineLevel="1">
      <c r="A24" s="229"/>
      <c r="B24" s="230" t="s">
        <v>718</v>
      </c>
      <c r="C24" s="230"/>
      <c r="D24" s="230"/>
      <c r="E24" s="230"/>
      <c r="F24" s="230"/>
      <c r="G24" s="230"/>
      <c r="H24" s="229"/>
      <c r="I24" s="231">
        <v>15728</v>
      </c>
      <c r="J24" s="231">
        <v>18941</v>
      </c>
      <c r="K24" s="231">
        <v>20208.861120982769</v>
      </c>
      <c r="L24" s="231">
        <v>20547.454158704033</v>
      </c>
      <c r="M24" s="231">
        <v>21705.122598000897</v>
      </c>
      <c r="N24" s="215"/>
      <c r="O24" s="231">
        <v>18941</v>
      </c>
      <c r="P24" s="215"/>
      <c r="Q24" s="222">
        <v>2631</v>
      </c>
      <c r="R24" s="222">
        <v>4637</v>
      </c>
      <c r="S24" s="222">
        <v>3595</v>
      </c>
      <c r="T24" s="222">
        <v>2736</v>
      </c>
      <c r="U24" s="222">
        <v>3005</v>
      </c>
      <c r="V24" s="222">
        <v>6392</v>
      </c>
      <c r="W24" s="222">
        <v>4995</v>
      </c>
      <c r="X24" s="222">
        <v>3796</v>
      </c>
      <c r="Y24" s="222">
        <v>3938</v>
      </c>
      <c r="Z24" s="222">
        <v>6212</v>
      </c>
      <c r="AA24" s="222">
        <v>5020.0567184528691</v>
      </c>
      <c r="AB24" s="222">
        <v>4152.3281046789571</v>
      </c>
      <c r="AC24" s="222">
        <v>4414.4736939386048</v>
      </c>
      <c r="AD24" s="222">
        <v>6622.0026039123377</v>
      </c>
      <c r="AE24" s="222">
        <v>5057.1165058926545</v>
      </c>
      <c r="AF24" s="222">
        <v>4093.4753511804124</v>
      </c>
      <c r="AG24" s="222">
        <v>4343.7741778245536</v>
      </c>
      <c r="AH24" s="222">
        <v>7053.0881238064148</v>
      </c>
      <c r="AI24" s="222">
        <v>5332.886821271677</v>
      </c>
      <c r="AJ24" s="222">
        <v>4266.5320007276978</v>
      </c>
      <c r="AK24" s="222">
        <v>4514.7696433303663</v>
      </c>
      <c r="AL24" s="222">
        <v>7590.9341326711574</v>
      </c>
      <c r="AM24" s="222">
        <v>5751.5312591286165</v>
      </c>
      <c r="AN24" s="222">
        <v>4606.9500959830721</v>
      </c>
      <c r="AO24" s="222">
        <v>4868.0817655161109</v>
      </c>
    </row>
    <row r="25" spans="1:47" ht="15" customHeight="1" outlineLevel="1">
      <c r="A25" s="232"/>
      <c r="B25" s="233" t="s">
        <v>719</v>
      </c>
      <c r="C25" s="233"/>
      <c r="D25" s="233"/>
      <c r="E25" s="233"/>
      <c r="F25" s="233"/>
      <c r="G25" s="233"/>
      <c r="H25" s="232"/>
      <c r="I25" s="220">
        <v>47146.166666666657</v>
      </c>
      <c r="J25" s="220">
        <v>57026.666666666672</v>
      </c>
      <c r="K25" s="220">
        <v>57989.49631232422</v>
      </c>
      <c r="L25" s="220">
        <v>54919.051654341129</v>
      </c>
      <c r="M25" s="220">
        <v>54292.595987198161</v>
      </c>
      <c r="N25" s="215"/>
      <c r="O25" s="220">
        <v>57026.666666666672</v>
      </c>
      <c r="P25" s="215"/>
      <c r="Q25" s="221">
        <v>7920.25</v>
      </c>
      <c r="R25" s="221">
        <v>13592.833333333332</v>
      </c>
      <c r="S25" s="221">
        <v>10773.416666666666</v>
      </c>
      <c r="T25" s="221">
        <v>8413.25</v>
      </c>
      <c r="U25" s="221">
        <v>9135.4166666666661</v>
      </c>
      <c r="V25" s="221">
        <v>18824.083333333332</v>
      </c>
      <c r="W25" s="221">
        <v>14304.25</v>
      </c>
      <c r="X25" s="221">
        <v>11441.416666666668</v>
      </c>
      <c r="Y25" s="221">
        <v>11980.416666666668</v>
      </c>
      <c r="Z25" s="221">
        <v>19300.583333333332</v>
      </c>
      <c r="AA25" s="221">
        <v>14867.776408046768</v>
      </c>
      <c r="AB25" s="221">
        <v>12068.679276815346</v>
      </c>
      <c r="AC25" s="221">
        <v>12564.015896051089</v>
      </c>
      <c r="AD25" s="221">
        <v>18489.02473141102</v>
      </c>
      <c r="AE25" s="221">
        <v>13946.877058285232</v>
      </c>
      <c r="AF25" s="221">
        <v>11062.71411965655</v>
      </c>
      <c r="AG25" s="221">
        <v>11514.461987806557</v>
      </c>
      <c r="AH25" s="221">
        <v>18394.998488592792</v>
      </c>
      <c r="AI25" s="221">
        <v>13736.006344496174</v>
      </c>
      <c r="AJ25" s="221">
        <v>10779.145618484839</v>
      </c>
      <c r="AK25" s="221">
        <v>11202.818326753943</v>
      </c>
      <c r="AL25" s="221">
        <v>18574.625697463202</v>
      </c>
      <c r="AM25" s="221">
        <v>13894.846729773966</v>
      </c>
      <c r="AN25" s="221">
        <v>10925.851363525904</v>
      </c>
      <c r="AO25" s="221">
        <v>11356.653831305022</v>
      </c>
    </row>
    <row r="26" spans="1:47" ht="15" customHeight="1" outlineLevel="1">
      <c r="A26" s="211"/>
      <c r="B26" s="230" t="s">
        <v>720</v>
      </c>
      <c r="C26" s="230"/>
      <c r="D26" s="230"/>
      <c r="E26" s="230"/>
      <c r="F26" s="230"/>
      <c r="G26" s="230"/>
      <c r="H26" s="211"/>
      <c r="I26" s="231">
        <v>0</v>
      </c>
      <c r="J26" s="231">
        <v>0</v>
      </c>
      <c r="K26" s="231">
        <v>0</v>
      </c>
      <c r="L26" s="231">
        <v>0</v>
      </c>
      <c r="M26" s="231">
        <v>0</v>
      </c>
      <c r="N26" s="215"/>
      <c r="O26" s="231">
        <v>0</v>
      </c>
      <c r="P26" s="215"/>
      <c r="Q26" s="222">
        <v>0</v>
      </c>
      <c r="R26" s="222">
        <v>0</v>
      </c>
      <c r="S26" s="222">
        <v>0</v>
      </c>
      <c r="T26" s="222">
        <v>0</v>
      </c>
      <c r="U26" s="222">
        <v>0</v>
      </c>
      <c r="V26" s="222">
        <v>0</v>
      </c>
      <c r="W26" s="222">
        <v>0</v>
      </c>
      <c r="X26" s="222">
        <v>0</v>
      </c>
      <c r="Y26" s="222">
        <v>0</v>
      </c>
      <c r="Z26" s="222">
        <v>0</v>
      </c>
      <c r="AA26" s="222">
        <v>0</v>
      </c>
      <c r="AB26" s="222">
        <v>0</v>
      </c>
      <c r="AC26" s="222">
        <v>0</v>
      </c>
      <c r="AD26" s="222">
        <v>0</v>
      </c>
      <c r="AE26" s="222">
        <v>0</v>
      </c>
      <c r="AF26" s="222">
        <v>0</v>
      </c>
      <c r="AG26" s="222">
        <v>0</v>
      </c>
      <c r="AH26" s="222">
        <v>0</v>
      </c>
      <c r="AI26" s="222">
        <v>0</v>
      </c>
      <c r="AJ26" s="222">
        <v>0</v>
      </c>
      <c r="AK26" s="222">
        <v>0</v>
      </c>
      <c r="AL26" s="222">
        <v>0</v>
      </c>
      <c r="AM26" s="222">
        <v>0</v>
      </c>
      <c r="AN26" s="222">
        <v>0</v>
      </c>
      <c r="AO26" s="222">
        <v>0</v>
      </c>
    </row>
    <row r="27" spans="1:47" ht="15" customHeight="1" outlineLevel="1">
      <c r="A27" s="232"/>
      <c r="B27" s="234" t="s">
        <v>721</v>
      </c>
      <c r="C27" s="233"/>
      <c r="D27" s="233"/>
      <c r="E27" s="233"/>
      <c r="F27" s="233"/>
      <c r="G27" s="233"/>
      <c r="H27" s="232"/>
      <c r="I27" s="220">
        <v>47146.166666666657</v>
      </c>
      <c r="J27" s="220">
        <v>57026.666666666672</v>
      </c>
      <c r="K27" s="220">
        <v>57989.49631232422</v>
      </c>
      <c r="L27" s="220">
        <v>54919.051654341129</v>
      </c>
      <c r="M27" s="220">
        <v>54292.595987198161</v>
      </c>
      <c r="N27" s="215"/>
      <c r="O27" s="220">
        <v>57026.666666666672</v>
      </c>
      <c r="P27" s="215"/>
      <c r="Q27" s="221">
        <v>7920.25</v>
      </c>
      <c r="R27" s="221">
        <v>13592.833333333332</v>
      </c>
      <c r="S27" s="221">
        <v>10773.416666666666</v>
      </c>
      <c r="T27" s="221">
        <v>8413.25</v>
      </c>
      <c r="U27" s="221">
        <v>9135.4166666666661</v>
      </c>
      <c r="V27" s="221">
        <v>18824.083333333332</v>
      </c>
      <c r="W27" s="221">
        <v>14304.25</v>
      </c>
      <c r="X27" s="221">
        <v>11441.416666666668</v>
      </c>
      <c r="Y27" s="221">
        <v>11980.416666666668</v>
      </c>
      <c r="Z27" s="221">
        <v>19300.583333333332</v>
      </c>
      <c r="AA27" s="221">
        <v>14867.776408046768</v>
      </c>
      <c r="AB27" s="221">
        <v>12068.679276815346</v>
      </c>
      <c r="AC27" s="221">
        <v>12564.015896051089</v>
      </c>
      <c r="AD27" s="221">
        <v>18489.02473141102</v>
      </c>
      <c r="AE27" s="221">
        <v>13946.877058285232</v>
      </c>
      <c r="AF27" s="221">
        <v>11062.71411965655</v>
      </c>
      <c r="AG27" s="221">
        <v>11514.461987806557</v>
      </c>
      <c r="AH27" s="221">
        <v>18394.998488592792</v>
      </c>
      <c r="AI27" s="221">
        <v>13736.006344496174</v>
      </c>
      <c r="AJ27" s="221">
        <v>10779.145618484839</v>
      </c>
      <c r="AK27" s="221">
        <v>11202.818326753943</v>
      </c>
      <c r="AL27" s="221">
        <v>18574.625697463202</v>
      </c>
      <c r="AM27" s="221">
        <v>13894.846729773966</v>
      </c>
      <c r="AN27" s="221">
        <v>10925.851363525904</v>
      </c>
      <c r="AO27" s="221">
        <v>11356.653831305022</v>
      </c>
    </row>
    <row r="28" spans="1:47" ht="15" customHeight="1" outlineLevel="1">
      <c r="A28" s="211"/>
      <c r="B28" s="211"/>
      <c r="C28" s="211"/>
      <c r="D28" s="211"/>
      <c r="E28" s="211"/>
      <c r="F28" s="211"/>
      <c r="G28" s="211"/>
      <c r="H28" s="211"/>
      <c r="I28" s="215"/>
      <c r="J28" s="215"/>
      <c r="K28" s="215"/>
      <c r="L28" s="215"/>
      <c r="M28" s="215"/>
      <c r="N28" s="215"/>
      <c r="O28" s="215"/>
      <c r="P28" s="215"/>
      <c r="Q28" s="218"/>
      <c r="R28" s="215"/>
      <c r="S28" s="215"/>
      <c r="T28" s="215"/>
      <c r="U28" s="215"/>
      <c r="V28" s="215"/>
      <c r="W28" s="215"/>
      <c r="X28" s="215"/>
      <c r="Y28" s="215"/>
      <c r="Z28" s="215"/>
      <c r="AA28" s="215"/>
      <c r="AB28" s="215"/>
      <c r="AC28" s="215"/>
      <c r="AD28" s="215"/>
      <c r="AE28" s="215"/>
      <c r="AF28" s="215"/>
      <c r="AG28" s="215"/>
      <c r="AH28" s="215"/>
      <c r="AI28" s="215"/>
      <c r="AJ28" s="215"/>
      <c r="AK28" s="215"/>
      <c r="AL28" s="215"/>
      <c r="AM28" s="215"/>
      <c r="AN28" s="215"/>
      <c r="AO28" s="215"/>
      <c r="AP28" s="215"/>
      <c r="AQ28" s="215"/>
      <c r="AR28" s="215"/>
      <c r="AS28" s="215"/>
      <c r="AT28" s="215"/>
      <c r="AU28" s="215"/>
    </row>
    <row r="29" spans="1:47" ht="15" customHeight="1" outlineLevel="1">
      <c r="A29" s="211"/>
      <c r="B29" s="211"/>
      <c r="C29" s="211"/>
      <c r="D29" s="211"/>
      <c r="E29" s="211"/>
      <c r="F29" s="211"/>
      <c r="G29" s="211"/>
      <c r="H29" s="211"/>
      <c r="I29" s="235"/>
      <c r="J29" s="235"/>
      <c r="K29" s="235"/>
      <c r="L29" s="235"/>
      <c r="M29" s="215"/>
      <c r="N29" s="215"/>
      <c r="O29" s="215"/>
      <c r="P29" s="215"/>
      <c r="Q29" s="218"/>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row>
    <row r="30" spans="1:47" ht="15" customHeight="1" outlineLevel="1">
      <c r="A30" s="211"/>
      <c r="B30" s="236" t="s">
        <v>722</v>
      </c>
      <c r="C30" s="237"/>
      <c r="D30" s="237"/>
      <c r="E30" s="237"/>
      <c r="F30" s="237"/>
      <c r="G30" s="237"/>
      <c r="H30" s="211"/>
      <c r="I30" s="238"/>
      <c r="J30" s="238"/>
      <c r="K30" s="238"/>
      <c r="L30" s="238"/>
      <c r="M30" s="238"/>
      <c r="N30" s="211"/>
      <c r="O30" s="238"/>
      <c r="P30" s="211"/>
      <c r="Q30" s="239"/>
      <c r="R30" s="240"/>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row>
    <row r="31" spans="1:47" ht="15" customHeight="1" outlineLevel="1">
      <c r="A31" s="211"/>
      <c r="B31" s="241"/>
      <c r="C31" s="211"/>
      <c r="D31" s="211"/>
      <c r="E31" s="211"/>
      <c r="F31" s="211"/>
      <c r="G31" s="211"/>
      <c r="H31" s="211"/>
      <c r="I31" s="242"/>
      <c r="J31" s="242"/>
      <c r="K31" s="242"/>
      <c r="L31" s="242"/>
      <c r="M31" s="211"/>
      <c r="N31" s="211"/>
      <c r="O31" s="211"/>
      <c r="P31" s="211"/>
      <c r="Q31" s="218"/>
      <c r="R31" s="217"/>
      <c r="S31" s="217"/>
      <c r="T31" s="217"/>
      <c r="U31" s="243"/>
      <c r="V31" s="217"/>
      <c r="W31" s="217"/>
      <c r="X31" s="217"/>
      <c r="Y31" s="217"/>
      <c r="Z31" s="217"/>
      <c r="AA31" s="217"/>
      <c r="AB31" s="217"/>
      <c r="AC31" s="217"/>
      <c r="AD31" s="217"/>
      <c r="AE31" s="217"/>
      <c r="AF31" s="217"/>
      <c r="AG31" s="217"/>
      <c r="AH31" s="217"/>
      <c r="AI31" s="217"/>
      <c r="AJ31" s="217"/>
      <c r="AK31" s="217"/>
      <c r="AL31" s="217"/>
      <c r="AM31" s="217"/>
      <c r="AN31" s="217"/>
      <c r="AO31" s="217"/>
    </row>
    <row r="32" spans="1:47" ht="15" customHeight="1" outlineLevel="1">
      <c r="A32" s="244"/>
      <c r="B32" s="245" t="s">
        <v>723</v>
      </c>
      <c r="C32" s="245"/>
      <c r="D32" s="245"/>
      <c r="E32" s="245"/>
      <c r="F32" s="245"/>
      <c r="G32" s="245"/>
      <c r="H32" s="245"/>
      <c r="I32" s="246" t="e">
        <v>#N/A</v>
      </c>
      <c r="J32" s="247">
        <v>0.17611611611611622</v>
      </c>
      <c r="K32" s="247">
        <v>5.825944737887645E-2</v>
      </c>
      <c r="L32" s="247">
        <v>3.9068981157599492E-2</v>
      </c>
      <c r="M32" s="247">
        <v>2.6948766390126666E-2</v>
      </c>
      <c r="N32" s="248"/>
      <c r="O32" s="247">
        <v>0.17611611611611622</v>
      </c>
      <c r="P32" s="211"/>
      <c r="Q32" s="249" t="e">
        <v>#N/A</v>
      </c>
      <c r="R32" s="246" t="e">
        <v>#N/A</v>
      </c>
      <c r="S32" s="246" t="e">
        <v>#N/A</v>
      </c>
      <c r="T32" s="246" t="e">
        <v>#N/A</v>
      </c>
      <c r="U32" s="247">
        <v>0.12411934244235701</v>
      </c>
      <c r="V32" s="247">
        <v>0.29525645032468661</v>
      </c>
      <c r="W32" s="247">
        <v>0.27086710774218981</v>
      </c>
      <c r="X32" s="247">
        <v>0.32520303483650359</v>
      </c>
      <c r="Y32" s="247">
        <v>0.22263371554732569</v>
      </c>
      <c r="Z32" s="247">
        <v>1.7064571911151516E-2</v>
      </c>
      <c r="AA32" s="246">
        <v>6.8027193196682267E-2</v>
      </c>
      <c r="AB32" s="246">
        <v>6.1549664911808993E-2</v>
      </c>
      <c r="AC32" s="246">
        <v>5.5688554943269374E-2</v>
      </c>
      <c r="AD32" s="246">
        <v>5.0385203332511161E-2</v>
      </c>
      <c r="AE32" s="246">
        <v>4.5586532354095849E-2</v>
      </c>
      <c r="AF32" s="246">
        <v>4.1244515295982442E-2</v>
      </c>
      <c r="AG32" s="246">
        <v>3.7315695792051011E-2</v>
      </c>
      <c r="AH32" s="246">
        <v>3.3760752896184382E-2</v>
      </c>
      <c r="AI32" s="246">
        <v>3.0544107545023142E-2</v>
      </c>
      <c r="AJ32" s="246">
        <v>2.7633566470741035E-2</v>
      </c>
      <c r="AK32" s="246">
        <v>2.5000000000000001E-2</v>
      </c>
      <c r="AL32" s="246">
        <v>2.5000000000000001E-2</v>
      </c>
      <c r="AM32" s="246">
        <v>2.5000000000000001E-2</v>
      </c>
      <c r="AN32" s="246">
        <v>2.5000000000000001E-2</v>
      </c>
      <c r="AO32" s="246">
        <v>2.5000000000000001E-2</v>
      </c>
    </row>
    <row r="33" spans="1:41" ht="15" customHeight="1" outlineLevel="1">
      <c r="A33" s="211"/>
      <c r="B33" s="211" t="s">
        <v>724</v>
      </c>
      <c r="C33" s="211"/>
      <c r="D33" s="211"/>
      <c r="E33" s="211"/>
      <c r="F33" s="211"/>
      <c r="G33" s="211"/>
      <c r="H33" s="211"/>
      <c r="I33" s="246" t="e">
        <v>#N/A</v>
      </c>
      <c r="J33" s="247">
        <v>0.20957165128306676</v>
      </c>
      <c r="K33" s="247">
        <v>1.6883849292568698E-2</v>
      </c>
      <c r="L33" s="247">
        <v>-5.2948289832456141E-2</v>
      </c>
      <c r="M33" s="247">
        <v>-1.1406891566261179E-2</v>
      </c>
      <c r="N33" s="248"/>
      <c r="O33" s="247">
        <v>0.20957165128306676</v>
      </c>
      <c r="P33" s="211" t="s">
        <v>725</v>
      </c>
      <c r="Q33" s="249" t="e">
        <v>#N/A</v>
      </c>
      <c r="R33" s="247">
        <v>0.71621266163736408</v>
      </c>
      <c r="S33" s="247">
        <v>-0.20741935088343122</v>
      </c>
      <c r="T33" s="247">
        <v>-0.21907318167402789</v>
      </c>
      <c r="U33" s="247">
        <v>8.5836824849691462E-2</v>
      </c>
      <c r="V33" s="247">
        <v>1.0605610034207524</v>
      </c>
      <c r="W33" s="247">
        <v>-0.24010908012342336</v>
      </c>
      <c r="X33" s="247">
        <v>-0.20013865343050719</v>
      </c>
      <c r="Y33" s="247">
        <v>4.7109550827767466E-2</v>
      </c>
      <c r="Z33" s="247">
        <v>0.61101102493652815</v>
      </c>
      <c r="AA33" s="247">
        <v>-0.22967217356746028</v>
      </c>
      <c r="AB33" s="247">
        <v>-0.18826602273333137</v>
      </c>
      <c r="AC33" s="247">
        <v>4.1043150445410737E-2</v>
      </c>
      <c r="AD33" s="247">
        <v>0.47158558890570812</v>
      </c>
      <c r="AE33" s="247">
        <v>-0.24566723984143579</v>
      </c>
      <c r="AF33" s="247">
        <v>-0.20679632627257771</v>
      </c>
      <c r="AG33" s="247">
        <v>4.0835175099330101E-2</v>
      </c>
      <c r="AH33" s="247">
        <v>0.59755605672870349</v>
      </c>
      <c r="AI33" s="247">
        <v>-0.25327494030433206</v>
      </c>
      <c r="AJ33" s="247">
        <v>-0.21526349448696258</v>
      </c>
      <c r="AK33" s="247">
        <v>3.9304850612887021E-2</v>
      </c>
      <c r="AL33" s="247">
        <v>0.65803150204661653</v>
      </c>
      <c r="AM33" s="247">
        <v>-0.25194472523494071</v>
      </c>
      <c r="AN33" s="247">
        <v>-0.21367600693903877</v>
      </c>
      <c r="AO33" s="247">
        <v>3.9429647488824493E-2</v>
      </c>
    </row>
    <row r="34" spans="1:41" ht="15" customHeight="1" outlineLevel="1">
      <c r="A34" s="211"/>
      <c r="B34" s="211"/>
      <c r="C34" s="211"/>
      <c r="D34" s="211"/>
      <c r="E34" s="211"/>
      <c r="F34" s="211"/>
      <c r="G34" s="211"/>
      <c r="H34" s="211"/>
      <c r="I34" s="250"/>
      <c r="J34" s="250"/>
      <c r="K34" s="250"/>
      <c r="L34" s="250"/>
      <c r="M34" s="250"/>
      <c r="N34" s="251"/>
      <c r="O34" s="250"/>
      <c r="P34" s="211"/>
      <c r="Q34" s="252"/>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row>
    <row r="35" spans="1:41" ht="15" customHeight="1" outlineLevel="1">
      <c r="A35" s="244"/>
      <c r="B35" s="245" t="s">
        <v>726</v>
      </c>
      <c r="C35" s="245"/>
      <c r="D35" s="245"/>
      <c r="E35" s="245"/>
      <c r="F35" s="245"/>
      <c r="G35" s="245"/>
      <c r="H35" s="245"/>
      <c r="I35" s="247">
        <v>0.6074474474474475</v>
      </c>
      <c r="J35" s="247">
        <v>0.59866886819752496</v>
      </c>
      <c r="K35" s="247">
        <v>0.6</v>
      </c>
      <c r="L35" s="247">
        <v>0.6</v>
      </c>
      <c r="M35" s="247">
        <v>0.6</v>
      </c>
      <c r="N35" s="248"/>
      <c r="O35" s="247">
        <v>0.59866886819752496</v>
      </c>
      <c r="P35" s="248"/>
      <c r="Q35" s="253">
        <v>0.62983027327070884</v>
      </c>
      <c r="R35" s="247">
        <v>0.62068965517241381</v>
      </c>
      <c r="S35" s="247">
        <v>0.60682206546028128</v>
      </c>
      <c r="T35" s="247">
        <v>0.60635285317375509</v>
      </c>
      <c r="U35" s="247">
        <v>0.61994634760107303</v>
      </c>
      <c r="V35" s="247">
        <v>0.60132173353530205</v>
      </c>
      <c r="W35" s="247">
        <v>0.59220823995862781</v>
      </c>
      <c r="X35" s="247">
        <v>0.6032456405604274</v>
      </c>
      <c r="Y35" s="247">
        <v>0.60101745597172873</v>
      </c>
      <c r="Z35" s="247">
        <v>0.59902203711514124</v>
      </c>
      <c r="AA35" s="246">
        <v>0.6</v>
      </c>
      <c r="AB35" s="246">
        <v>0.6</v>
      </c>
      <c r="AC35" s="246">
        <v>0.6</v>
      </c>
      <c r="AD35" s="246">
        <v>0.6</v>
      </c>
      <c r="AE35" s="246">
        <v>0.6</v>
      </c>
      <c r="AF35" s="246">
        <v>0.6</v>
      </c>
      <c r="AG35" s="246">
        <v>0.6</v>
      </c>
      <c r="AH35" s="246">
        <v>0.6</v>
      </c>
      <c r="AI35" s="246">
        <v>0.6</v>
      </c>
      <c r="AJ35" s="246">
        <v>0.6</v>
      </c>
      <c r="AK35" s="246">
        <v>0.6</v>
      </c>
      <c r="AL35" s="246">
        <v>0.6</v>
      </c>
      <c r="AM35" s="246">
        <v>0.6</v>
      </c>
      <c r="AN35" s="246">
        <v>0.6</v>
      </c>
      <c r="AO35" s="246">
        <v>0.6</v>
      </c>
    </row>
    <row r="36" spans="1:41" ht="15" customHeight="1" outlineLevel="1">
      <c r="A36" s="244"/>
      <c r="B36" s="245" t="s">
        <v>727</v>
      </c>
      <c r="C36" s="245"/>
      <c r="D36" s="245"/>
      <c r="E36" s="245"/>
      <c r="F36" s="245"/>
      <c r="G36" s="245"/>
      <c r="H36" s="245"/>
      <c r="I36" s="247">
        <v>1.8474149715953007E-2</v>
      </c>
      <c r="J36" s="247">
        <v>1.0192902308432386E-2</v>
      </c>
      <c r="K36" s="247">
        <v>1.0476642613656165E-2</v>
      </c>
      <c r="L36" s="247">
        <v>1.0476642613656165E-2</v>
      </c>
      <c r="M36" s="247">
        <v>1.0476642613656165E-2</v>
      </c>
      <c r="N36" s="248"/>
      <c r="O36" s="247">
        <v>1.0192902308432386E-2</v>
      </c>
      <c r="P36" s="248"/>
      <c r="Q36" s="253">
        <v>2.0694442321587375E-2</v>
      </c>
      <c r="R36" s="247">
        <v>1.3794182426546554E-2</v>
      </c>
      <c r="S36" s="247">
        <v>2.0384308431725062E-2</v>
      </c>
      <c r="T36" s="247">
        <v>2.1090568034690161E-2</v>
      </c>
      <c r="U36" s="247">
        <v>2.5344952020254576E-2</v>
      </c>
      <c r="V36" s="247">
        <v>1.2112835479687174E-2</v>
      </c>
      <c r="W36" s="247">
        <v>1.4818228132204507E-2</v>
      </c>
      <c r="X36" s="247">
        <v>7.2292191099522915E-3</v>
      </c>
      <c r="Y36" s="247">
        <v>8.4367187021178458E-3</v>
      </c>
      <c r="Z36" s="247">
        <v>9.7862116443190005E-3</v>
      </c>
      <c r="AA36" s="246">
        <v>1.0476642613656165E-2</v>
      </c>
      <c r="AB36" s="246">
        <v>1.0476642613656165E-2</v>
      </c>
      <c r="AC36" s="246">
        <v>1.0476642613656165E-2</v>
      </c>
      <c r="AD36" s="246">
        <v>1.0476642613656165E-2</v>
      </c>
      <c r="AE36" s="246">
        <v>1.0476642613656165E-2</v>
      </c>
      <c r="AF36" s="246">
        <v>1.0476642613656165E-2</v>
      </c>
      <c r="AG36" s="246">
        <v>1.0476642613656165E-2</v>
      </c>
      <c r="AH36" s="246">
        <v>1.0476642613656165E-2</v>
      </c>
      <c r="AI36" s="246">
        <v>1.0476642613656165E-2</v>
      </c>
      <c r="AJ36" s="246">
        <v>1.0476642613656165E-2</v>
      </c>
      <c r="AK36" s="246">
        <v>1.0476642613656165E-2</v>
      </c>
      <c r="AL36" s="246">
        <v>1.0476642613656165E-2</v>
      </c>
      <c r="AM36" s="246">
        <v>1.0476642613656165E-2</v>
      </c>
      <c r="AN36" s="246">
        <v>1.0476642613656165E-2</v>
      </c>
      <c r="AO36" s="246">
        <v>1.0476642613656165E-2</v>
      </c>
    </row>
    <row r="37" spans="1:41" ht="15" customHeight="1" outlineLevel="1">
      <c r="A37" s="244"/>
      <c r="B37" s="245" t="s">
        <v>728</v>
      </c>
      <c r="C37" s="245"/>
      <c r="D37" s="245"/>
      <c r="E37" s="245"/>
      <c r="F37" s="245"/>
      <c r="G37" s="245"/>
      <c r="H37" s="245"/>
      <c r="I37" s="247">
        <v>0.52120326030145081</v>
      </c>
      <c r="J37" s="247">
        <v>0.5873590889099789</v>
      </c>
      <c r="K37" s="247">
        <v>0.48856531915700829</v>
      </c>
      <c r="L37" s="247">
        <v>0.58112179079687043</v>
      </c>
      <c r="M37" s="247">
        <v>0.61983878821153482</v>
      </c>
      <c r="N37" s="248"/>
      <c r="O37" s="254">
        <v>0.5873590889099789</v>
      </c>
      <c r="P37" s="248"/>
      <c r="Q37" s="253">
        <v>0.61282159426402361</v>
      </c>
      <c r="R37" s="247">
        <v>0.73788429304654712</v>
      </c>
      <c r="S37" s="247">
        <v>0.68149978126045452</v>
      </c>
      <c r="T37" s="247">
        <v>0.59700333825013585</v>
      </c>
      <c r="U37" s="247">
        <v>0.51875359602239213</v>
      </c>
      <c r="V37" s="247">
        <v>0.62209885437414369</v>
      </c>
      <c r="W37" s="247">
        <v>0.60798007575364499</v>
      </c>
      <c r="X37" s="247">
        <v>0.67357305862482431</v>
      </c>
      <c r="Y37" s="247">
        <v>0.63963613121869289</v>
      </c>
      <c r="Z37" s="247">
        <v>0.61365477650980316</v>
      </c>
      <c r="AA37" s="246">
        <v>0.63138857929622183</v>
      </c>
      <c r="AB37" s="246">
        <v>0.63138857929622183</v>
      </c>
      <c r="AC37" s="246">
        <v>0.63138857929622183</v>
      </c>
      <c r="AD37" s="246">
        <v>0.63138857929622183</v>
      </c>
      <c r="AE37" s="246">
        <v>0.63138857929622183</v>
      </c>
      <c r="AF37" s="246">
        <v>0.63138857929622183</v>
      </c>
      <c r="AG37" s="246">
        <v>0.63138857929622183</v>
      </c>
      <c r="AH37" s="246">
        <v>0.63138857929622183</v>
      </c>
      <c r="AI37" s="246">
        <v>0.63138857929622183</v>
      </c>
      <c r="AJ37" s="246">
        <v>0.63138857929622183</v>
      </c>
      <c r="AK37" s="246">
        <v>0.63138857929622183</v>
      </c>
      <c r="AL37" s="246">
        <v>0.63138857929622183</v>
      </c>
      <c r="AM37" s="246">
        <v>0.63138857929622183</v>
      </c>
      <c r="AN37" s="246">
        <v>0.63138857929622183</v>
      </c>
      <c r="AO37" s="246">
        <v>0.63138857929622183</v>
      </c>
    </row>
    <row r="38" spans="1:41" ht="15" customHeight="1" outlineLevel="1">
      <c r="B38" s="245" t="s">
        <v>729</v>
      </c>
      <c r="C38" s="245"/>
      <c r="D38" s="245"/>
      <c r="E38" s="245"/>
      <c r="F38" s="245"/>
      <c r="G38" s="245"/>
      <c r="H38" s="245"/>
      <c r="I38" s="247">
        <v>6.6816816816816817E-3</v>
      </c>
      <c r="J38" s="247">
        <v>1.0192009804755988E-2</v>
      </c>
      <c r="K38" s="247">
        <v>9.1541103484864359E-3</v>
      </c>
      <c r="L38" s="247">
        <v>9.1541103484864359E-3</v>
      </c>
      <c r="M38" s="247">
        <v>9.1541103484864359E-3</v>
      </c>
      <c r="N38" s="248"/>
      <c r="O38" s="247">
        <v>1.0192009804755988E-2</v>
      </c>
      <c r="P38" s="248"/>
      <c r="Q38" s="253">
        <v>5.2305721605465415E-3</v>
      </c>
      <c r="R38" s="247">
        <v>5.7297635170330246E-3</v>
      </c>
      <c r="S38" s="247">
        <v>6.7913946457520925E-3</v>
      </c>
      <c r="T38" s="247">
        <v>8.0679632400085487E-3</v>
      </c>
      <c r="U38" s="247">
        <v>1.0018279799634404E-2</v>
      </c>
      <c r="V38" s="247">
        <v>4.0349066341371868E-3</v>
      </c>
      <c r="W38" s="247">
        <v>7.7400448198586451E-3</v>
      </c>
      <c r="X38" s="247">
        <v>1.191412156032658E-2</v>
      </c>
      <c r="Y38" s="247">
        <v>1.3145375817945282E-2</v>
      </c>
      <c r="Z38" s="247">
        <v>8.9361029101644868E-3</v>
      </c>
      <c r="AA38" s="246">
        <v>9.1541103484864359E-3</v>
      </c>
      <c r="AB38" s="246">
        <v>9.1541103484864359E-3</v>
      </c>
      <c r="AC38" s="246">
        <v>9.1541103484864359E-3</v>
      </c>
      <c r="AD38" s="246">
        <v>9.1541103484864359E-3</v>
      </c>
      <c r="AE38" s="246">
        <v>9.1541103484864359E-3</v>
      </c>
      <c r="AF38" s="246">
        <v>9.1541103484864359E-3</v>
      </c>
      <c r="AG38" s="246">
        <v>9.1541103484864359E-3</v>
      </c>
      <c r="AH38" s="246">
        <v>9.1541103484864359E-3</v>
      </c>
      <c r="AI38" s="246">
        <v>9.1541103484864359E-3</v>
      </c>
      <c r="AJ38" s="246">
        <v>9.1541103484864359E-3</v>
      </c>
      <c r="AK38" s="246">
        <v>9.1541103484864359E-3</v>
      </c>
      <c r="AL38" s="246">
        <v>9.1541103484864359E-3</v>
      </c>
      <c r="AM38" s="246">
        <v>9.1541103484864359E-3</v>
      </c>
      <c r="AN38" s="246">
        <v>9.1541103484864359E-3</v>
      </c>
      <c r="AO38" s="246">
        <v>9.1541103484864359E-3</v>
      </c>
    </row>
    <row r="39" spans="1:41" ht="15" customHeight="1" outlineLevel="1">
      <c r="B39" s="245" t="s">
        <v>730</v>
      </c>
      <c r="C39" s="245"/>
      <c r="D39" s="245"/>
      <c r="E39" s="245"/>
      <c r="F39" s="245"/>
      <c r="G39" s="245"/>
      <c r="H39" s="245"/>
      <c r="I39" s="247">
        <v>0</v>
      </c>
      <c r="J39" s="247">
        <v>0</v>
      </c>
      <c r="K39" s="247">
        <v>0</v>
      </c>
      <c r="L39" s="247">
        <v>0</v>
      </c>
      <c r="M39" s="247">
        <v>0</v>
      </c>
      <c r="N39" s="248"/>
      <c r="O39" s="247">
        <v>0</v>
      </c>
      <c r="P39" s="248"/>
      <c r="Q39" s="253">
        <v>0</v>
      </c>
      <c r="R39" s="247">
        <v>0</v>
      </c>
      <c r="S39" s="247">
        <v>0</v>
      </c>
      <c r="T39" s="247">
        <v>0</v>
      </c>
      <c r="U39" s="247">
        <v>0</v>
      </c>
      <c r="V39" s="247">
        <v>0</v>
      </c>
      <c r="W39" s="247">
        <v>0</v>
      </c>
      <c r="X39" s="247">
        <v>0</v>
      </c>
      <c r="Y39" s="247">
        <v>0</v>
      </c>
      <c r="Z39" s="247">
        <v>0</v>
      </c>
      <c r="AA39" s="246">
        <v>0</v>
      </c>
      <c r="AB39" s="246">
        <v>0</v>
      </c>
      <c r="AC39" s="246">
        <v>0</v>
      </c>
      <c r="AD39" s="246">
        <v>0</v>
      </c>
      <c r="AE39" s="246">
        <v>0</v>
      </c>
      <c r="AF39" s="246">
        <v>0</v>
      </c>
      <c r="AG39" s="246">
        <v>0</v>
      </c>
      <c r="AH39" s="246">
        <v>0</v>
      </c>
      <c r="AI39" s="246">
        <v>0</v>
      </c>
      <c r="AJ39" s="246">
        <v>0</v>
      </c>
      <c r="AK39" s="246">
        <v>0</v>
      </c>
      <c r="AL39" s="246">
        <v>0</v>
      </c>
      <c r="AM39" s="246">
        <v>0</v>
      </c>
      <c r="AN39" s="246">
        <v>0</v>
      </c>
      <c r="AO39" s="246">
        <v>0</v>
      </c>
    </row>
    <row r="40" spans="1:41" ht="15" customHeight="1" outlineLevel="1">
      <c r="B40" s="245" t="s">
        <v>731</v>
      </c>
      <c r="C40" s="245"/>
      <c r="D40" s="245"/>
      <c r="E40" s="245"/>
      <c r="F40" s="245"/>
      <c r="G40" s="245"/>
      <c r="H40" s="245"/>
      <c r="I40" s="247">
        <v>0.10773896683642378</v>
      </c>
      <c r="J40" s="247">
        <v>0.11792839554711415</v>
      </c>
      <c r="K40" s="247">
        <v>0.14013476894196322</v>
      </c>
      <c r="L40" s="247">
        <v>0.12596374060946761</v>
      </c>
      <c r="M40" s="247">
        <v>0.11723212394648193</v>
      </c>
      <c r="N40" s="248"/>
      <c r="O40" s="247">
        <v>0.11792839554711416</v>
      </c>
      <c r="P40" s="248" t="s">
        <v>725</v>
      </c>
      <c r="Q40" s="249" t="e">
        <v>#N/A</v>
      </c>
      <c r="R40" s="247">
        <v>4.6549987845956181E-2</v>
      </c>
      <c r="S40" s="247">
        <v>6.1604521754370582E-2</v>
      </c>
      <c r="T40" s="247">
        <v>0.13961316520624065</v>
      </c>
      <c r="U40" s="247">
        <v>0.21758292557314235</v>
      </c>
      <c r="V40" s="247">
        <v>5.7949838469684566E-2</v>
      </c>
      <c r="W40" s="247">
        <v>7.3401137734873292E-2</v>
      </c>
      <c r="X40" s="247">
        <v>0.12722507811712525</v>
      </c>
      <c r="Y40" s="247">
        <v>0.18292378425322353</v>
      </c>
      <c r="Z40" s="247">
        <v>0.1017766765078026</v>
      </c>
      <c r="AA40" s="246">
        <v>2.0475074514178807E-2</v>
      </c>
      <c r="AB40" s="246">
        <v>3.1180352548091015E-2</v>
      </c>
      <c r="AC40" s="246">
        <v>9.3444314106604864E-2</v>
      </c>
      <c r="AD40" s="246">
        <v>0.33700477918283156</v>
      </c>
      <c r="AE40" s="246">
        <v>2.8573533912133638E-2</v>
      </c>
      <c r="AF40" s="246">
        <v>6.2034674196869401E-2</v>
      </c>
      <c r="AG40" s="246">
        <v>0.12410170445021496</v>
      </c>
      <c r="AH40" s="246">
        <v>0.24636430108827451</v>
      </c>
      <c r="AI40" s="246">
        <v>3.5975359549842295E-2</v>
      </c>
      <c r="AJ40" s="246">
        <v>7.1516663863817637E-2</v>
      </c>
      <c r="AK40" s="246">
        <v>0.13387887821734898</v>
      </c>
      <c r="AL40" s="246">
        <v>0.20057840576027783</v>
      </c>
      <c r="AM40" s="246">
        <v>3.5975359549842323E-2</v>
      </c>
      <c r="AN40" s="246">
        <v>7.1516663863817567E-2</v>
      </c>
      <c r="AO40" s="246">
        <v>0.13387887821734906</v>
      </c>
    </row>
    <row r="41" spans="1:41" ht="15" customHeight="1" outlineLevel="1">
      <c r="A41" s="211"/>
      <c r="B41" s="211"/>
      <c r="C41" s="211"/>
      <c r="D41" s="211"/>
      <c r="E41" s="211"/>
      <c r="F41" s="211"/>
      <c r="G41" s="211"/>
      <c r="H41" s="211"/>
      <c r="I41" s="250"/>
      <c r="J41" s="250"/>
      <c r="K41" s="250"/>
      <c r="L41" s="250"/>
      <c r="M41" s="250"/>
      <c r="N41" s="251"/>
      <c r="O41" s="250"/>
      <c r="P41" s="251"/>
      <c r="Q41" s="252"/>
      <c r="R41" s="250"/>
      <c r="S41" s="250"/>
      <c r="T41" s="250"/>
      <c r="U41" s="250"/>
      <c r="V41" s="250"/>
      <c r="W41" s="250"/>
      <c r="X41" s="250"/>
      <c r="Y41" s="250"/>
      <c r="Z41" s="250"/>
      <c r="AA41" s="250"/>
      <c r="AB41" s="250"/>
      <c r="AC41" s="250"/>
      <c r="AD41" s="250"/>
      <c r="AE41" s="250"/>
      <c r="AF41" s="250"/>
      <c r="AG41" s="250"/>
      <c r="AH41" s="250"/>
      <c r="AI41" s="250"/>
      <c r="AJ41" s="250"/>
      <c r="AK41" s="250"/>
      <c r="AL41" s="250"/>
      <c r="AM41" s="250"/>
      <c r="AN41" s="250"/>
      <c r="AO41" s="250"/>
    </row>
    <row r="42" spans="1:41" ht="15" customHeight="1" outlineLevel="1">
      <c r="A42" s="244"/>
      <c r="B42" s="245" t="s">
        <v>732</v>
      </c>
      <c r="C42" s="245"/>
      <c r="D42" s="245"/>
      <c r="E42" s="245"/>
      <c r="F42" s="245"/>
      <c r="G42" s="245"/>
      <c r="H42" s="245"/>
      <c r="I42" s="247">
        <v>0.39255255255255256</v>
      </c>
      <c r="J42" s="247">
        <v>0.40133113180247504</v>
      </c>
      <c r="K42" s="247">
        <v>0.4</v>
      </c>
      <c r="L42" s="247">
        <v>0.4</v>
      </c>
      <c r="M42" s="247">
        <v>0.40000000000000013</v>
      </c>
      <c r="N42" s="248"/>
      <c r="O42" s="247">
        <v>0.40133113180247504</v>
      </c>
      <c r="P42" s="248"/>
      <c r="Q42" s="255">
        <v>0.37016972672929122</v>
      </c>
      <c r="R42" s="247">
        <v>0.37931034482758619</v>
      </c>
      <c r="S42" s="247">
        <v>0.39317793453971872</v>
      </c>
      <c r="T42" s="247">
        <v>0.39364714682624491</v>
      </c>
      <c r="U42" s="247">
        <v>0.38005365239892697</v>
      </c>
      <c r="V42" s="247">
        <v>0.39867826646469789</v>
      </c>
      <c r="W42" s="247">
        <v>0.40779176004137219</v>
      </c>
      <c r="X42" s="247">
        <v>0.3967543594395726</v>
      </c>
      <c r="Y42" s="247">
        <v>0.39898254402827127</v>
      </c>
      <c r="Z42" s="247">
        <v>0.40097796288485871</v>
      </c>
      <c r="AA42" s="247">
        <v>0.40000000000000008</v>
      </c>
      <c r="AB42" s="247">
        <v>0.4</v>
      </c>
      <c r="AC42" s="247">
        <v>0.4</v>
      </c>
      <c r="AD42" s="247">
        <v>0.40000000000000008</v>
      </c>
      <c r="AE42" s="247">
        <v>0.4</v>
      </c>
      <c r="AF42" s="247">
        <v>0.4</v>
      </c>
      <c r="AG42" s="247">
        <v>0.4</v>
      </c>
      <c r="AH42" s="247">
        <v>0.40000000000000008</v>
      </c>
      <c r="AI42" s="247">
        <v>0.40000000000000008</v>
      </c>
      <c r="AJ42" s="247">
        <v>0.40000000000000008</v>
      </c>
      <c r="AK42" s="247">
        <v>0.40000000000000008</v>
      </c>
      <c r="AL42" s="247">
        <v>0.40000000000000008</v>
      </c>
      <c r="AM42" s="247">
        <v>0.4</v>
      </c>
      <c r="AN42" s="247">
        <v>0.39999999999999997</v>
      </c>
      <c r="AO42" s="247">
        <v>0.4</v>
      </c>
    </row>
    <row r="43" spans="1:41" ht="15" customHeight="1" outlineLevel="1">
      <c r="A43" s="211"/>
      <c r="B43" s="245" t="s">
        <v>733</v>
      </c>
      <c r="C43" s="211"/>
      <c r="D43" s="211"/>
      <c r="E43" s="211"/>
      <c r="F43" s="211"/>
      <c r="G43" s="211"/>
      <c r="H43" s="211"/>
      <c r="I43" s="247">
        <v>0.37407840283659954</v>
      </c>
      <c r="J43" s="247">
        <v>0.3911382294940427</v>
      </c>
      <c r="K43" s="247">
        <v>0.38952335738634392</v>
      </c>
      <c r="L43" s="247">
        <v>0.38952335738634386</v>
      </c>
      <c r="M43" s="247">
        <v>0.38952335738634392</v>
      </c>
      <c r="N43" s="248"/>
      <c r="O43" s="247">
        <v>0.3911382294940427</v>
      </c>
      <c r="P43" s="248"/>
      <c r="Q43" s="253">
        <v>0.34947528440770387</v>
      </c>
      <c r="R43" s="247">
        <v>0.36551616240103968</v>
      </c>
      <c r="S43" s="247">
        <v>0.37279362610799366</v>
      </c>
      <c r="T43" s="247">
        <v>0.37255657879155479</v>
      </c>
      <c r="U43" s="247">
        <v>0.35470870037867241</v>
      </c>
      <c r="V43" s="247">
        <v>0.38656543098501078</v>
      </c>
      <c r="W43" s="247">
        <v>0.39297353190916767</v>
      </c>
      <c r="X43" s="247">
        <v>0.38952514032962032</v>
      </c>
      <c r="Y43" s="247">
        <v>0.39054582532615345</v>
      </c>
      <c r="Z43" s="247">
        <v>0.39119175124053973</v>
      </c>
      <c r="AA43" s="247">
        <v>0.38952335738634392</v>
      </c>
      <c r="AB43" s="247">
        <v>0.38952335738634386</v>
      </c>
      <c r="AC43" s="247">
        <v>0.38952335738634386</v>
      </c>
      <c r="AD43" s="247">
        <v>0.38952335738634386</v>
      </c>
      <c r="AE43" s="247">
        <v>0.38952335738634392</v>
      </c>
      <c r="AF43" s="247">
        <v>0.3895233573863438</v>
      </c>
      <c r="AG43" s="247">
        <v>0.38952335738634386</v>
      </c>
      <c r="AH43" s="247">
        <v>0.38952335738634392</v>
      </c>
      <c r="AI43" s="247">
        <v>0.38952335738634392</v>
      </c>
      <c r="AJ43" s="247">
        <v>0.38952335738634392</v>
      </c>
      <c r="AK43" s="247">
        <v>0.38952335738634386</v>
      </c>
      <c r="AL43" s="247">
        <v>0.38952335738634386</v>
      </c>
      <c r="AM43" s="247">
        <v>0.38952335738634386</v>
      </c>
      <c r="AN43" s="247">
        <v>0.3895233573863438</v>
      </c>
      <c r="AO43" s="247">
        <v>0.38952335738634386</v>
      </c>
    </row>
    <row r="44" spans="1:41" ht="15" customHeight="1" outlineLevel="1">
      <c r="A44" s="211"/>
      <c r="B44" s="245" t="s">
        <v>734</v>
      </c>
      <c r="C44" s="211"/>
      <c r="D44" s="211"/>
      <c r="E44" s="211"/>
      <c r="F44" s="211"/>
      <c r="G44" s="211"/>
      <c r="H44" s="211"/>
      <c r="I44" s="247">
        <v>0.31252268044754378</v>
      </c>
      <c r="J44" s="247">
        <v>0.31915015634420812</v>
      </c>
      <c r="K44" s="247">
        <v>0.30850428613465941</v>
      </c>
      <c r="L44" s="247">
        <v>0.28576498847783688</v>
      </c>
      <c r="M44" s="247">
        <v>0.2790621431218786</v>
      </c>
      <c r="N44" s="248"/>
      <c r="O44" s="247">
        <v>0.31915015634420812</v>
      </c>
      <c r="P44" s="248"/>
      <c r="Q44" s="253">
        <v>0.281617950932042</v>
      </c>
      <c r="R44" s="247">
        <v>0.31424056656351029</v>
      </c>
      <c r="S44" s="247">
        <v>0.3123593419794099</v>
      </c>
      <c r="T44" s="247">
        <v>0.29551688013799632</v>
      </c>
      <c r="U44" s="247">
        <v>0.28380721346336879</v>
      </c>
      <c r="V44" s="247">
        <v>0.33737017814426667</v>
      </c>
      <c r="W44" s="247">
        <v>0.3298507944501089</v>
      </c>
      <c r="X44" s="247">
        <v>0.30176013008199748</v>
      </c>
      <c r="Y44" s="247">
        <v>0.3035070623247878</v>
      </c>
      <c r="Z44" s="247">
        <v>0.33295660959847589</v>
      </c>
      <c r="AA44" s="247">
        <v>0.31614734683526413</v>
      </c>
      <c r="AB44" s="247">
        <v>0.30319101987852509</v>
      </c>
      <c r="AC44" s="247">
        <v>0.30590766384606477</v>
      </c>
      <c r="AD44" s="247">
        <v>0.30784461026850224</v>
      </c>
      <c r="AE44" s="247">
        <v>0.28904002292493014</v>
      </c>
      <c r="AF44" s="247">
        <v>0.27080422976266588</v>
      </c>
      <c r="AG44" s="247">
        <v>0.2741045000160422</v>
      </c>
      <c r="AH44" s="247">
        <v>0.30112895628487285</v>
      </c>
      <c r="AI44" s="247">
        <v>0.2804388225102048</v>
      </c>
      <c r="AJ44" s="247">
        <v>0.26027704959641296</v>
      </c>
      <c r="AK44" s="247">
        <v>0.26354711925882934</v>
      </c>
      <c r="AL44" s="247">
        <v>0.3011289562848728</v>
      </c>
      <c r="AM44" s="247">
        <v>0.28043882251020469</v>
      </c>
      <c r="AN44" s="247">
        <v>0.26027704959641279</v>
      </c>
      <c r="AO44" s="247">
        <v>0.26354711925882929</v>
      </c>
    </row>
    <row r="45" spans="1:41" ht="15" customHeight="1" outlineLevel="1">
      <c r="A45" s="211"/>
      <c r="B45" s="245" t="s">
        <v>735</v>
      </c>
      <c r="C45" s="211"/>
      <c r="D45" s="211"/>
      <c r="E45" s="211"/>
      <c r="F45" s="211"/>
      <c r="G45" s="211"/>
      <c r="H45" s="211"/>
      <c r="I45" s="247">
        <v>0.23596680013346674</v>
      </c>
      <c r="J45" s="247">
        <v>0.2426790587888176</v>
      </c>
      <c r="K45" s="247">
        <v>0.23319084564290204</v>
      </c>
      <c r="L45" s="247">
        <v>0.21254006535301426</v>
      </c>
      <c r="M45" s="247">
        <v>0.20460187572222635</v>
      </c>
      <c r="N45" s="248"/>
      <c r="O45" s="247">
        <v>0.2426790587888176</v>
      </c>
      <c r="P45" s="248"/>
      <c r="Q45" s="253">
        <v>0.21136448548249359</v>
      </c>
      <c r="R45" s="247">
        <v>0.23601127432255672</v>
      </c>
      <c r="S45" s="247">
        <v>0.23602104602082694</v>
      </c>
      <c r="T45" s="247">
        <v>0.22476089976490704</v>
      </c>
      <c r="U45" s="247">
        <v>0.2168747873291709</v>
      </c>
      <c r="V45" s="247">
        <v>0.25233693927979373</v>
      </c>
      <c r="W45" s="247">
        <v>0.24658248577831407</v>
      </c>
      <c r="X45" s="247">
        <v>0.23065047206262812</v>
      </c>
      <c r="Y45" s="247">
        <v>0.23262493284920036</v>
      </c>
      <c r="Z45" s="247">
        <v>0.25438347919302684</v>
      </c>
      <c r="AA45" s="247">
        <v>0.23997215153747217</v>
      </c>
      <c r="AB45" s="247">
        <v>0.22918910813462426</v>
      </c>
      <c r="AC45" s="247">
        <v>0.23108779151141443</v>
      </c>
      <c r="AD45" s="247">
        <v>0.23199780494220126</v>
      </c>
      <c r="AE45" s="247">
        <v>0.21529394511719455</v>
      </c>
      <c r="AF45" s="247">
        <v>0.20176377327998532</v>
      </c>
      <c r="AG45" s="247">
        <v>0.20416496846520846</v>
      </c>
      <c r="AH45" s="247">
        <v>0.2232798794106412</v>
      </c>
      <c r="AI45" s="247">
        <v>0.20575421544237771</v>
      </c>
      <c r="AJ45" s="247">
        <v>0.19130554536120856</v>
      </c>
      <c r="AK45" s="247">
        <v>0.19379430187077643</v>
      </c>
      <c r="AL45" s="247">
        <v>0.21996117855936806</v>
      </c>
      <c r="AM45" s="247">
        <v>0.2030570881624528</v>
      </c>
      <c r="AN45" s="247">
        <v>0.18917974805254545</v>
      </c>
      <c r="AO45" s="247">
        <v>0.19166386107610756</v>
      </c>
    </row>
    <row r="46" spans="1:41" ht="15" customHeight="1" outlineLevel="1">
      <c r="A46" s="211"/>
      <c r="B46" s="211"/>
      <c r="C46" s="211"/>
      <c r="D46" s="211"/>
      <c r="E46" s="211"/>
      <c r="F46" s="211"/>
      <c r="G46" s="211"/>
      <c r="H46" s="211"/>
      <c r="I46" s="250"/>
      <c r="J46" s="250"/>
      <c r="K46" s="250"/>
      <c r="L46" s="250"/>
      <c r="M46" s="250"/>
      <c r="N46" s="251"/>
      <c r="O46" s="251"/>
      <c r="P46" s="251"/>
      <c r="Q46" s="252"/>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row>
    <row r="47" spans="1:41" ht="15" customHeight="1" outlineLevel="1">
      <c r="A47" s="256"/>
      <c r="B47" s="257" t="s">
        <v>736</v>
      </c>
      <c r="C47" s="257"/>
      <c r="D47" s="257"/>
      <c r="E47" s="258">
        <v>1</v>
      </c>
      <c r="F47" s="257"/>
      <c r="G47" s="257"/>
      <c r="I47" s="246" t="e">
        <v>#N/A</v>
      </c>
      <c r="J47" s="254">
        <v>14.316951431219435</v>
      </c>
      <c r="K47" s="254">
        <v>5.5525166469119576</v>
      </c>
      <c r="L47" s="254">
        <v>3.2169844542324797</v>
      </c>
      <c r="M47" s="254">
        <v>3.0386036683822759</v>
      </c>
      <c r="N47" s="259"/>
      <c r="O47" s="254">
        <v>14.316951431219435</v>
      </c>
      <c r="P47" s="259" t="s">
        <v>725</v>
      </c>
      <c r="Q47" s="249" t="e">
        <v>#N/A</v>
      </c>
      <c r="R47" s="254">
        <v>15.22033895829019</v>
      </c>
      <c r="S47" s="254">
        <v>14.193812680969375</v>
      </c>
      <c r="T47" s="254">
        <v>9.5071872374053186</v>
      </c>
      <c r="U47" s="254">
        <v>4.9196664622831392</v>
      </c>
      <c r="V47" s="254">
        <v>19.161585460736802</v>
      </c>
      <c r="W47" s="254">
        <v>38.944496023398493</v>
      </c>
      <c r="X47" s="254">
        <v>14.54348957118113</v>
      </c>
      <c r="Y47" s="254">
        <v>11.923015589781487</v>
      </c>
      <c r="Z47" s="254">
        <v>8.2439016362146003</v>
      </c>
      <c r="AA47" s="254">
        <v>7.2099896142218531</v>
      </c>
      <c r="AB47" s="254">
        <v>3.929361777218634</v>
      </c>
      <c r="AC47" s="254">
        <v>3.5423998602913542</v>
      </c>
      <c r="AD47" s="254">
        <v>7.5673581854081506</v>
      </c>
      <c r="AE47" s="254">
        <v>2.4020427685238523</v>
      </c>
      <c r="AF47" s="254">
        <v>1.4054792912430722</v>
      </c>
      <c r="AG47" s="254">
        <v>1.4135669451798654</v>
      </c>
      <c r="AH47" s="254">
        <v>3.2327703184203176</v>
      </c>
      <c r="AI47" s="254">
        <v>1.9995087961642872</v>
      </c>
      <c r="AJ47" s="254">
        <v>1.5060509869498069</v>
      </c>
      <c r="AK47" s="254">
        <v>1.4674114104937082</v>
      </c>
      <c r="AL47" s="254">
        <v>3.0277250410934391</v>
      </c>
      <c r="AM47" s="254">
        <v>2.3812226275426096</v>
      </c>
      <c r="AN47" s="254">
        <v>1.506050986949806</v>
      </c>
      <c r="AO47" s="254">
        <v>1.4674114104937077</v>
      </c>
    </row>
    <row r="48" spans="1:41" ht="15" customHeight="1" outlineLevel="1">
      <c r="A48" s="211"/>
      <c r="B48" s="211" t="s">
        <v>737</v>
      </c>
      <c r="C48" s="211"/>
      <c r="D48" s="211"/>
      <c r="E48" s="211"/>
      <c r="F48" s="211"/>
      <c r="G48" s="211"/>
      <c r="H48" s="88"/>
      <c r="I48" s="246" t="e">
        <v>#N/A</v>
      </c>
      <c r="J48" s="254">
        <v>0.43764661519715248</v>
      </c>
      <c r="K48" s="254">
        <v>0.36808100011386508</v>
      </c>
      <c r="L48" s="254">
        <v>0.27254628470116082</v>
      </c>
      <c r="M48" s="254">
        <v>0.22335643846313399</v>
      </c>
      <c r="N48" s="259"/>
      <c r="O48" s="254">
        <v>0.43764661519715248</v>
      </c>
      <c r="P48" s="251" t="s">
        <v>725</v>
      </c>
      <c r="Q48" s="249" t="e">
        <v>#N/A</v>
      </c>
      <c r="R48" s="254">
        <v>0.10716874094596222</v>
      </c>
      <c r="S48" s="254">
        <v>8.5744674948693353E-2</v>
      </c>
      <c r="T48" s="254">
        <v>6.9028312718169949E-2</v>
      </c>
      <c r="U48" s="254">
        <v>7.726688297083284E-2</v>
      </c>
      <c r="V48" s="254">
        <v>0.15699272645567416</v>
      </c>
      <c r="W48" s="254">
        <v>0.11076091538419303</v>
      </c>
      <c r="X48" s="254">
        <v>8.7292667817795933E-2</v>
      </c>
      <c r="Y48" s="254">
        <v>9.429349887570164E-2</v>
      </c>
      <c r="Z48" s="254">
        <v>0.1490455363168223</v>
      </c>
      <c r="AA48" s="254">
        <v>0.10569201203567632</v>
      </c>
      <c r="AB48" s="254">
        <v>7.9863458481562677E-2</v>
      </c>
      <c r="AC48" s="254">
        <v>7.8380621398749795E-2</v>
      </c>
      <c r="AD48" s="254">
        <v>0.10704163195397601</v>
      </c>
      <c r="AE48" s="254">
        <v>7.5021488307699891E-2</v>
      </c>
      <c r="AF48" s="254">
        <v>5.6657088502678345E-2</v>
      </c>
      <c r="AG48" s="254">
        <v>5.6645244915648187E-2</v>
      </c>
      <c r="AH48" s="254">
        <v>8.555776496341605E-2</v>
      </c>
      <c r="AI48" s="254">
        <v>6.0273279143769377E-2</v>
      </c>
      <c r="AJ48" s="254">
        <v>4.5507552275748868E-2</v>
      </c>
      <c r="AK48" s="254">
        <v>4.5830067254149717E-2</v>
      </c>
      <c r="AL48" s="254">
        <v>7.2566910710830865E-2</v>
      </c>
      <c r="AM48" s="254">
        <v>5.1674269710525633E-2</v>
      </c>
      <c r="AN48" s="254">
        <v>3.9319458909785346E-2</v>
      </c>
      <c r="AO48" s="254">
        <v>3.9784393895928701E-2</v>
      </c>
    </row>
    <row r="49" spans="1:41" ht="15" customHeight="1" outlineLevel="1">
      <c r="A49" s="211"/>
      <c r="B49" s="211" t="s">
        <v>738</v>
      </c>
      <c r="C49" s="211"/>
      <c r="D49" s="211"/>
      <c r="E49" s="211"/>
      <c r="F49" s="211"/>
      <c r="G49" s="211"/>
      <c r="H49" s="88"/>
      <c r="I49" s="246" t="e">
        <v>#N/A</v>
      </c>
      <c r="J49" s="254">
        <v>0.20016473348040684</v>
      </c>
      <c r="K49" s="254">
        <v>0.17241785545520003</v>
      </c>
      <c r="L49" s="254">
        <v>0.14108163341837837</v>
      </c>
      <c r="M49" s="254">
        <v>0.12536910385409303</v>
      </c>
      <c r="N49" s="259"/>
      <c r="O49" s="254">
        <v>0.20016473348040684</v>
      </c>
      <c r="P49" s="251" t="s">
        <v>725</v>
      </c>
      <c r="Q49" s="249" t="e">
        <v>#N/A</v>
      </c>
      <c r="R49" s="254">
        <v>6.265851596239673E-2</v>
      </c>
      <c r="S49" s="254">
        <v>4.9719310640501863E-2</v>
      </c>
      <c r="T49" s="254">
        <v>3.8970151584864311E-2</v>
      </c>
      <c r="U49" s="254">
        <v>3.9813622654520132E-2</v>
      </c>
      <c r="V49" s="254">
        <v>7.5471451953632654E-2</v>
      </c>
      <c r="W49" s="254">
        <v>5.4089832192795388E-2</v>
      </c>
      <c r="X49" s="254">
        <v>4.2242644061860436E-2</v>
      </c>
      <c r="Y49" s="254">
        <v>4.1394182688982491E-2</v>
      </c>
      <c r="Z49" s="254">
        <v>6.3605596042680373E-2</v>
      </c>
      <c r="AA49" s="254">
        <v>4.8640062409802946E-2</v>
      </c>
      <c r="AB49" s="254">
        <v>3.9609047458556597E-2</v>
      </c>
      <c r="AC49" s="254">
        <v>4.0659243028781752E-2</v>
      </c>
      <c r="AD49" s="254">
        <v>5.4220136537474165E-2</v>
      </c>
      <c r="AE49" s="254">
        <v>3.8389871211669251E-2</v>
      </c>
      <c r="AF49" s="254">
        <v>3.1003152414960145E-2</v>
      </c>
      <c r="AG49" s="254">
        <v>3.2052009739362494E-2</v>
      </c>
      <c r="AH49" s="254">
        <v>4.7454263479396054E-2</v>
      </c>
      <c r="AI49" s="254">
        <v>3.3774898079126509E-2</v>
      </c>
      <c r="AJ49" s="254">
        <v>2.6940759011821819E-2</v>
      </c>
      <c r="AK49" s="254">
        <v>2.7782331615667979E-2</v>
      </c>
      <c r="AL49" s="254">
        <v>4.3027679534060108E-2</v>
      </c>
      <c r="AM49" s="254">
        <v>3.0845166710423963E-2</v>
      </c>
      <c r="AN49" s="254">
        <v>2.4647145828561472E-2</v>
      </c>
      <c r="AO49" s="254">
        <v>2.5499588071339847E-2</v>
      </c>
    </row>
    <row r="50" spans="1:41" ht="15" customHeight="1" outlineLevel="1">
      <c r="A50" s="211"/>
      <c r="B50" s="211"/>
      <c r="C50" s="211"/>
      <c r="D50" s="211"/>
      <c r="E50" s="211"/>
      <c r="F50" s="211"/>
      <c r="G50" s="211"/>
      <c r="H50" s="211"/>
      <c r="I50" s="250"/>
      <c r="J50" s="250"/>
      <c r="K50" s="250"/>
      <c r="L50" s="250"/>
      <c r="M50" s="250"/>
      <c r="N50" s="251"/>
      <c r="O50" s="250"/>
      <c r="P50" s="251"/>
      <c r="Q50" s="252"/>
      <c r="R50" s="250"/>
      <c r="S50" s="250"/>
      <c r="T50" s="250"/>
      <c r="U50" s="250"/>
      <c r="V50" s="250"/>
      <c r="W50" s="250"/>
      <c r="X50" s="250"/>
      <c r="Y50" s="250"/>
      <c r="Z50" s="254"/>
      <c r="AA50" s="250"/>
      <c r="AB50" s="250"/>
      <c r="AC50" s="250"/>
      <c r="AD50" s="250"/>
      <c r="AE50" s="250"/>
      <c r="AF50" s="250"/>
      <c r="AG50" s="250"/>
      <c r="AH50" s="250"/>
      <c r="AI50" s="250"/>
      <c r="AJ50" s="250"/>
      <c r="AK50" s="250"/>
      <c r="AL50" s="250"/>
      <c r="AM50" s="250"/>
      <c r="AN50" s="250"/>
      <c r="AO50" s="250"/>
    </row>
    <row r="51" spans="1:41" ht="15" customHeight="1" outlineLevel="1">
      <c r="A51" s="245"/>
      <c r="B51" s="245" t="s">
        <v>739</v>
      </c>
      <c r="C51" s="245"/>
      <c r="D51" s="245"/>
      <c r="E51" s="245"/>
      <c r="F51" s="245"/>
      <c r="G51" s="245"/>
      <c r="H51" s="245"/>
      <c r="I51" s="247">
        <v>0.77658176886892405</v>
      </c>
      <c r="J51" s="247">
        <v>0.75057290340501381</v>
      </c>
      <c r="K51" s="247">
        <v>0.56208898809053764</v>
      </c>
      <c r="L51" s="247">
        <v>0.35364691502357948</v>
      </c>
      <c r="M51" s="247">
        <v>0.313315703601869</v>
      </c>
      <c r="N51" s="248"/>
      <c r="O51" s="247">
        <v>0.75057290340501381</v>
      </c>
      <c r="P51" s="248"/>
      <c r="Q51" s="253">
        <v>0.78544315237693563</v>
      </c>
      <c r="R51" s="247">
        <v>1.1216932318615764</v>
      </c>
      <c r="S51" s="247">
        <v>0.9546514321006716</v>
      </c>
      <c r="T51" s="247">
        <v>0.84232590637372873</v>
      </c>
      <c r="U51" s="247">
        <v>0.69221666962188844</v>
      </c>
      <c r="V51" s="247">
        <v>0.77658176886892405</v>
      </c>
      <c r="W51" s="247">
        <v>0.77555128936854667</v>
      </c>
      <c r="X51" s="247">
        <v>0.75536674359536371</v>
      </c>
      <c r="Y51" s="247">
        <v>0.8583735897855137</v>
      </c>
      <c r="Z51" s="247">
        <v>0.75057290340501381</v>
      </c>
      <c r="AA51" s="246">
        <v>0.7832892590046725</v>
      </c>
      <c r="AB51" s="246">
        <v>0.70207217280863876</v>
      </c>
      <c r="AC51" s="246">
        <v>0.62858391423461568</v>
      </c>
      <c r="AD51" s="246">
        <v>0.56208898809053764</v>
      </c>
      <c r="AE51" s="246">
        <v>0.50192189080583827</v>
      </c>
      <c r="AF51" s="246">
        <v>0.44748044984803248</v>
      </c>
      <c r="AG51" s="246">
        <v>0.39821979697761428</v>
      </c>
      <c r="AH51" s="246">
        <v>0.35364691502357948</v>
      </c>
      <c r="AI51" s="246">
        <v>0.313315703601869</v>
      </c>
      <c r="AJ51" s="246">
        <v>0.313315703601869</v>
      </c>
      <c r="AK51" s="246">
        <v>0.313315703601869</v>
      </c>
      <c r="AL51" s="246">
        <v>0.313315703601869</v>
      </c>
      <c r="AM51" s="246">
        <v>0.313315703601869</v>
      </c>
      <c r="AN51" s="246">
        <v>0.313315703601869</v>
      </c>
      <c r="AO51" s="246">
        <v>0.313315703601869</v>
      </c>
    </row>
    <row r="52" spans="1:41" ht="15" customHeight="1" outlineLevel="1">
      <c r="A52" s="245"/>
      <c r="B52" s="245" t="s">
        <v>740</v>
      </c>
      <c r="C52" s="245"/>
      <c r="D52" s="245"/>
      <c r="E52" s="260">
        <v>0.25046101107310126</v>
      </c>
      <c r="F52" s="245"/>
      <c r="G52" s="245"/>
      <c r="H52" s="245"/>
      <c r="I52" s="254">
        <v>0.25015043274264737</v>
      </c>
      <c r="J52" s="254">
        <v>0.2493297587131367</v>
      </c>
      <c r="K52" s="254">
        <v>0.25843076228574619</v>
      </c>
      <c r="L52" s="254">
        <v>0.27227249940002118</v>
      </c>
      <c r="M52" s="254">
        <v>0.28560229178021773</v>
      </c>
      <c r="N52" s="248"/>
      <c r="O52" s="254">
        <v>0.2493297587131367</v>
      </c>
      <c r="P52" s="248"/>
      <c r="Q52" s="253">
        <v>0.24935434190261818</v>
      </c>
      <c r="R52" s="247">
        <v>0.25436326900044798</v>
      </c>
      <c r="S52" s="247">
        <v>0.25020154157556213</v>
      </c>
      <c r="T52" s="247">
        <v>0.24539767248918087</v>
      </c>
      <c r="U52" s="247">
        <v>0.24752033496928305</v>
      </c>
      <c r="V52" s="247">
        <v>0.25348900999031704</v>
      </c>
      <c r="W52" s="247">
        <v>0.25881834786325891</v>
      </c>
      <c r="X52" s="247">
        <v>0.24912359378503571</v>
      </c>
      <c r="Y52" s="247">
        <v>0.24738641301218189</v>
      </c>
      <c r="Z52" s="247">
        <v>0.24348769071471268</v>
      </c>
      <c r="AA52" s="246">
        <v>0.2504610110731012</v>
      </c>
      <c r="AB52" s="246">
        <v>0.25399977203779894</v>
      </c>
      <c r="AC52" s="246">
        <v>0.25750332174257606</v>
      </c>
      <c r="AD52" s="246">
        <v>0.26097201054532249</v>
      </c>
      <c r="AE52" s="246">
        <v>0.26440618531780924</v>
      </c>
      <c r="AF52" s="246">
        <v>0.26780618948037532</v>
      </c>
      <c r="AG52" s="246">
        <v>0.2711723630362704</v>
      </c>
      <c r="AH52" s="246">
        <v>0.27450504260565511</v>
      </c>
      <c r="AI52" s="246">
        <v>0.27780456145926374</v>
      </c>
      <c r="AJ52" s="246">
        <v>0.28107124955173113</v>
      </c>
      <c r="AK52" s="246">
        <v>0.28430543355458893</v>
      </c>
      <c r="AL52" s="246">
        <v>0.28750743688893249</v>
      </c>
      <c r="AM52" s="246">
        <v>0.29067757975776365</v>
      </c>
      <c r="AN52" s="246">
        <v>0.29381617917801101</v>
      </c>
      <c r="AO52" s="246">
        <v>0.29692354901223211</v>
      </c>
    </row>
    <row r="53" spans="1:41" ht="15" customHeight="1" outlineLevel="1">
      <c r="A53" s="245"/>
      <c r="B53" s="245" t="s">
        <v>741</v>
      </c>
      <c r="C53" s="245"/>
      <c r="D53" s="245"/>
      <c r="E53" s="245"/>
      <c r="F53" s="245"/>
      <c r="G53" s="245"/>
      <c r="H53" s="245"/>
      <c r="I53" s="254">
        <v>0.25015043274264803</v>
      </c>
      <c r="J53" s="254">
        <v>0.24932975871313473</v>
      </c>
      <c r="K53" s="254">
        <v>0.25843076228574191</v>
      </c>
      <c r="L53" s="254">
        <v>0.27227249940002163</v>
      </c>
      <c r="M53" s="254">
        <v>0.28560229178021806</v>
      </c>
      <c r="N53" s="248"/>
      <c r="O53" s="254">
        <v>0.24932975871313473</v>
      </c>
      <c r="P53" s="248"/>
      <c r="Q53" s="253">
        <v>0.38</v>
      </c>
      <c r="R53" s="247">
        <v>0.38</v>
      </c>
      <c r="S53" s="247">
        <v>0.38</v>
      </c>
      <c r="T53" s="247">
        <v>0.38</v>
      </c>
      <c r="U53" s="247">
        <v>0.38</v>
      </c>
      <c r="V53" s="247">
        <v>0.38</v>
      </c>
      <c r="W53" s="247">
        <v>0.38</v>
      </c>
      <c r="X53" s="247">
        <v>0.38</v>
      </c>
      <c r="Y53" s="247">
        <v>0.38</v>
      </c>
      <c r="Z53" s="247">
        <v>0.38</v>
      </c>
      <c r="AA53" s="246">
        <v>0.38</v>
      </c>
      <c r="AB53" s="246">
        <v>0.38</v>
      </c>
      <c r="AC53" s="246">
        <v>0.38</v>
      </c>
      <c r="AD53" s="246">
        <v>0.38</v>
      </c>
      <c r="AE53" s="246">
        <v>0.38</v>
      </c>
      <c r="AF53" s="246">
        <v>0.38</v>
      </c>
      <c r="AG53" s="246">
        <v>0.38</v>
      </c>
      <c r="AH53" s="246">
        <v>0.38</v>
      </c>
      <c r="AI53" s="246">
        <v>0.38</v>
      </c>
      <c r="AJ53" s="246">
        <v>0.38</v>
      </c>
      <c r="AK53" s="246">
        <v>0.38</v>
      </c>
      <c r="AL53" s="246">
        <v>0.38</v>
      </c>
      <c r="AM53" s="246">
        <v>0.38</v>
      </c>
      <c r="AN53" s="246">
        <v>0.38</v>
      </c>
      <c r="AO53" s="246">
        <v>0.38</v>
      </c>
    </row>
    <row r="54" spans="1:41" ht="15" customHeight="1" outlineLevel="1">
      <c r="A54" s="245"/>
      <c r="B54" s="245"/>
      <c r="C54" s="245"/>
      <c r="D54" s="245"/>
      <c r="E54" s="245"/>
      <c r="F54" s="245"/>
      <c r="G54" s="245"/>
      <c r="H54" s="245"/>
      <c r="I54" s="261"/>
      <c r="J54" s="261"/>
      <c r="K54" s="261"/>
      <c r="L54" s="261"/>
      <c r="M54" s="261"/>
      <c r="N54" s="261"/>
      <c r="O54" s="254"/>
      <c r="P54" s="261"/>
      <c r="Q54" s="253"/>
      <c r="R54" s="247"/>
      <c r="S54" s="247"/>
      <c r="T54" s="247"/>
      <c r="U54" s="247"/>
      <c r="V54" s="247"/>
      <c r="W54" s="247"/>
      <c r="X54" s="247"/>
      <c r="Y54" s="247"/>
      <c r="Z54" s="247"/>
      <c r="AA54" s="247"/>
      <c r="AB54" s="247"/>
      <c r="AC54" s="247"/>
      <c r="AD54" s="247"/>
      <c r="AE54" s="247"/>
      <c r="AF54" s="247"/>
      <c r="AG54" s="247"/>
      <c r="AH54" s="247"/>
      <c r="AI54" s="247"/>
      <c r="AJ54" s="247"/>
      <c r="AK54" s="247"/>
      <c r="AL54" s="247"/>
      <c r="AM54" s="247"/>
      <c r="AN54" s="247"/>
      <c r="AO54" s="247"/>
    </row>
    <row r="55" spans="1:41" ht="15" customHeight="1">
      <c r="A55" s="211"/>
      <c r="B55" s="211"/>
      <c r="C55" s="211"/>
      <c r="D55" s="211"/>
      <c r="E55" s="211"/>
      <c r="F55" s="211"/>
      <c r="G55" s="211"/>
      <c r="H55" s="211"/>
      <c r="I55" s="262"/>
      <c r="J55" s="34"/>
      <c r="K55" s="34"/>
      <c r="L55" s="34"/>
      <c r="M55" s="34"/>
      <c r="Q55" s="263"/>
      <c r="R55" s="262"/>
      <c r="S55" s="262"/>
      <c r="T55" s="262"/>
      <c r="U55" s="264"/>
      <c r="V55" s="264"/>
      <c r="W55" s="264"/>
      <c r="X55" s="264"/>
      <c r="Y55" s="264"/>
      <c r="Z55" s="264"/>
      <c r="AA55" s="264"/>
      <c r="AB55" s="264"/>
      <c r="AC55" s="264"/>
      <c r="AD55" s="264"/>
      <c r="AE55" s="264"/>
      <c r="AF55" s="264"/>
      <c r="AG55" s="264"/>
      <c r="AH55" s="264"/>
      <c r="AI55" s="264"/>
      <c r="AJ55" s="264"/>
      <c r="AK55" s="264"/>
      <c r="AL55" s="264"/>
      <c r="AM55" s="264"/>
      <c r="AN55" s="264"/>
      <c r="AO55" s="264"/>
    </row>
    <row r="56" spans="1:41" ht="15" customHeight="1">
      <c r="I56" s="202" t="s">
        <v>917</v>
      </c>
      <c r="J56" s="202" t="s">
        <v>917</v>
      </c>
      <c r="K56" s="202" t="s">
        <v>918</v>
      </c>
      <c r="L56" s="202" t="s">
        <v>918</v>
      </c>
      <c r="M56" s="202" t="s">
        <v>918</v>
      </c>
      <c r="O56" s="202" t="s">
        <v>639</v>
      </c>
      <c r="Q56" s="265" t="s">
        <v>917</v>
      </c>
      <c r="R56" s="202" t="s">
        <v>917</v>
      </c>
      <c r="S56" s="202" t="s">
        <v>917</v>
      </c>
      <c r="T56" s="202" t="s">
        <v>917</v>
      </c>
      <c r="U56" s="202" t="s">
        <v>917</v>
      </c>
      <c r="V56" s="202" t="s">
        <v>917</v>
      </c>
      <c r="W56" s="202" t="s">
        <v>917</v>
      </c>
      <c r="X56" s="202" t="s">
        <v>917</v>
      </c>
      <c r="Y56" s="202" t="s">
        <v>917</v>
      </c>
      <c r="Z56" s="202" t="s">
        <v>917</v>
      </c>
      <c r="AA56" s="202" t="s">
        <v>918</v>
      </c>
      <c r="AB56" s="202" t="s">
        <v>918</v>
      </c>
      <c r="AC56" s="202" t="s">
        <v>918</v>
      </c>
      <c r="AD56" s="202" t="s">
        <v>918</v>
      </c>
      <c r="AE56" s="202" t="s">
        <v>918</v>
      </c>
      <c r="AF56" s="202" t="s">
        <v>918</v>
      </c>
      <c r="AG56" s="202" t="s">
        <v>918</v>
      </c>
      <c r="AH56" s="202" t="s">
        <v>918</v>
      </c>
      <c r="AI56" s="202" t="s">
        <v>918</v>
      </c>
      <c r="AJ56" s="202" t="s">
        <v>918</v>
      </c>
      <c r="AK56" s="202" t="s">
        <v>918</v>
      </c>
      <c r="AL56" s="202" t="s">
        <v>918</v>
      </c>
      <c r="AM56" s="202" t="s">
        <v>918</v>
      </c>
      <c r="AN56" s="202" t="s">
        <v>918</v>
      </c>
      <c r="AO56" s="202" t="s">
        <v>918</v>
      </c>
    </row>
    <row r="57" spans="1:41" ht="5.25" customHeight="1">
      <c r="I57" s="34"/>
      <c r="J57" s="34"/>
      <c r="K57" s="34"/>
      <c r="L57" s="34"/>
      <c r="M57" s="34"/>
      <c r="O57" s="34"/>
      <c r="Q57" s="20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row>
    <row r="58" spans="1:41" ht="15" customHeight="1">
      <c r="A58" s="205"/>
      <c r="B58" s="206" t="s">
        <v>742</v>
      </c>
      <c r="C58" s="207"/>
      <c r="D58" s="207"/>
      <c r="E58" s="207"/>
      <c r="F58" s="207"/>
      <c r="G58" s="207"/>
      <c r="H58" s="205"/>
      <c r="I58" s="202">
        <v>41974</v>
      </c>
      <c r="J58" s="202">
        <v>42339</v>
      </c>
      <c r="K58" s="202">
        <v>42705</v>
      </c>
      <c r="L58" s="202">
        <v>43070</v>
      </c>
      <c r="M58" s="202">
        <v>43435</v>
      </c>
      <c r="N58" s="208"/>
      <c r="O58" s="202">
        <v>42339</v>
      </c>
      <c r="P58" s="208"/>
      <c r="Q58" s="265">
        <v>41518</v>
      </c>
      <c r="R58" s="202">
        <v>41609</v>
      </c>
      <c r="S58" s="202">
        <v>41699</v>
      </c>
      <c r="T58" s="202">
        <v>41791</v>
      </c>
      <c r="U58" s="202">
        <v>41883</v>
      </c>
      <c r="V58" s="202">
        <v>41974</v>
      </c>
      <c r="W58" s="202">
        <v>42064</v>
      </c>
      <c r="X58" s="202">
        <v>42156</v>
      </c>
      <c r="Y58" s="202">
        <v>42248</v>
      </c>
      <c r="Z58" s="202">
        <v>42339</v>
      </c>
      <c r="AA58" s="202">
        <v>42430</v>
      </c>
      <c r="AB58" s="202">
        <v>42522</v>
      </c>
      <c r="AC58" s="202">
        <v>42614</v>
      </c>
      <c r="AD58" s="202">
        <v>42705</v>
      </c>
      <c r="AE58" s="202">
        <v>42795</v>
      </c>
      <c r="AF58" s="202">
        <v>42887</v>
      </c>
      <c r="AG58" s="202">
        <v>42979</v>
      </c>
      <c r="AH58" s="202">
        <v>43070</v>
      </c>
      <c r="AI58" s="202">
        <v>43160</v>
      </c>
      <c r="AJ58" s="202">
        <v>43252</v>
      </c>
      <c r="AK58" s="202">
        <v>43344</v>
      </c>
      <c r="AL58" s="202">
        <v>43435</v>
      </c>
      <c r="AM58" s="202">
        <v>43525</v>
      </c>
      <c r="AN58" s="202">
        <v>43617</v>
      </c>
      <c r="AO58" s="202">
        <v>43709</v>
      </c>
    </row>
    <row r="59" spans="1:41" ht="15" customHeight="1" outlineLevel="1">
      <c r="Q59" s="204"/>
      <c r="R59" s="266"/>
      <c r="S59" s="266"/>
      <c r="T59" s="266"/>
      <c r="U59" s="266"/>
      <c r="V59" s="266"/>
      <c r="W59" s="266"/>
      <c r="X59" s="266"/>
      <c r="Y59" s="266"/>
      <c r="Z59" s="266"/>
      <c r="AA59" s="266"/>
      <c r="AB59" s="266"/>
      <c r="AC59" s="266"/>
      <c r="AD59" s="266"/>
      <c r="AE59" s="266"/>
      <c r="AF59" s="266"/>
      <c r="AG59" s="266"/>
      <c r="AH59" s="266"/>
      <c r="AI59" s="266"/>
      <c r="AJ59" s="266"/>
      <c r="AK59" s="266"/>
      <c r="AL59" s="266"/>
      <c r="AM59" s="266"/>
      <c r="AN59" s="266"/>
      <c r="AO59" s="266"/>
    </row>
    <row r="60" spans="1:41" ht="15" customHeight="1" outlineLevel="1">
      <c r="B60" s="267" t="s">
        <v>47</v>
      </c>
      <c r="C60" s="267"/>
      <c r="D60" s="267"/>
      <c r="E60" s="267"/>
      <c r="F60" s="267"/>
      <c r="G60" s="267"/>
      <c r="I60" s="267"/>
      <c r="J60" s="267"/>
      <c r="K60" s="267"/>
      <c r="L60" s="267"/>
      <c r="M60" s="267"/>
      <c r="O60" s="268"/>
      <c r="Q60" s="269"/>
      <c r="R60" s="270"/>
      <c r="S60" s="270"/>
      <c r="T60" s="270"/>
      <c r="U60" s="270"/>
      <c r="V60" s="270"/>
      <c r="W60" s="270"/>
      <c r="X60" s="270"/>
      <c r="Y60" s="270"/>
      <c r="Z60" s="270"/>
      <c r="AA60" s="270"/>
      <c r="AB60" s="270"/>
      <c r="AC60" s="270"/>
      <c r="AD60" s="270"/>
      <c r="AE60" s="270"/>
      <c r="AF60" s="270"/>
      <c r="AG60" s="270"/>
      <c r="AH60" s="270"/>
      <c r="AI60" s="270"/>
      <c r="AJ60" s="270"/>
      <c r="AK60" s="270"/>
      <c r="AL60" s="270"/>
      <c r="AM60" s="270"/>
      <c r="AN60" s="270"/>
      <c r="AO60" s="270"/>
    </row>
    <row r="61" spans="1:41" ht="15" customHeight="1" outlineLevel="1">
      <c r="B61" s="271"/>
      <c r="C61" s="271"/>
      <c r="D61" s="271"/>
      <c r="E61" s="271"/>
      <c r="F61" s="271"/>
      <c r="G61" s="271"/>
      <c r="I61" s="271"/>
      <c r="J61" s="271"/>
      <c r="K61" s="271"/>
      <c r="L61" s="271"/>
      <c r="M61" s="271"/>
      <c r="Q61" s="204"/>
      <c r="R61" s="266"/>
      <c r="S61" s="266"/>
      <c r="T61" s="266"/>
      <c r="U61" s="266"/>
      <c r="V61" s="266"/>
      <c r="W61" s="266"/>
      <c r="X61" s="266"/>
      <c r="Y61" s="266"/>
      <c r="Z61" s="266"/>
      <c r="AA61" s="266"/>
      <c r="AB61" s="266"/>
      <c r="AC61" s="266"/>
      <c r="AD61" s="266"/>
      <c r="AE61" s="266"/>
      <c r="AF61" s="266"/>
      <c r="AG61" s="266"/>
      <c r="AH61" s="266"/>
      <c r="AI61" s="266"/>
      <c r="AJ61" s="266"/>
      <c r="AK61" s="266"/>
      <c r="AL61" s="266"/>
      <c r="AM61" s="266"/>
      <c r="AN61" s="266"/>
      <c r="AO61" s="266"/>
    </row>
    <row r="62" spans="1:41" ht="15" customHeight="1" outlineLevel="1">
      <c r="B62" s="211" t="s">
        <v>743</v>
      </c>
      <c r="C62" s="211"/>
      <c r="D62" s="211"/>
      <c r="E62" s="211"/>
      <c r="F62" s="211"/>
      <c r="G62" s="211"/>
      <c r="I62" s="217">
        <v>19478</v>
      </c>
      <c r="J62" s="217">
        <v>16689</v>
      </c>
      <c r="K62" s="217">
        <v>23107.376900890009</v>
      </c>
      <c r="L62" s="217">
        <v>23887.499342519954</v>
      </c>
      <c r="M62" s="217">
        <v>24484.686826082951</v>
      </c>
      <c r="N62" s="215"/>
      <c r="O62" s="217">
        <v>16689</v>
      </c>
      <c r="P62" s="215"/>
      <c r="Q62" s="218">
        <v>14259</v>
      </c>
      <c r="R62" s="217">
        <v>14077</v>
      </c>
      <c r="S62" s="217">
        <v>18949</v>
      </c>
      <c r="T62" s="217">
        <v>12977</v>
      </c>
      <c r="U62" s="217">
        <v>13844</v>
      </c>
      <c r="V62" s="217">
        <v>19478</v>
      </c>
      <c r="W62" s="217">
        <v>14489</v>
      </c>
      <c r="X62" s="217">
        <v>15319</v>
      </c>
      <c r="Y62" s="217">
        <v>21120</v>
      </c>
      <c r="Z62" s="217">
        <v>16689</v>
      </c>
      <c r="AA62" s="217">
        <v>17964.109618011553</v>
      </c>
      <c r="AB62" s="217">
        <v>15268.145574682158</v>
      </c>
      <c r="AC62" s="217">
        <v>15764.202161846595</v>
      </c>
      <c r="AD62" s="217">
        <v>23107.376900890009</v>
      </c>
      <c r="AE62" s="217">
        <v>18783.03108232556</v>
      </c>
      <c r="AF62" s="217">
        <v>15897.872838378422</v>
      </c>
      <c r="AG62" s="217">
        <v>16352.454334122456</v>
      </c>
      <c r="AH62" s="217">
        <v>23887.499342519954</v>
      </c>
      <c r="AI62" s="217">
        <v>19356.742003725627</v>
      </c>
      <c r="AJ62" s="217">
        <v>16337.18776420114</v>
      </c>
      <c r="AK62" s="217">
        <v>16761.265692475514</v>
      </c>
      <c r="AL62" s="217">
        <v>24484.686826082951</v>
      </c>
      <c r="AM62" s="217">
        <v>19840.660553818769</v>
      </c>
      <c r="AN62" s="217">
        <v>16745.617458306169</v>
      </c>
      <c r="AO62" s="217">
        <v>17180.297334787403</v>
      </c>
    </row>
    <row r="63" spans="1:41" ht="15" customHeight="1" outlineLevel="1">
      <c r="B63" s="211" t="s">
        <v>744</v>
      </c>
      <c r="C63" s="211"/>
      <c r="D63" s="211"/>
      <c r="E63" s="211"/>
      <c r="F63" s="211"/>
      <c r="G63" s="211"/>
      <c r="I63" s="217">
        <v>2283</v>
      </c>
      <c r="J63" s="217">
        <v>2451</v>
      </c>
      <c r="K63" s="217">
        <v>3187.7930458897713</v>
      </c>
      <c r="L63" s="217">
        <v>3295.4153391962309</v>
      </c>
      <c r="M63" s="217">
        <v>3377.800722676136</v>
      </c>
      <c r="N63" s="215"/>
      <c r="O63" s="217">
        <v>2451</v>
      </c>
      <c r="P63" s="215"/>
      <c r="Q63" s="218">
        <v>1764</v>
      </c>
      <c r="R63" s="217">
        <v>2122</v>
      </c>
      <c r="S63" s="217">
        <v>1829</v>
      </c>
      <c r="T63" s="217">
        <v>1594</v>
      </c>
      <c r="U63" s="217">
        <v>2111</v>
      </c>
      <c r="V63" s="217">
        <v>2283</v>
      </c>
      <c r="W63" s="217">
        <v>2396</v>
      </c>
      <c r="X63" s="217">
        <v>2042</v>
      </c>
      <c r="Y63" s="217">
        <v>2349</v>
      </c>
      <c r="Z63" s="217">
        <v>2451</v>
      </c>
      <c r="AA63" s="217">
        <v>2478.2502990935818</v>
      </c>
      <c r="AB63" s="217">
        <v>2106.3268451180115</v>
      </c>
      <c r="AC63" s="217">
        <v>2174.7606507253322</v>
      </c>
      <c r="AD63" s="217">
        <v>3187.7930458897713</v>
      </c>
      <c r="AE63" s="217">
        <v>2591.2251365347588</v>
      </c>
      <c r="AF63" s="217">
        <v>2193.20127489982</v>
      </c>
      <c r="AG63" s="217">
        <v>2255.913357588322</v>
      </c>
      <c r="AH63" s="217">
        <v>3295.4153391962309</v>
      </c>
      <c r="AI63" s="217">
        <v>2670.3717957784438</v>
      </c>
      <c r="AJ63" s="217">
        <v>2253.8072481134777</v>
      </c>
      <c r="AK63" s="217">
        <v>2312.3111915280297</v>
      </c>
      <c r="AL63" s="217">
        <v>3377.800722676136</v>
      </c>
      <c r="AM63" s="217">
        <v>2737.131090672905</v>
      </c>
      <c r="AN63" s="217">
        <v>2310.1524293163147</v>
      </c>
      <c r="AO63" s="217">
        <v>2370.1189713162303</v>
      </c>
    </row>
    <row r="64" spans="1:41" ht="15" customHeight="1" outlineLevel="1">
      <c r="B64" s="211" t="s">
        <v>568</v>
      </c>
      <c r="C64" s="211"/>
      <c r="D64" s="211"/>
      <c r="E64" s="211"/>
      <c r="F64" s="211"/>
      <c r="G64" s="211"/>
      <c r="I64" s="217">
        <v>16709</v>
      </c>
      <c r="J64" s="217">
        <v>12953</v>
      </c>
      <c r="K64" s="217">
        <v>17834.124303922661</v>
      </c>
      <c r="L64" s="217">
        <v>18436.217767667229</v>
      </c>
      <c r="M64" s="217">
        <v>18897.123211858911</v>
      </c>
      <c r="N64" s="215"/>
      <c r="O64" s="217">
        <v>12953</v>
      </c>
      <c r="P64" s="215"/>
      <c r="Q64" s="218">
        <v>13102</v>
      </c>
      <c r="R64" s="217">
        <v>14200</v>
      </c>
      <c r="S64" s="217">
        <v>9700</v>
      </c>
      <c r="T64" s="217">
        <v>10788</v>
      </c>
      <c r="U64" s="217">
        <v>17460</v>
      </c>
      <c r="V64" s="217">
        <v>16709</v>
      </c>
      <c r="W64" s="217">
        <v>10905</v>
      </c>
      <c r="X64" s="217">
        <v>10370</v>
      </c>
      <c r="Y64" s="217">
        <v>16849</v>
      </c>
      <c r="Z64" s="217">
        <v>12953</v>
      </c>
      <c r="AA64" s="217">
        <v>13864.583821479584</v>
      </c>
      <c r="AB64" s="217">
        <v>11783.856178793732</v>
      </c>
      <c r="AC64" s="217">
        <v>12166.709450076527</v>
      </c>
      <c r="AD64" s="217">
        <v>17834.124303922661</v>
      </c>
      <c r="AE64" s="217">
        <v>14496.622120433538</v>
      </c>
      <c r="AF64" s="217">
        <v>12269.875615205647</v>
      </c>
      <c r="AG64" s="217">
        <v>12620.718678705854</v>
      </c>
      <c r="AH64" s="217">
        <v>18436.217767667229</v>
      </c>
      <c r="AI64" s="217">
        <v>14939.408505519621</v>
      </c>
      <c r="AJ64" s="217">
        <v>12608.936038606158</v>
      </c>
      <c r="AK64" s="217">
        <v>12936.2366456735</v>
      </c>
      <c r="AL64" s="217">
        <v>18897.123211858911</v>
      </c>
      <c r="AM64" s="217">
        <v>15312.893718157611</v>
      </c>
      <c r="AN64" s="217">
        <v>12924.159439571309</v>
      </c>
      <c r="AO64" s="217">
        <v>13259.642561815337</v>
      </c>
    </row>
    <row r="65" spans="1:41" ht="15" customHeight="1" outlineLevel="1">
      <c r="A65" s="211"/>
      <c r="B65" s="211" t="s">
        <v>745</v>
      </c>
      <c r="C65" s="211"/>
      <c r="D65" s="211"/>
      <c r="E65" s="211"/>
      <c r="F65" s="211"/>
      <c r="G65" s="211"/>
      <c r="H65" s="211"/>
      <c r="I65" s="217">
        <v>13267</v>
      </c>
      <c r="J65" s="217">
        <v>11668</v>
      </c>
      <c r="K65" s="217">
        <v>14520.975940734155</v>
      </c>
      <c r="L65" s="217">
        <v>15011.215021280719</v>
      </c>
      <c r="M65" s="217">
        <v>15386.495396812736</v>
      </c>
      <c r="N65" s="215"/>
      <c r="O65" s="217">
        <v>11668</v>
      </c>
      <c r="P65" s="215"/>
      <c r="Q65" s="218">
        <v>7539</v>
      </c>
      <c r="R65" s="217">
        <v>10998</v>
      </c>
      <c r="S65" s="217">
        <v>6120</v>
      </c>
      <c r="T65" s="217">
        <v>6053</v>
      </c>
      <c r="U65" s="217">
        <v>9759</v>
      </c>
      <c r="V65" s="217">
        <v>13267</v>
      </c>
      <c r="W65" s="217">
        <v>7259</v>
      </c>
      <c r="X65" s="217">
        <v>9537</v>
      </c>
      <c r="Y65" s="217">
        <v>13494</v>
      </c>
      <c r="Z65" s="217">
        <v>11668</v>
      </c>
      <c r="AA65" s="217">
        <v>11288.879939886625</v>
      </c>
      <c r="AB65" s="217">
        <v>9594.7010991562129</v>
      </c>
      <c r="AC65" s="217">
        <v>9906.4295051259996</v>
      </c>
      <c r="AD65" s="217">
        <v>14520.975940734155</v>
      </c>
      <c r="AE65" s="217">
        <v>11803.50083050777</v>
      </c>
      <c r="AF65" s="217">
        <v>9990.4298954007409</v>
      </c>
      <c r="AG65" s="217">
        <v>10276.09481492468</v>
      </c>
      <c r="AH65" s="217">
        <v>15011.215021280719</v>
      </c>
      <c r="AI65" s="217">
        <v>12164.02822928257</v>
      </c>
      <c r="AJ65" s="217">
        <v>10266.501103986577</v>
      </c>
      <c r="AK65" s="217">
        <v>10532.997185297796</v>
      </c>
      <c r="AL65" s="217">
        <v>15386.495396812736</v>
      </c>
      <c r="AM65" s="217">
        <v>12468.128935014634</v>
      </c>
      <c r="AN65" s="217">
        <v>10523.16363158624</v>
      </c>
      <c r="AO65" s="217">
        <v>10796.322114930239</v>
      </c>
    </row>
    <row r="66" spans="1:41" ht="15" customHeight="1" outlineLevel="1">
      <c r="A66" s="201"/>
      <c r="B66" s="211" t="s">
        <v>746</v>
      </c>
      <c r="C66" s="211"/>
      <c r="D66" s="211"/>
      <c r="E66" s="211"/>
      <c r="F66" s="211"/>
      <c r="G66" s="211"/>
      <c r="H66" s="201"/>
      <c r="I66" s="217">
        <v>26620</v>
      </c>
      <c r="J66" s="217">
        <v>32458</v>
      </c>
      <c r="K66" s="217">
        <v>25270.153237694059</v>
      </c>
      <c r="L66" s="217">
        <v>54062.268703490612</v>
      </c>
      <c r="M66" s="217">
        <v>88869.040547675395</v>
      </c>
      <c r="N66" s="215"/>
      <c r="O66" s="217">
        <v>32458</v>
      </c>
      <c r="P66" s="215"/>
      <c r="Q66" s="218">
        <v>33169</v>
      </c>
      <c r="R66" s="217">
        <v>35208</v>
      </c>
      <c r="S66" s="217">
        <v>29929</v>
      </c>
      <c r="T66" s="217">
        <v>32653</v>
      </c>
      <c r="U66" s="217">
        <v>21039</v>
      </c>
      <c r="V66" s="217">
        <v>26620</v>
      </c>
      <c r="W66" s="217">
        <v>27701</v>
      </c>
      <c r="X66" s="217">
        <v>28675</v>
      </c>
      <c r="Y66" s="217">
        <v>35566</v>
      </c>
      <c r="Z66" s="217">
        <v>32458</v>
      </c>
      <c r="AA66" s="217">
        <v>43345.627327150665</v>
      </c>
      <c r="AB66" s="217">
        <v>75785.33514469635</v>
      </c>
      <c r="AC66" s="217">
        <v>80611.896536183776</v>
      </c>
      <c r="AD66" s="217">
        <v>25270.153237694059</v>
      </c>
      <c r="AE66" s="217">
        <v>73464.374077035114</v>
      </c>
      <c r="AF66" s="217">
        <v>106191.62534706056</v>
      </c>
      <c r="AG66" s="217">
        <v>109943.76066666743</v>
      </c>
      <c r="AH66" s="217">
        <v>54062.268703490612</v>
      </c>
      <c r="AI66" s="217">
        <v>104045.72164591774</v>
      </c>
      <c r="AJ66" s="217">
        <v>139186.83878835343</v>
      </c>
      <c r="AK66" s="217">
        <v>144096.50036361028</v>
      </c>
      <c r="AL66" s="217">
        <v>88869.040547675395</v>
      </c>
      <c r="AM66" s="217">
        <v>140413.08951777359</v>
      </c>
      <c r="AN66" s="217">
        <v>175265.49576173781</v>
      </c>
      <c r="AO66" s="217">
        <v>179199.78746651474</v>
      </c>
    </row>
    <row r="67" spans="1:41" ht="15" customHeight="1" outlineLevel="1">
      <c r="A67" s="211"/>
      <c r="B67" s="219" t="s">
        <v>184</v>
      </c>
      <c r="C67" s="219"/>
      <c r="D67" s="219"/>
      <c r="E67" s="219"/>
      <c r="F67" s="219"/>
      <c r="G67" s="219"/>
      <c r="H67" s="211"/>
      <c r="I67" s="220">
        <v>78357</v>
      </c>
      <c r="J67" s="220">
        <v>76219</v>
      </c>
      <c r="K67" s="220">
        <v>83920.423429130664</v>
      </c>
      <c r="L67" s="220">
        <v>114692.61617415474</v>
      </c>
      <c r="M67" s="220">
        <v>151015.14670510613</v>
      </c>
      <c r="N67" s="215"/>
      <c r="O67" s="220">
        <v>76219</v>
      </c>
      <c r="P67" s="215"/>
      <c r="Q67" s="221">
        <v>69833</v>
      </c>
      <c r="R67" s="220">
        <v>76605</v>
      </c>
      <c r="S67" s="220">
        <v>66527</v>
      </c>
      <c r="T67" s="220">
        <v>64065</v>
      </c>
      <c r="U67" s="220">
        <v>64213</v>
      </c>
      <c r="V67" s="220">
        <v>78357</v>
      </c>
      <c r="W67" s="220">
        <v>62750</v>
      </c>
      <c r="X67" s="220">
        <v>65943</v>
      </c>
      <c r="Y67" s="220">
        <v>89378</v>
      </c>
      <c r="Z67" s="220">
        <v>76219</v>
      </c>
      <c r="AA67" s="220">
        <v>88941.451005622017</v>
      </c>
      <c r="AB67" s="220">
        <v>114538.36484244646</v>
      </c>
      <c r="AC67" s="220">
        <v>120623.99830395823</v>
      </c>
      <c r="AD67" s="220">
        <v>83920.423429130664</v>
      </c>
      <c r="AE67" s="220">
        <v>121138.75324683674</v>
      </c>
      <c r="AF67" s="220">
        <v>146543.00497094519</v>
      </c>
      <c r="AG67" s="220">
        <v>151448.94185200875</v>
      </c>
      <c r="AH67" s="220">
        <v>114692.61617415474</v>
      </c>
      <c r="AI67" s="220">
        <v>153176.27218022401</v>
      </c>
      <c r="AJ67" s="220">
        <v>180653.27094326078</v>
      </c>
      <c r="AK67" s="220">
        <v>186639.3110785851</v>
      </c>
      <c r="AL67" s="220">
        <v>151015.14670510613</v>
      </c>
      <c r="AM67" s="220">
        <v>190771.90381543752</v>
      </c>
      <c r="AN67" s="220">
        <v>217768.58872051784</v>
      </c>
      <c r="AO67" s="220">
        <v>222806.16844936396</v>
      </c>
    </row>
    <row r="68" spans="1:41" ht="15" customHeight="1" outlineLevel="1">
      <c r="A68" s="211"/>
      <c r="B68" s="211" t="s">
        <v>747</v>
      </c>
      <c r="C68" s="211"/>
      <c r="D68" s="211"/>
      <c r="E68" s="211"/>
      <c r="F68" s="211"/>
      <c r="G68" s="211"/>
      <c r="H68" s="211"/>
      <c r="I68" s="217">
        <v>23597</v>
      </c>
      <c r="J68" s="217">
        <v>28800.666666666664</v>
      </c>
      <c r="K68" s="217">
        <v>41238.462429819701</v>
      </c>
      <c r="L68" s="217">
        <v>46135.814748747231</v>
      </c>
      <c r="M68" s="217">
        <v>47289.210117465911</v>
      </c>
      <c r="N68" s="215"/>
      <c r="O68" s="217">
        <v>28800.666666666664</v>
      </c>
      <c r="P68" s="215"/>
      <c r="Q68" s="218">
        <v>16597</v>
      </c>
      <c r="R68" s="217">
        <v>16008.833333333334</v>
      </c>
      <c r="S68" s="217">
        <v>16191.25</v>
      </c>
      <c r="T68" s="217">
        <v>19321.5</v>
      </c>
      <c r="U68" s="217">
        <v>23028.916666666668</v>
      </c>
      <c r="V68" s="217">
        <v>23597</v>
      </c>
      <c r="W68" s="217">
        <v>24091.25</v>
      </c>
      <c r="X68" s="217">
        <v>25853.666666666664</v>
      </c>
      <c r="Y68" s="217">
        <v>28032.083333333332</v>
      </c>
      <c r="Z68" s="217">
        <v>28800.666666666664</v>
      </c>
      <c r="AA68" s="217">
        <v>28800.666666666664</v>
      </c>
      <c r="AB68" s="217">
        <v>28800.666666666664</v>
      </c>
      <c r="AC68" s="217">
        <v>28800.666666666664</v>
      </c>
      <c r="AD68" s="217">
        <v>41238.462429819701</v>
      </c>
      <c r="AE68" s="217">
        <v>41238.462429819701</v>
      </c>
      <c r="AF68" s="217">
        <v>41238.462429819701</v>
      </c>
      <c r="AG68" s="217">
        <v>41238.462429819701</v>
      </c>
      <c r="AH68" s="217">
        <v>46135.814748747231</v>
      </c>
      <c r="AI68" s="217">
        <v>46135.814748747231</v>
      </c>
      <c r="AJ68" s="217">
        <v>46135.814748747231</v>
      </c>
      <c r="AK68" s="217">
        <v>46135.814748747231</v>
      </c>
      <c r="AL68" s="217">
        <v>47289.210117465911</v>
      </c>
      <c r="AM68" s="217">
        <v>47289.210117465911</v>
      </c>
      <c r="AN68" s="217">
        <v>47289.210117465911</v>
      </c>
      <c r="AO68" s="217">
        <v>47289.210117465911</v>
      </c>
    </row>
    <row r="69" spans="1:41" ht="15" customHeight="1" outlineLevel="1">
      <c r="A69" s="211"/>
      <c r="B69" s="211" t="s">
        <v>748</v>
      </c>
      <c r="C69" s="211"/>
      <c r="D69" s="211"/>
      <c r="E69" s="211"/>
      <c r="F69" s="211"/>
      <c r="G69" s="211"/>
      <c r="H69" s="211"/>
      <c r="I69" s="217">
        <v>17037.459344920313</v>
      </c>
      <c r="J69" s="217">
        <v>22629.217157745577</v>
      </c>
      <c r="K69" s="217">
        <v>24892.21088639152</v>
      </c>
      <c r="L69" s="217">
        <v>25732.590667166693</v>
      </c>
      <c r="M69" s="217">
        <v>26375.905433845859</v>
      </c>
      <c r="N69" s="215"/>
      <c r="O69" s="217">
        <v>22629.217157745577</v>
      </c>
      <c r="P69" s="215"/>
      <c r="Q69" s="218">
        <v>15082.21377100284</v>
      </c>
      <c r="R69" s="217">
        <v>15398.21377100284</v>
      </c>
      <c r="S69" s="217">
        <v>15269.21377100284</v>
      </c>
      <c r="T69" s="217">
        <v>14481.21377100284</v>
      </c>
      <c r="U69" s="217">
        <v>16952.459344920313</v>
      </c>
      <c r="V69" s="217">
        <v>17037.459344920313</v>
      </c>
      <c r="W69" s="217">
        <v>17139.459344920313</v>
      </c>
      <c r="X69" s="217">
        <v>17334.459344920313</v>
      </c>
      <c r="Y69" s="217">
        <v>20094.217157745577</v>
      </c>
      <c r="Z69" s="217">
        <v>22629.217157745577</v>
      </c>
      <c r="AA69" s="217">
        <v>19351.673143851072</v>
      </c>
      <c r="AB69" s="217">
        <v>16447.47048179559</v>
      </c>
      <c r="AC69" s="217">
        <v>16981.842913259468</v>
      </c>
      <c r="AD69" s="217">
        <v>24892.21088639152</v>
      </c>
      <c r="AE69" s="217">
        <v>20233.848817729126</v>
      </c>
      <c r="AF69" s="217">
        <v>17125.838429662228</v>
      </c>
      <c r="AG69" s="217">
        <v>17615.532197399058</v>
      </c>
      <c r="AH69" s="217">
        <v>25732.590667166693</v>
      </c>
      <c r="AI69" s="217">
        <v>20851.873672067584</v>
      </c>
      <c r="AJ69" s="217">
        <v>17599.086424275472</v>
      </c>
      <c r="AK69" s="217">
        <v>18055.920502334029</v>
      </c>
      <c r="AL69" s="217">
        <v>26375.905433845859</v>
      </c>
      <c r="AM69" s="217">
        <v>21373.170513869274</v>
      </c>
      <c r="AN69" s="217">
        <v>18039.063584882355</v>
      </c>
      <c r="AO69" s="217">
        <v>18507.31851489238</v>
      </c>
    </row>
    <row r="70" spans="1:41" ht="15" customHeight="1" outlineLevel="1">
      <c r="A70" s="211"/>
      <c r="B70" s="211" t="s">
        <v>749</v>
      </c>
      <c r="C70" s="211"/>
      <c r="D70" s="211"/>
      <c r="E70" s="211"/>
      <c r="F70" s="211"/>
      <c r="G70" s="211"/>
      <c r="H70" s="211"/>
      <c r="I70" s="217">
        <v>145492</v>
      </c>
      <c r="J70" s="217">
        <v>177665</v>
      </c>
      <c r="K70" s="217">
        <v>217297.32762595185</v>
      </c>
      <c r="L70" s="217">
        <v>224633.4490089328</v>
      </c>
      <c r="M70" s="217">
        <v>230249.28523415609</v>
      </c>
      <c r="N70" s="215"/>
      <c r="O70" s="217">
        <v>177665</v>
      </c>
      <c r="P70" s="215"/>
      <c r="Q70" s="218">
        <v>106215</v>
      </c>
      <c r="R70" s="217">
        <v>118131</v>
      </c>
      <c r="S70" s="217">
        <v>109239</v>
      </c>
      <c r="T70" s="217">
        <v>126685</v>
      </c>
      <c r="U70" s="217">
        <v>130162</v>
      </c>
      <c r="V70" s="217">
        <v>145492</v>
      </c>
      <c r="W70" s="217">
        <v>160443</v>
      </c>
      <c r="X70" s="217">
        <v>168145</v>
      </c>
      <c r="Y70" s="217">
        <v>164065</v>
      </c>
      <c r="Z70" s="217">
        <v>177665</v>
      </c>
      <c r="AA70" s="217">
        <v>168931.0314154792</v>
      </c>
      <c r="AB70" s="217">
        <v>143578.70412606845</v>
      </c>
      <c r="AC70" s="217">
        <v>148243.52485428925</v>
      </c>
      <c r="AD70" s="217">
        <v>217297.32762595185</v>
      </c>
      <c r="AE70" s="217">
        <v>176632.01134471173</v>
      </c>
      <c r="AF70" s="217">
        <v>149500.53818457341</v>
      </c>
      <c r="AG70" s="217">
        <v>153775.33513089328</v>
      </c>
      <c r="AH70" s="217">
        <v>224633.4490089328</v>
      </c>
      <c r="AI70" s="217">
        <v>182027.07849511836</v>
      </c>
      <c r="AJ70" s="217">
        <v>153631.77124390838</v>
      </c>
      <c r="AK70" s="217">
        <v>157619.7185091656</v>
      </c>
      <c r="AL70" s="217">
        <v>230249.28523415609</v>
      </c>
      <c r="AM70" s="217">
        <v>186577.75545749633</v>
      </c>
      <c r="AN70" s="217">
        <v>157472.56552500607</v>
      </c>
      <c r="AO70" s="217">
        <v>161560.21147189473</v>
      </c>
    </row>
    <row r="71" spans="1:41" ht="15" customHeight="1" outlineLevel="1">
      <c r="A71" s="211"/>
      <c r="B71" s="225" t="s">
        <v>185</v>
      </c>
      <c r="C71" s="225"/>
      <c r="D71" s="225"/>
      <c r="E71" s="225"/>
      <c r="F71" s="225"/>
      <c r="G71" s="225"/>
      <c r="H71" s="272"/>
      <c r="I71" s="226">
        <v>264483.45934492029</v>
      </c>
      <c r="J71" s="226">
        <v>305313.88382441225</v>
      </c>
      <c r="K71" s="226">
        <v>367348.42437129375</v>
      </c>
      <c r="L71" s="226">
        <v>411194.47059900145</v>
      </c>
      <c r="M71" s="226">
        <v>454929.54749057395</v>
      </c>
      <c r="N71" s="215"/>
      <c r="O71" s="226">
        <v>305313.88382441225</v>
      </c>
      <c r="P71" s="215"/>
      <c r="Q71" s="227">
        <v>207727.21377100283</v>
      </c>
      <c r="R71" s="226">
        <v>226143.04710433618</v>
      </c>
      <c r="S71" s="226">
        <v>207226.46377100283</v>
      </c>
      <c r="T71" s="226">
        <v>224552.71377100283</v>
      </c>
      <c r="U71" s="226">
        <v>234356.37601158698</v>
      </c>
      <c r="V71" s="226">
        <v>264483.45934492029</v>
      </c>
      <c r="W71" s="226">
        <v>264423.70934492029</v>
      </c>
      <c r="X71" s="226">
        <v>277276.12601158698</v>
      </c>
      <c r="Y71" s="226">
        <v>301569.30049107887</v>
      </c>
      <c r="Z71" s="226">
        <v>305313.88382441225</v>
      </c>
      <c r="AA71" s="226">
        <v>306024.82223161892</v>
      </c>
      <c r="AB71" s="226">
        <v>303365.20611697715</v>
      </c>
      <c r="AC71" s="226">
        <v>314650.03273817361</v>
      </c>
      <c r="AD71" s="226">
        <v>367348.42437129375</v>
      </c>
      <c r="AE71" s="226">
        <v>359243.07583909732</v>
      </c>
      <c r="AF71" s="226">
        <v>354407.8440150005</v>
      </c>
      <c r="AG71" s="226">
        <v>364078.27161012078</v>
      </c>
      <c r="AH71" s="226">
        <v>411194.47059900145</v>
      </c>
      <c r="AI71" s="226">
        <v>402191.03909615718</v>
      </c>
      <c r="AJ71" s="226">
        <v>398019.94336019189</v>
      </c>
      <c r="AK71" s="226">
        <v>408450.76483883196</v>
      </c>
      <c r="AL71" s="226">
        <v>454929.54749057395</v>
      </c>
      <c r="AM71" s="226">
        <v>446012.03990426904</v>
      </c>
      <c r="AN71" s="226">
        <v>440569.4279478722</v>
      </c>
      <c r="AO71" s="226">
        <v>450162.90855361696</v>
      </c>
    </row>
    <row r="72" spans="1:41" ht="15" customHeight="1" outlineLevel="1">
      <c r="A72" s="211"/>
      <c r="B72" s="211"/>
      <c r="C72" s="211"/>
      <c r="D72" s="211"/>
      <c r="E72" s="211"/>
      <c r="F72" s="211"/>
      <c r="G72" s="211"/>
      <c r="H72" s="211"/>
      <c r="I72" s="215"/>
      <c r="J72" s="215"/>
      <c r="K72" s="215"/>
      <c r="L72" s="215"/>
      <c r="M72" s="215"/>
      <c r="N72" s="215"/>
      <c r="O72" s="215"/>
      <c r="P72" s="215"/>
      <c r="Q72" s="273"/>
      <c r="R72" s="215"/>
      <c r="S72" s="215"/>
      <c r="T72" s="215"/>
      <c r="U72" s="215"/>
      <c r="V72" s="215"/>
      <c r="W72" s="215"/>
      <c r="X72" s="215"/>
      <c r="Y72" s="215"/>
      <c r="Z72" s="215"/>
      <c r="AA72" s="215"/>
      <c r="AB72" s="215"/>
      <c r="AC72" s="215"/>
      <c r="AD72" s="215"/>
      <c r="AE72" s="215"/>
      <c r="AF72" s="215"/>
      <c r="AG72" s="215"/>
      <c r="AH72" s="215"/>
      <c r="AI72" s="215"/>
      <c r="AJ72" s="215"/>
      <c r="AK72" s="215"/>
      <c r="AL72" s="215"/>
      <c r="AM72" s="215"/>
      <c r="AN72" s="215"/>
      <c r="AO72" s="215"/>
    </row>
    <row r="73" spans="1:41" ht="15" customHeight="1" outlineLevel="1">
      <c r="A73" s="271"/>
      <c r="B73" s="267" t="s">
        <v>78</v>
      </c>
      <c r="C73" s="267"/>
      <c r="D73" s="267"/>
      <c r="E73" s="267"/>
      <c r="F73" s="267"/>
      <c r="G73" s="267"/>
      <c r="H73" s="271"/>
      <c r="I73" s="274"/>
      <c r="J73" s="275"/>
      <c r="K73" s="275"/>
      <c r="L73" s="275"/>
      <c r="M73" s="275"/>
      <c r="N73" s="215"/>
      <c r="O73" s="275"/>
      <c r="P73" s="215"/>
      <c r="Q73" s="276"/>
      <c r="R73" s="275"/>
      <c r="S73" s="275"/>
      <c r="T73" s="275"/>
      <c r="U73" s="275"/>
      <c r="V73" s="275"/>
      <c r="W73" s="275"/>
      <c r="X73" s="275"/>
      <c r="Y73" s="275"/>
      <c r="Z73" s="275"/>
      <c r="AA73" s="275"/>
      <c r="AB73" s="275"/>
      <c r="AC73" s="275"/>
      <c r="AD73" s="275"/>
      <c r="AE73" s="275"/>
      <c r="AF73" s="275"/>
      <c r="AG73" s="275"/>
      <c r="AH73" s="275"/>
      <c r="AI73" s="275"/>
      <c r="AJ73" s="275"/>
      <c r="AK73" s="275"/>
      <c r="AL73" s="275"/>
      <c r="AM73" s="275"/>
      <c r="AN73" s="275"/>
      <c r="AO73" s="275"/>
    </row>
    <row r="74" spans="1:41" ht="15" customHeight="1" outlineLevel="1">
      <c r="A74" s="271"/>
      <c r="B74" s="271"/>
      <c r="C74" s="271"/>
      <c r="D74" s="271"/>
      <c r="E74" s="271"/>
      <c r="F74" s="271"/>
      <c r="G74" s="271"/>
      <c r="H74" s="271"/>
      <c r="I74" s="215"/>
      <c r="J74" s="215"/>
      <c r="K74" s="215"/>
      <c r="L74" s="215"/>
      <c r="M74" s="215"/>
      <c r="N74" s="215"/>
      <c r="O74" s="215"/>
      <c r="P74" s="215"/>
      <c r="Q74" s="273"/>
      <c r="R74" s="215"/>
      <c r="S74" s="215"/>
      <c r="T74" s="215"/>
      <c r="U74" s="215"/>
      <c r="V74" s="215"/>
      <c r="W74" s="215"/>
      <c r="X74" s="215"/>
      <c r="Y74" s="215"/>
      <c r="Z74" s="215"/>
      <c r="AA74" s="215"/>
      <c r="AB74" s="215"/>
      <c r="AC74" s="215"/>
      <c r="AD74" s="215"/>
      <c r="AE74" s="215"/>
      <c r="AF74" s="215"/>
      <c r="AG74" s="215"/>
      <c r="AH74" s="215"/>
      <c r="AI74" s="215"/>
      <c r="AJ74" s="215"/>
      <c r="AK74" s="215"/>
      <c r="AL74" s="215"/>
      <c r="AM74" s="215"/>
      <c r="AN74" s="215"/>
      <c r="AO74" s="215"/>
    </row>
    <row r="75" spans="1:41" ht="15" customHeight="1" outlineLevel="1">
      <c r="B75" s="1" t="s">
        <v>190</v>
      </c>
      <c r="I75" s="217">
        <v>38001</v>
      </c>
      <c r="J75" s="217">
        <v>33312</v>
      </c>
      <c r="K75" s="217">
        <v>41131.502747444567</v>
      </c>
      <c r="L75" s="217">
        <v>42354.196576724331</v>
      </c>
      <c r="M75" s="217">
        <v>43413.051491142432</v>
      </c>
      <c r="N75" s="215"/>
      <c r="O75" s="217">
        <v>33312</v>
      </c>
      <c r="P75" s="215"/>
      <c r="Q75" s="218">
        <v>22367</v>
      </c>
      <c r="R75" s="217">
        <v>29588</v>
      </c>
      <c r="S75" s="217">
        <v>18914</v>
      </c>
      <c r="T75" s="217">
        <v>20535</v>
      </c>
      <c r="U75" s="217">
        <v>30196</v>
      </c>
      <c r="V75" s="217">
        <v>38001</v>
      </c>
      <c r="W75" s="217">
        <v>23159</v>
      </c>
      <c r="X75" s="217">
        <v>26474</v>
      </c>
      <c r="Y75" s="217">
        <v>35490</v>
      </c>
      <c r="Z75" s="217">
        <v>33312</v>
      </c>
      <c r="AA75" s="217">
        <v>32217.253888216561</v>
      </c>
      <c r="AB75" s="217">
        <v>27307.088703200818</v>
      </c>
      <c r="AC75" s="217">
        <v>28124.068858387527</v>
      </c>
      <c r="AD75" s="217">
        <v>41131.502747444567</v>
      </c>
      <c r="AE75" s="217">
        <v>33365.599353570644</v>
      </c>
      <c r="AF75" s="217">
        <v>28188.033485359105</v>
      </c>
      <c r="AG75" s="217">
        <v>28994.038071892486</v>
      </c>
      <c r="AH75" s="217">
        <v>42354.196576724331</v>
      </c>
      <c r="AI75" s="217">
        <v>34320.848915793002</v>
      </c>
      <c r="AJ75" s="217">
        <v>28966.969382356248</v>
      </c>
      <c r="AK75" s="217">
        <v>29718.889023689793</v>
      </c>
      <c r="AL75" s="217">
        <v>43413.051491142432</v>
      </c>
      <c r="AM75" s="217">
        <v>35178.870138687824</v>
      </c>
      <c r="AN75" s="217">
        <v>29691.143616915153</v>
      </c>
      <c r="AO75" s="217">
        <v>30461.861249282036</v>
      </c>
    </row>
    <row r="76" spans="1:41" ht="15" customHeight="1" outlineLevel="1">
      <c r="A76" s="211"/>
      <c r="B76" s="211" t="s">
        <v>750</v>
      </c>
      <c r="C76" s="211"/>
      <c r="D76" s="211"/>
      <c r="E76" s="211"/>
      <c r="F76" s="211"/>
      <c r="G76" s="211"/>
      <c r="H76" s="211"/>
      <c r="I76" s="217">
        <v>35191</v>
      </c>
      <c r="J76" s="217">
        <v>36567</v>
      </c>
      <c r="K76" s="217">
        <v>48109.76502040038</v>
      </c>
      <c r="L76" s="217">
        <v>49549.366745277475</v>
      </c>
      <c r="M76" s="217">
        <v>50788.100913909409</v>
      </c>
      <c r="N76" s="215"/>
      <c r="O76" s="217">
        <v>36567</v>
      </c>
      <c r="P76" s="215"/>
      <c r="Q76" s="218">
        <v>23916</v>
      </c>
      <c r="R76" s="217">
        <v>27252</v>
      </c>
      <c r="S76" s="217">
        <v>27458</v>
      </c>
      <c r="T76" s="217">
        <v>26718</v>
      </c>
      <c r="U76" s="217">
        <v>29975</v>
      </c>
      <c r="V76" s="217">
        <v>35191</v>
      </c>
      <c r="W76" s="217">
        <v>35342</v>
      </c>
      <c r="X76" s="217">
        <v>35286</v>
      </c>
      <c r="Y76" s="217">
        <v>37745</v>
      </c>
      <c r="Z76" s="217">
        <v>36567</v>
      </c>
      <c r="AA76" s="217">
        <v>37669.404546222439</v>
      </c>
      <c r="AB76" s="217">
        <v>31932.545156874447</v>
      </c>
      <c r="AC76" s="217">
        <v>32891.898672822492</v>
      </c>
      <c r="AD76" s="217">
        <v>48109.76502040038</v>
      </c>
      <c r="AE76" s="217">
        <v>39030.227671422537</v>
      </c>
      <c r="AF76" s="217">
        <v>32976.642738674302</v>
      </c>
      <c r="AG76" s="217">
        <v>33919.572131377397</v>
      </c>
      <c r="AH76" s="217">
        <v>49549.366745277475</v>
      </c>
      <c r="AI76" s="217">
        <v>40151.306538356926</v>
      </c>
      <c r="AJ76" s="217">
        <v>33887.904987775335</v>
      </c>
      <c r="AK76" s="217">
        <v>34767.561434661824</v>
      </c>
      <c r="AL76" s="217">
        <v>50788.100913909409</v>
      </c>
      <c r="AM76" s="217">
        <v>41155.089201815848</v>
      </c>
      <c r="AN76" s="217">
        <v>34735.102612469716</v>
      </c>
      <c r="AO76" s="217">
        <v>35636.750470528372</v>
      </c>
    </row>
    <row r="77" spans="1:41" ht="15" customHeight="1" outlineLevel="1">
      <c r="A77" s="211"/>
      <c r="B77" s="211" t="s">
        <v>751</v>
      </c>
      <c r="C77" s="211"/>
      <c r="D77" s="211"/>
      <c r="E77" s="211"/>
      <c r="F77" s="211"/>
      <c r="G77" s="211"/>
      <c r="H77" s="211"/>
      <c r="I77" s="217">
        <v>0</v>
      </c>
      <c r="J77" s="217">
        <v>0</v>
      </c>
      <c r="K77" s="217">
        <v>0</v>
      </c>
      <c r="L77" s="217">
        <v>0</v>
      </c>
      <c r="M77" s="217">
        <v>0</v>
      </c>
      <c r="N77" s="215"/>
      <c r="O77" s="217">
        <v>0</v>
      </c>
      <c r="P77" s="215"/>
      <c r="Q77" s="218">
        <v>0</v>
      </c>
      <c r="R77" s="217">
        <v>0</v>
      </c>
      <c r="S77" s="217">
        <v>0</v>
      </c>
      <c r="T77" s="217">
        <v>0</v>
      </c>
      <c r="U77" s="217">
        <v>0</v>
      </c>
      <c r="V77" s="217">
        <v>0</v>
      </c>
      <c r="W77" s="217">
        <v>0</v>
      </c>
      <c r="X77" s="217">
        <v>0</v>
      </c>
      <c r="Y77" s="217">
        <v>0</v>
      </c>
      <c r="Z77" s="217">
        <v>0</v>
      </c>
      <c r="AA77" s="217">
        <v>0</v>
      </c>
      <c r="AB77" s="217">
        <v>0</v>
      </c>
      <c r="AC77" s="217">
        <v>0</v>
      </c>
      <c r="AD77" s="217">
        <v>0</v>
      </c>
      <c r="AE77" s="217">
        <v>0</v>
      </c>
      <c r="AF77" s="217">
        <v>0</v>
      </c>
      <c r="AG77" s="217">
        <v>0</v>
      </c>
      <c r="AH77" s="217">
        <v>0</v>
      </c>
      <c r="AI77" s="217">
        <v>0</v>
      </c>
      <c r="AJ77" s="217">
        <v>0</v>
      </c>
      <c r="AK77" s="217">
        <v>0</v>
      </c>
      <c r="AL77" s="217">
        <v>0</v>
      </c>
      <c r="AM77" s="217">
        <v>0</v>
      </c>
      <c r="AN77" s="217">
        <v>0</v>
      </c>
      <c r="AO77" s="217">
        <v>0</v>
      </c>
    </row>
    <row r="78" spans="1:41" ht="15" customHeight="1" outlineLevel="1">
      <c r="A78" s="211"/>
      <c r="B78" s="211" t="s">
        <v>752</v>
      </c>
      <c r="C78" s="211"/>
      <c r="D78" s="211"/>
      <c r="E78" s="211"/>
      <c r="F78" s="211"/>
      <c r="G78" s="211"/>
      <c r="H78" s="211"/>
      <c r="I78" s="217">
        <v>3899</v>
      </c>
      <c r="J78" s="217">
        <v>9759</v>
      </c>
      <c r="K78" s="217">
        <v>0</v>
      </c>
      <c r="L78" s="217">
        <v>0</v>
      </c>
      <c r="M78" s="217">
        <v>0</v>
      </c>
      <c r="N78" s="215"/>
      <c r="O78" s="217">
        <v>9759</v>
      </c>
      <c r="P78" s="215"/>
      <c r="Q78" s="218">
        <v>0</v>
      </c>
      <c r="R78" s="217">
        <v>0</v>
      </c>
      <c r="S78" s="217">
        <v>0</v>
      </c>
      <c r="T78" s="217">
        <v>2010</v>
      </c>
      <c r="U78" s="217">
        <v>6308</v>
      </c>
      <c r="V78" s="217">
        <v>3899</v>
      </c>
      <c r="W78" s="217">
        <v>3799</v>
      </c>
      <c r="X78" s="217">
        <v>6999</v>
      </c>
      <c r="Y78" s="217">
        <v>10999</v>
      </c>
      <c r="Z78" s="217">
        <v>9759</v>
      </c>
      <c r="AA78" s="217">
        <v>0</v>
      </c>
      <c r="AB78" s="217">
        <v>0</v>
      </c>
      <c r="AC78" s="217">
        <v>0</v>
      </c>
      <c r="AD78" s="217">
        <v>0</v>
      </c>
      <c r="AE78" s="217">
        <v>0</v>
      </c>
      <c r="AF78" s="217">
        <v>0</v>
      </c>
      <c r="AG78" s="217">
        <v>0</v>
      </c>
      <c r="AH78" s="217">
        <v>0</v>
      </c>
      <c r="AI78" s="217">
        <v>0</v>
      </c>
      <c r="AJ78" s="217">
        <v>0</v>
      </c>
      <c r="AK78" s="217">
        <v>0</v>
      </c>
      <c r="AL78" s="217">
        <v>0</v>
      </c>
      <c r="AM78" s="217">
        <v>0</v>
      </c>
      <c r="AN78" s="217">
        <v>0</v>
      </c>
      <c r="AO78" s="217">
        <v>0</v>
      </c>
    </row>
    <row r="79" spans="1:41" ht="15" customHeight="1" outlineLevel="1">
      <c r="A79" s="211"/>
      <c r="B79" s="219" t="s">
        <v>4</v>
      </c>
      <c r="C79" s="219"/>
      <c r="D79" s="219"/>
      <c r="E79" s="219"/>
      <c r="F79" s="219"/>
      <c r="G79" s="219"/>
      <c r="H79" s="211"/>
      <c r="I79" s="220">
        <v>77091</v>
      </c>
      <c r="J79" s="220">
        <v>79638</v>
      </c>
      <c r="K79" s="220">
        <v>89241.267767844955</v>
      </c>
      <c r="L79" s="220">
        <v>91903.563322001806</v>
      </c>
      <c r="M79" s="220">
        <v>94201.152405051835</v>
      </c>
      <c r="N79" s="215"/>
      <c r="O79" s="220">
        <v>79638</v>
      </c>
      <c r="P79" s="215"/>
      <c r="Q79" s="221">
        <v>46283</v>
      </c>
      <c r="R79" s="220">
        <v>56840</v>
      </c>
      <c r="S79" s="220">
        <v>46372</v>
      </c>
      <c r="T79" s="220">
        <v>49263</v>
      </c>
      <c r="U79" s="220">
        <v>66479</v>
      </c>
      <c r="V79" s="220">
        <v>77091</v>
      </c>
      <c r="W79" s="220">
        <v>62300</v>
      </c>
      <c r="X79" s="220">
        <v>68759</v>
      </c>
      <c r="Y79" s="220">
        <v>84234</v>
      </c>
      <c r="Z79" s="220">
        <v>79638</v>
      </c>
      <c r="AA79" s="220">
        <v>69886.658434438999</v>
      </c>
      <c r="AB79" s="220">
        <v>59239.633860075264</v>
      </c>
      <c r="AC79" s="220">
        <v>61015.967531210015</v>
      </c>
      <c r="AD79" s="220">
        <v>89241.267767844955</v>
      </c>
      <c r="AE79" s="220">
        <v>72395.827024993181</v>
      </c>
      <c r="AF79" s="220">
        <v>61164.676224033406</v>
      </c>
      <c r="AG79" s="220">
        <v>62913.610203269884</v>
      </c>
      <c r="AH79" s="220">
        <v>91903.563322001806</v>
      </c>
      <c r="AI79" s="220">
        <v>74472.155454149935</v>
      </c>
      <c r="AJ79" s="220">
        <v>62854.874370131583</v>
      </c>
      <c r="AK79" s="220">
        <v>64486.450458351617</v>
      </c>
      <c r="AL79" s="220">
        <v>94201.152405051835</v>
      </c>
      <c r="AM79" s="220">
        <v>76333.959340503672</v>
      </c>
      <c r="AN79" s="220">
        <v>64426.246229384866</v>
      </c>
      <c r="AO79" s="220">
        <v>66098.611719810404</v>
      </c>
    </row>
    <row r="80" spans="1:41" ht="15" customHeight="1" outlineLevel="1">
      <c r="A80" s="211"/>
      <c r="B80" s="211" t="s">
        <v>753</v>
      </c>
      <c r="C80" s="211"/>
      <c r="D80" s="211"/>
      <c r="E80" s="211"/>
      <c r="F80" s="211"/>
      <c r="G80" s="211"/>
      <c r="H80" s="211"/>
      <c r="I80" s="217">
        <v>36934.459344920309</v>
      </c>
      <c r="J80" s="217">
        <v>58733.217157745574</v>
      </c>
      <c r="K80" s="217">
        <v>63687.473500320571</v>
      </c>
      <c r="L80" s="217">
        <v>69210.020889474559</v>
      </c>
      <c r="M80" s="217">
        <v>70882.337307952592</v>
      </c>
      <c r="N80" s="215"/>
      <c r="O80" s="217">
        <v>58733.217157745574</v>
      </c>
      <c r="P80" s="215"/>
      <c r="Q80" s="218">
        <v>21140.21377100284</v>
      </c>
      <c r="R80" s="217">
        <v>21141.21377100284</v>
      </c>
      <c r="S80" s="217">
        <v>21142.21377100284</v>
      </c>
      <c r="T80" s="217">
        <v>33210.21377100284</v>
      </c>
      <c r="U80" s="217">
        <v>33417.459344920309</v>
      </c>
      <c r="V80" s="217">
        <v>36934.459344920309</v>
      </c>
      <c r="W80" s="217">
        <v>44502.459344920309</v>
      </c>
      <c r="X80" s="217">
        <v>51849.459344920309</v>
      </c>
      <c r="Y80" s="217">
        <v>58992.217157745574</v>
      </c>
      <c r="Z80" s="217">
        <v>58733.217157745574</v>
      </c>
      <c r="AA80" s="217">
        <v>58495.854649771281</v>
      </c>
      <c r="AB80" s="217">
        <v>61199.896514179738</v>
      </c>
      <c r="AC80" s="217">
        <v>63120.104614806754</v>
      </c>
      <c r="AD80" s="217">
        <v>63687.473500320571</v>
      </c>
      <c r="AE80" s="217">
        <v>65969.989025432325</v>
      </c>
      <c r="AF80" s="217">
        <v>68219.930717953524</v>
      </c>
      <c r="AG80" s="217">
        <v>69669.928493358209</v>
      </c>
      <c r="AH80" s="217">
        <v>69210.020889474559</v>
      </c>
      <c r="AI80" s="217">
        <v>70995.701973513511</v>
      </c>
      <c r="AJ80" s="217">
        <v>72540.080426340704</v>
      </c>
      <c r="AK80" s="217">
        <v>73300.929934252941</v>
      </c>
      <c r="AL80" s="217">
        <v>70882.337307952592</v>
      </c>
      <c r="AM80" s="217">
        <v>71356.984986498937</v>
      </c>
      <c r="AN80" s="217">
        <v>71957.820470036488</v>
      </c>
      <c r="AO80" s="217">
        <v>71826.3117187764</v>
      </c>
    </row>
    <row r="81" spans="1:41" ht="15" customHeight="1" outlineLevel="1">
      <c r="A81" s="211"/>
      <c r="B81" s="211" t="s">
        <v>754</v>
      </c>
      <c r="C81" s="211"/>
      <c r="D81" s="211"/>
      <c r="E81" s="211"/>
      <c r="F81" s="211"/>
      <c r="G81" s="211"/>
      <c r="H81" s="211"/>
      <c r="I81" s="217">
        <v>18325</v>
      </c>
      <c r="J81" s="217">
        <v>21617</v>
      </c>
      <c r="K81" s="217">
        <v>23179.685617587009</v>
      </c>
      <c r="L81" s="217">
        <v>16315.788557993817</v>
      </c>
      <c r="M81" s="217">
        <v>14816.452140730455</v>
      </c>
      <c r="N81" s="215"/>
      <c r="O81" s="217">
        <v>21617</v>
      </c>
      <c r="P81" s="215"/>
      <c r="Q81" s="218">
        <v>13036</v>
      </c>
      <c r="R81" s="217">
        <v>17957</v>
      </c>
      <c r="S81" s="217">
        <v>15457</v>
      </c>
      <c r="T81" s="217">
        <v>16275</v>
      </c>
      <c r="U81" s="217">
        <v>15941</v>
      </c>
      <c r="V81" s="217">
        <v>18325</v>
      </c>
      <c r="W81" s="217">
        <v>18684</v>
      </c>
      <c r="X81" s="217">
        <v>19529</v>
      </c>
      <c r="Y81" s="217">
        <v>24062</v>
      </c>
      <c r="Z81" s="217">
        <v>21617</v>
      </c>
      <c r="AA81" s="217">
        <v>22559.252852173904</v>
      </c>
      <c r="AB81" s="217">
        <v>20220.146625003999</v>
      </c>
      <c r="AC81" s="217">
        <v>18103.635785899754</v>
      </c>
      <c r="AD81" s="217">
        <v>23179.685617587009</v>
      </c>
      <c r="AE81" s="217">
        <v>20698.48703670063</v>
      </c>
      <c r="AF81" s="217">
        <v>18453.405719136907</v>
      </c>
      <c r="AG81" s="217">
        <v>16421.972136471777</v>
      </c>
      <c r="AH81" s="217">
        <v>16315.788557993817</v>
      </c>
      <c r="AI81" s="217">
        <v>14455.075259249224</v>
      </c>
      <c r="AJ81" s="217">
        <v>14455.075259249224</v>
      </c>
      <c r="AK81" s="217">
        <v>14455.075259249224</v>
      </c>
      <c r="AL81" s="217">
        <v>14816.452140730455</v>
      </c>
      <c r="AM81" s="217">
        <v>14816.452140730455</v>
      </c>
      <c r="AN81" s="217">
        <v>14816.452140730455</v>
      </c>
      <c r="AO81" s="217">
        <v>14816.452140730455</v>
      </c>
    </row>
    <row r="82" spans="1:41" ht="15" customHeight="1" outlineLevel="1">
      <c r="A82" s="211"/>
      <c r="B82" s="211" t="s">
        <v>755</v>
      </c>
      <c r="C82" s="211"/>
      <c r="D82" s="211"/>
      <c r="E82" s="211"/>
      <c r="F82" s="211"/>
      <c r="G82" s="211"/>
      <c r="H82" s="211"/>
      <c r="I82" s="217">
        <v>0</v>
      </c>
      <c r="J82" s="217">
        <v>0</v>
      </c>
      <c r="K82" s="217">
        <v>0</v>
      </c>
      <c r="L82" s="217">
        <v>0</v>
      </c>
      <c r="M82" s="217">
        <v>0</v>
      </c>
      <c r="N82" s="215"/>
      <c r="O82" s="217">
        <v>0</v>
      </c>
      <c r="P82" s="215"/>
      <c r="Q82" s="218">
        <v>0</v>
      </c>
      <c r="R82" s="217">
        <v>0</v>
      </c>
      <c r="S82" s="217">
        <v>0</v>
      </c>
      <c r="T82" s="217">
        <v>0</v>
      </c>
      <c r="U82" s="217">
        <v>0</v>
      </c>
      <c r="V82" s="217">
        <v>0</v>
      </c>
      <c r="W82" s="217">
        <v>0</v>
      </c>
      <c r="X82" s="217">
        <v>0</v>
      </c>
      <c r="Y82" s="217">
        <v>0</v>
      </c>
      <c r="Z82" s="217">
        <v>0</v>
      </c>
      <c r="AA82" s="217">
        <v>0</v>
      </c>
      <c r="AB82" s="217">
        <v>0</v>
      </c>
      <c r="AC82" s="217">
        <v>0</v>
      </c>
      <c r="AD82" s="217">
        <v>0</v>
      </c>
      <c r="AE82" s="217">
        <v>0</v>
      </c>
      <c r="AF82" s="217">
        <v>0</v>
      </c>
      <c r="AG82" s="217">
        <v>0</v>
      </c>
      <c r="AH82" s="217">
        <v>0</v>
      </c>
      <c r="AI82" s="217">
        <v>0</v>
      </c>
      <c r="AJ82" s="217">
        <v>0</v>
      </c>
      <c r="AK82" s="217">
        <v>0</v>
      </c>
      <c r="AL82" s="217">
        <v>0</v>
      </c>
      <c r="AM82" s="217">
        <v>0</v>
      </c>
      <c r="AN82" s="217">
        <v>0</v>
      </c>
      <c r="AO82" s="217">
        <v>0</v>
      </c>
    </row>
    <row r="83" spans="1:41" ht="15" customHeight="1" outlineLevel="1">
      <c r="A83" s="211"/>
      <c r="B83" s="211" t="s">
        <v>756</v>
      </c>
      <c r="C83" s="211"/>
      <c r="D83" s="211"/>
      <c r="E83" s="211"/>
      <c r="F83" s="211"/>
      <c r="G83" s="211"/>
      <c r="H83" s="211"/>
      <c r="I83" s="217">
        <v>6194.3398569215005</v>
      </c>
      <c r="J83" s="217">
        <v>10658.327876212421</v>
      </c>
      <c r="K83" s="217">
        <v>10816.3845866375</v>
      </c>
      <c r="L83" s="217">
        <v>11181.553873897064</v>
      </c>
      <c r="M83" s="217">
        <v>11461.092720744489</v>
      </c>
      <c r="N83" s="215"/>
      <c r="O83" s="217">
        <v>10658.327876212421</v>
      </c>
      <c r="P83" s="215"/>
      <c r="Q83" s="218">
        <v>3719</v>
      </c>
      <c r="R83" s="217">
        <v>82.226979625093946</v>
      </c>
      <c r="S83" s="217">
        <v>3087.2269796250939</v>
      </c>
      <c r="T83" s="217">
        <v>3210.2269796250939</v>
      </c>
      <c r="U83" s="217">
        <v>4649.2269796250939</v>
      </c>
      <c r="V83" s="217">
        <v>6194.3398569215005</v>
      </c>
      <c r="W83" s="217">
        <v>6585.3398569215005</v>
      </c>
      <c r="X83" s="217">
        <v>7351.3398569215005</v>
      </c>
      <c r="Y83" s="217">
        <v>9959.3398569215005</v>
      </c>
      <c r="Z83" s="217">
        <v>10658.327876212421</v>
      </c>
      <c r="AA83" s="217">
        <v>8408.8609113154089</v>
      </c>
      <c r="AB83" s="217">
        <v>7146.9009731766137</v>
      </c>
      <c r="AC83" s="217">
        <v>7379.1012288144038</v>
      </c>
      <c r="AD83" s="217">
        <v>10816.3845866375</v>
      </c>
      <c r="AE83" s="217">
        <v>8792.1917213101806</v>
      </c>
      <c r="AF83" s="217">
        <v>7441.6714396836687</v>
      </c>
      <c r="AG83" s="217">
        <v>7654.4575254875926</v>
      </c>
      <c r="AH83" s="217">
        <v>11181.553873897064</v>
      </c>
      <c r="AI83" s="217">
        <v>9060.7413708023414</v>
      </c>
      <c r="AJ83" s="217">
        <v>7647.3113620655822</v>
      </c>
      <c r="AK83" s="217">
        <v>7845.8189636247816</v>
      </c>
      <c r="AL83" s="217">
        <v>11461.092720744489</v>
      </c>
      <c r="AM83" s="217">
        <v>9287.2599050724002</v>
      </c>
      <c r="AN83" s="217">
        <v>7838.4941461172211</v>
      </c>
      <c r="AO83" s="217">
        <v>8041.9644377154</v>
      </c>
    </row>
    <row r="84" spans="1:41" ht="15" customHeight="1" outlineLevel="1">
      <c r="A84" s="211"/>
      <c r="B84" s="225" t="s">
        <v>186</v>
      </c>
      <c r="C84" s="225"/>
      <c r="D84" s="225"/>
      <c r="E84" s="225"/>
      <c r="F84" s="225"/>
      <c r="G84" s="225"/>
      <c r="H84" s="211"/>
      <c r="I84" s="226">
        <v>138544.79920184182</v>
      </c>
      <c r="J84" s="226">
        <v>170646.54503395798</v>
      </c>
      <c r="K84" s="226">
        <v>186924.81147239002</v>
      </c>
      <c r="L84" s="226">
        <v>188610.92664336725</v>
      </c>
      <c r="M84" s="226">
        <v>191361.03457447939</v>
      </c>
      <c r="N84" s="215"/>
      <c r="O84" s="226">
        <v>170646.54503395798</v>
      </c>
      <c r="P84" s="215"/>
      <c r="Q84" s="227">
        <v>84178.213771002833</v>
      </c>
      <c r="R84" s="226">
        <v>96020.440750627924</v>
      </c>
      <c r="S84" s="226">
        <v>86058.440750627924</v>
      </c>
      <c r="T84" s="226">
        <v>101958.44075062792</v>
      </c>
      <c r="U84" s="226">
        <v>120486.6863245454</v>
      </c>
      <c r="V84" s="226">
        <v>138544.79920184182</v>
      </c>
      <c r="W84" s="226">
        <v>132071.79920184182</v>
      </c>
      <c r="X84" s="226">
        <v>147488.79920184182</v>
      </c>
      <c r="Y84" s="226">
        <v>177247.55701466708</v>
      </c>
      <c r="Z84" s="226">
        <v>170646.54503395798</v>
      </c>
      <c r="AA84" s="226">
        <v>159350.62684769958</v>
      </c>
      <c r="AB84" s="226">
        <v>147806.57797243563</v>
      </c>
      <c r="AC84" s="226">
        <v>149618.80916073092</v>
      </c>
      <c r="AD84" s="226">
        <v>186924.81147239002</v>
      </c>
      <c r="AE84" s="226">
        <v>167856.49480843631</v>
      </c>
      <c r="AF84" s="226">
        <v>155279.6841008075</v>
      </c>
      <c r="AG84" s="226">
        <v>156659.96835858747</v>
      </c>
      <c r="AH84" s="226">
        <v>188610.92664336725</v>
      </c>
      <c r="AI84" s="226">
        <v>168983.67405771499</v>
      </c>
      <c r="AJ84" s="226">
        <v>157497.34141778707</v>
      </c>
      <c r="AK84" s="226">
        <v>160088.27461547856</v>
      </c>
      <c r="AL84" s="226">
        <v>191361.03457447939</v>
      </c>
      <c r="AM84" s="226">
        <v>171794.65637280548</v>
      </c>
      <c r="AN84" s="226">
        <v>159039.01298626902</v>
      </c>
      <c r="AO84" s="226">
        <v>160783.34001703266</v>
      </c>
    </row>
    <row r="85" spans="1:41" ht="15" customHeight="1" outlineLevel="1">
      <c r="A85" s="211"/>
      <c r="B85" s="211" t="s">
        <v>757</v>
      </c>
      <c r="C85" s="211"/>
      <c r="D85" s="211"/>
      <c r="E85" s="211"/>
      <c r="F85" s="211"/>
      <c r="G85" s="211"/>
      <c r="H85" s="211"/>
      <c r="I85" s="217">
        <v>-25129.339856921499</v>
      </c>
      <c r="J85" s="217">
        <v>-61698.327876212425</v>
      </c>
      <c r="K85" s="217">
        <v>-61698.327876212425</v>
      </c>
      <c r="L85" s="217">
        <v>-61698.327876212425</v>
      </c>
      <c r="M85" s="217">
        <v>-61698.327876212425</v>
      </c>
      <c r="N85" s="215"/>
      <c r="O85" s="217">
        <v>-61698.327876212425</v>
      </c>
      <c r="P85" s="215"/>
      <c r="Q85" s="218">
        <v>19293</v>
      </c>
      <c r="R85" s="217">
        <v>15042.773020374905</v>
      </c>
      <c r="S85" s="217">
        <v>-2024.2269796250948</v>
      </c>
      <c r="T85" s="217">
        <v>-6144.2269796250948</v>
      </c>
      <c r="U85" s="217">
        <v>-21175.226979625095</v>
      </c>
      <c r="V85" s="217">
        <v>-25129.339856921499</v>
      </c>
      <c r="W85" s="217">
        <v>-30277.339856921499</v>
      </c>
      <c r="X85" s="217">
        <v>-41230.339856921499</v>
      </c>
      <c r="Y85" s="217">
        <v>-55712.339856921499</v>
      </c>
      <c r="Z85" s="217">
        <v>-61698.327876212425</v>
      </c>
      <c r="AA85" s="217">
        <v>-61698.327876212425</v>
      </c>
      <c r="AB85" s="217">
        <v>-61698.327876212425</v>
      </c>
      <c r="AC85" s="217">
        <v>-61698.327876212425</v>
      </c>
      <c r="AD85" s="217">
        <v>-61698.327876212425</v>
      </c>
      <c r="AE85" s="217">
        <v>-61698.327876212425</v>
      </c>
      <c r="AF85" s="217">
        <v>-61698.327876212425</v>
      </c>
      <c r="AG85" s="217">
        <v>-61698.327876212425</v>
      </c>
      <c r="AH85" s="217">
        <v>-61698.327876212425</v>
      </c>
      <c r="AI85" s="217">
        <v>-61698.327876212425</v>
      </c>
      <c r="AJ85" s="217">
        <v>-61698.327876212425</v>
      </c>
      <c r="AK85" s="217">
        <v>-61698.327876212425</v>
      </c>
      <c r="AL85" s="217">
        <v>-61698.327876212425</v>
      </c>
      <c r="AM85" s="217">
        <v>-61698.327876212425</v>
      </c>
      <c r="AN85" s="217">
        <v>-61698.327876212425</v>
      </c>
      <c r="AO85" s="217">
        <v>-61698.327876212425</v>
      </c>
    </row>
    <row r="86" spans="1:41" ht="15" customHeight="1" outlineLevel="1">
      <c r="A86" s="211"/>
      <c r="B86" s="211" t="s">
        <v>758</v>
      </c>
      <c r="C86" s="211"/>
      <c r="D86" s="211"/>
      <c r="E86" s="211"/>
      <c r="F86" s="211"/>
      <c r="G86" s="211"/>
      <c r="H86" s="211"/>
      <c r="I86" s="217">
        <v>151068</v>
      </c>
      <c r="J86" s="217">
        <v>196365.66666666669</v>
      </c>
      <c r="K86" s="217">
        <v>242121.94077511612</v>
      </c>
      <c r="L86" s="217">
        <v>284281.87183184666</v>
      </c>
      <c r="M86" s="217">
        <v>325266.84079230705</v>
      </c>
      <c r="N86" s="215"/>
      <c r="O86" s="217">
        <v>196365.66666666669</v>
      </c>
      <c r="P86" s="215"/>
      <c r="Q86" s="218">
        <v>104256</v>
      </c>
      <c r="R86" s="217">
        <v>115079.83333333333</v>
      </c>
      <c r="S86" s="217">
        <v>123192.25</v>
      </c>
      <c r="T86" s="217">
        <v>128738.5</v>
      </c>
      <c r="U86" s="217">
        <v>135044.91666666669</v>
      </c>
      <c r="V86" s="217">
        <v>151068</v>
      </c>
      <c r="W86" s="217">
        <v>162629.25</v>
      </c>
      <c r="X86" s="217">
        <v>171017.66666666669</v>
      </c>
      <c r="Y86" s="217">
        <v>180034.08333333331</v>
      </c>
      <c r="Z86" s="217">
        <v>196365.66666666669</v>
      </c>
      <c r="AA86" s="217">
        <v>208372.52326013177</v>
      </c>
      <c r="AB86" s="217">
        <v>217256.95602075395</v>
      </c>
      <c r="AC86" s="217">
        <v>226729.55145365515</v>
      </c>
      <c r="AD86" s="217">
        <v>242121.94077511612</v>
      </c>
      <c r="AE86" s="217">
        <v>253084.90890687343</v>
      </c>
      <c r="AF86" s="217">
        <v>260826.4877904054</v>
      </c>
      <c r="AG86" s="217">
        <v>269116.63112774579</v>
      </c>
      <c r="AH86" s="217">
        <v>284281.87183184666</v>
      </c>
      <c r="AI86" s="217">
        <v>294905.69291465456</v>
      </c>
      <c r="AJ86" s="217">
        <v>302220.92981861724</v>
      </c>
      <c r="AK86" s="217">
        <v>310060.81809956586</v>
      </c>
      <c r="AL86" s="217">
        <v>325266.84079230705</v>
      </c>
      <c r="AM86" s="217">
        <v>335915.71140767599</v>
      </c>
      <c r="AN86" s="217">
        <v>343228.7428378156</v>
      </c>
      <c r="AO86" s="217">
        <v>351077.89641279669</v>
      </c>
    </row>
    <row r="87" spans="1:41" ht="15" customHeight="1" outlineLevel="1">
      <c r="A87" s="211"/>
      <c r="B87" s="219" t="s">
        <v>759</v>
      </c>
      <c r="C87" s="219"/>
      <c r="D87" s="219"/>
      <c r="E87" s="219"/>
      <c r="F87" s="219"/>
      <c r="G87" s="219"/>
      <c r="H87" s="211"/>
      <c r="I87" s="220">
        <v>125938.66014307851</v>
      </c>
      <c r="J87" s="220">
        <v>134667.33879045426</v>
      </c>
      <c r="K87" s="220">
        <v>180423.6128989037</v>
      </c>
      <c r="L87" s="220">
        <v>222583.54395563423</v>
      </c>
      <c r="M87" s="220">
        <v>263568.51291609462</v>
      </c>
      <c r="N87" s="215"/>
      <c r="O87" s="220">
        <v>134667.33879045426</v>
      </c>
      <c r="P87" s="215"/>
      <c r="Q87" s="221">
        <v>123549</v>
      </c>
      <c r="R87" s="220">
        <v>130122.60635370824</v>
      </c>
      <c r="S87" s="220">
        <v>121168.02302037491</v>
      </c>
      <c r="T87" s="220">
        <v>122594.27302037491</v>
      </c>
      <c r="U87" s="220">
        <v>113869.68968704159</v>
      </c>
      <c r="V87" s="220">
        <v>125938.66014307851</v>
      </c>
      <c r="W87" s="220">
        <v>132351.91014307851</v>
      </c>
      <c r="X87" s="220">
        <v>129787.32680974519</v>
      </c>
      <c r="Y87" s="220">
        <v>124321.74347641182</v>
      </c>
      <c r="Z87" s="220">
        <v>134667.33879045426</v>
      </c>
      <c r="AA87" s="220">
        <v>146674.19538391934</v>
      </c>
      <c r="AB87" s="220">
        <v>155558.62814454152</v>
      </c>
      <c r="AC87" s="220">
        <v>165031.22357744272</v>
      </c>
      <c r="AD87" s="220">
        <v>180423.6128989037</v>
      </c>
      <c r="AE87" s="220">
        <v>191386.58103066101</v>
      </c>
      <c r="AF87" s="220">
        <v>199128.15991419298</v>
      </c>
      <c r="AG87" s="220">
        <v>207418.30325153336</v>
      </c>
      <c r="AH87" s="220">
        <v>222583.54395563423</v>
      </c>
      <c r="AI87" s="220">
        <v>233207.36503844213</v>
      </c>
      <c r="AJ87" s="220">
        <v>240522.60194240481</v>
      </c>
      <c r="AK87" s="220">
        <v>248362.49022335344</v>
      </c>
      <c r="AL87" s="220">
        <v>263568.51291609462</v>
      </c>
      <c r="AM87" s="220">
        <v>274217.38353146357</v>
      </c>
      <c r="AN87" s="220">
        <v>281530.41496160318</v>
      </c>
      <c r="AO87" s="220">
        <v>289379.56853658427</v>
      </c>
    </row>
    <row r="88" spans="1:41" ht="15" customHeight="1" outlineLevel="1">
      <c r="A88" s="211"/>
      <c r="B88" s="211" t="s">
        <v>760</v>
      </c>
      <c r="C88" s="211"/>
      <c r="D88" s="211"/>
      <c r="E88" s="211"/>
      <c r="F88" s="211"/>
      <c r="G88" s="211"/>
      <c r="H88" s="211"/>
      <c r="I88" s="217">
        <v>264483.45934492035</v>
      </c>
      <c r="J88" s="217">
        <v>305313.88382441225</v>
      </c>
      <c r="K88" s="217">
        <v>367348.42437129375</v>
      </c>
      <c r="L88" s="217">
        <v>411194.47059900151</v>
      </c>
      <c r="M88" s="217">
        <v>454929.54749057401</v>
      </c>
      <c r="N88" s="215"/>
      <c r="O88" s="217">
        <v>305313.88382441225</v>
      </c>
      <c r="P88" s="215"/>
      <c r="Q88" s="218">
        <v>207727.21377100283</v>
      </c>
      <c r="R88" s="217">
        <v>226143.04710433615</v>
      </c>
      <c r="S88" s="217">
        <v>207226.46377100283</v>
      </c>
      <c r="T88" s="217">
        <v>224552.71377100283</v>
      </c>
      <c r="U88" s="217">
        <v>234356.37601158698</v>
      </c>
      <c r="V88" s="217">
        <v>264483.45934492035</v>
      </c>
      <c r="W88" s="217">
        <v>264423.70934492035</v>
      </c>
      <c r="X88" s="217">
        <v>277276.12601158698</v>
      </c>
      <c r="Y88" s="217">
        <v>301569.30049107887</v>
      </c>
      <c r="Z88" s="217">
        <v>305313.88382441225</v>
      </c>
      <c r="AA88" s="217">
        <v>306024.82223161892</v>
      </c>
      <c r="AB88" s="217">
        <v>303365.20611697715</v>
      </c>
      <c r="AC88" s="217">
        <v>314650.03273817361</v>
      </c>
      <c r="AD88" s="217">
        <v>367348.42437129375</v>
      </c>
      <c r="AE88" s="217">
        <v>359243.07583909732</v>
      </c>
      <c r="AF88" s="217">
        <v>354407.8440150005</v>
      </c>
      <c r="AG88" s="217">
        <v>364078.27161012084</v>
      </c>
      <c r="AH88" s="217">
        <v>411194.47059900151</v>
      </c>
      <c r="AI88" s="217">
        <v>402191.03909615712</v>
      </c>
      <c r="AJ88" s="217">
        <v>398019.94336019189</v>
      </c>
      <c r="AK88" s="217">
        <v>408450.76483883196</v>
      </c>
      <c r="AL88" s="217">
        <v>454929.54749057401</v>
      </c>
      <c r="AM88" s="217">
        <v>446012.03990426904</v>
      </c>
      <c r="AN88" s="217">
        <v>440569.4279478722</v>
      </c>
      <c r="AO88" s="217">
        <v>450162.90855361696</v>
      </c>
    </row>
    <row r="89" spans="1:41" ht="15" customHeight="1" outlineLevel="1">
      <c r="A89" s="211"/>
      <c r="B89" s="211"/>
      <c r="C89" s="211"/>
      <c r="D89" s="211"/>
      <c r="E89" s="211"/>
      <c r="F89" s="211"/>
      <c r="G89" s="211"/>
      <c r="H89" s="211"/>
      <c r="I89" s="277"/>
      <c r="J89" s="277"/>
      <c r="K89" s="277"/>
      <c r="L89" s="277"/>
      <c r="M89" s="277"/>
      <c r="O89" s="277"/>
      <c r="Q89" s="278"/>
      <c r="R89" s="277"/>
      <c r="S89" s="277"/>
      <c r="T89" s="277"/>
      <c r="U89" s="277"/>
      <c r="V89" s="254"/>
      <c r="W89" s="277"/>
      <c r="X89" s="277"/>
      <c r="Y89" s="277"/>
      <c r="Z89" s="277"/>
      <c r="AA89" s="277"/>
      <c r="AB89" s="277"/>
      <c r="AC89" s="277"/>
      <c r="AD89" s="277"/>
      <c r="AE89" s="277"/>
      <c r="AF89" s="277"/>
      <c r="AG89" s="277"/>
      <c r="AH89" s="277"/>
      <c r="AI89" s="277"/>
      <c r="AJ89" s="277"/>
      <c r="AK89" s="277"/>
      <c r="AL89" s="277"/>
      <c r="AM89" s="277"/>
      <c r="AN89" s="277"/>
      <c r="AO89" s="277"/>
    </row>
    <row r="90" spans="1:41" ht="15" customHeight="1" outlineLevel="1">
      <c r="A90" s="211"/>
      <c r="B90" s="211" t="s">
        <v>761</v>
      </c>
      <c r="C90" s="211"/>
      <c r="D90" s="211"/>
      <c r="E90" s="211"/>
      <c r="F90" s="211"/>
      <c r="G90" s="211"/>
      <c r="H90" s="211"/>
      <c r="I90" s="279">
        <v>5826.4</v>
      </c>
      <c r="J90" s="279">
        <v>5544.5</v>
      </c>
      <c r="K90" s="279">
        <v>5683.48</v>
      </c>
      <c r="L90" s="279">
        <v>5683.48</v>
      </c>
      <c r="M90" s="279">
        <v>5683.48</v>
      </c>
      <c r="N90" s="280"/>
      <c r="O90" s="279">
        <v>5544.5</v>
      </c>
      <c r="P90" s="280"/>
      <c r="Q90" s="281">
        <v>6294.5</v>
      </c>
      <c r="R90" s="279">
        <v>6247.9</v>
      </c>
      <c r="S90" s="279">
        <v>6032.2</v>
      </c>
      <c r="T90" s="279">
        <v>5989.2</v>
      </c>
      <c r="U90" s="279">
        <v>5866.2</v>
      </c>
      <c r="V90" s="279">
        <v>5826.4</v>
      </c>
      <c r="W90" s="279">
        <v>5762.3</v>
      </c>
      <c r="X90" s="279">
        <v>5705.4</v>
      </c>
      <c r="Y90" s="279">
        <v>5578.8</v>
      </c>
      <c r="Z90" s="279">
        <v>5544.5</v>
      </c>
      <c r="AA90" s="279">
        <v>5683.48</v>
      </c>
      <c r="AB90" s="279">
        <v>5683.48</v>
      </c>
      <c r="AC90" s="279">
        <v>5683.48</v>
      </c>
      <c r="AD90" s="279">
        <v>5683.48</v>
      </c>
      <c r="AE90" s="279">
        <v>5683.48</v>
      </c>
      <c r="AF90" s="279">
        <v>5683.48</v>
      </c>
      <c r="AG90" s="279">
        <v>5683.48</v>
      </c>
      <c r="AH90" s="279">
        <v>5683.48</v>
      </c>
      <c r="AI90" s="279">
        <v>5683.48</v>
      </c>
      <c r="AJ90" s="279">
        <v>5683.48</v>
      </c>
      <c r="AK90" s="279">
        <v>5683.48</v>
      </c>
      <c r="AL90" s="279">
        <v>5683.48</v>
      </c>
      <c r="AM90" s="279">
        <v>5683.48</v>
      </c>
      <c r="AN90" s="279">
        <v>5683.48</v>
      </c>
      <c r="AO90" s="279">
        <v>5683.48</v>
      </c>
    </row>
    <row r="91" spans="1:41" ht="15" customHeight="1" outlineLevel="1">
      <c r="A91" s="211"/>
      <c r="B91" s="211"/>
      <c r="C91" s="211"/>
      <c r="D91" s="211"/>
      <c r="E91" s="211"/>
      <c r="F91" s="211"/>
      <c r="G91" s="211"/>
      <c r="H91" s="211"/>
      <c r="I91" s="277"/>
      <c r="J91" s="277"/>
      <c r="K91" s="277"/>
      <c r="L91" s="277"/>
      <c r="M91" s="277"/>
      <c r="O91" s="282"/>
      <c r="Q91" s="278"/>
      <c r="R91" s="277"/>
      <c r="S91" s="277"/>
      <c r="T91" s="277"/>
      <c r="U91" s="277"/>
      <c r="V91" s="277"/>
      <c r="W91" s="277"/>
      <c r="X91" s="277"/>
      <c r="Y91" s="277"/>
      <c r="Z91" s="277"/>
      <c r="AA91" s="277"/>
      <c r="AB91" s="277"/>
      <c r="AC91" s="277"/>
      <c r="AD91" s="277"/>
      <c r="AE91" s="277"/>
      <c r="AF91" s="277"/>
      <c r="AG91" s="277"/>
      <c r="AH91" s="277"/>
      <c r="AI91" s="277"/>
      <c r="AJ91" s="277"/>
      <c r="AK91" s="277"/>
      <c r="AL91" s="277"/>
      <c r="AM91" s="277"/>
      <c r="AN91" s="277"/>
      <c r="AO91" s="277"/>
    </row>
    <row r="92" spans="1:41" ht="15" customHeight="1" outlineLevel="1">
      <c r="A92" s="211"/>
      <c r="B92" s="283">
        <v>1E-3</v>
      </c>
      <c r="C92" s="283"/>
      <c r="D92" s="283"/>
      <c r="E92" s="283"/>
      <c r="F92" s="283"/>
      <c r="G92" s="283"/>
      <c r="H92" s="211"/>
      <c r="I92" s="284" t="s">
        <v>643</v>
      </c>
      <c r="J92" s="284" t="s">
        <v>643</v>
      </c>
      <c r="K92" s="284" t="s">
        <v>643</v>
      </c>
      <c r="L92" s="284" t="s">
        <v>643</v>
      </c>
      <c r="M92" s="284" t="s">
        <v>643</v>
      </c>
      <c r="O92" s="284" t="s">
        <v>643</v>
      </c>
      <c r="Q92" s="284" t="s">
        <v>643</v>
      </c>
      <c r="R92" s="285" t="s">
        <v>643</v>
      </c>
      <c r="S92" s="284" t="s">
        <v>643</v>
      </c>
      <c r="T92" s="284" t="s">
        <v>643</v>
      </c>
      <c r="U92" s="284" t="s">
        <v>643</v>
      </c>
      <c r="V92" s="284" t="s">
        <v>643</v>
      </c>
      <c r="W92" s="284" t="s">
        <v>643</v>
      </c>
      <c r="X92" s="284" t="s">
        <v>643</v>
      </c>
      <c r="Y92" s="284" t="s">
        <v>643</v>
      </c>
      <c r="Z92" s="284" t="s">
        <v>643</v>
      </c>
      <c r="AA92" s="284" t="s">
        <v>643</v>
      </c>
      <c r="AB92" s="284" t="s">
        <v>643</v>
      </c>
      <c r="AC92" s="284" t="s">
        <v>643</v>
      </c>
      <c r="AD92" s="284" t="s">
        <v>643</v>
      </c>
      <c r="AE92" s="284" t="s">
        <v>643</v>
      </c>
      <c r="AF92" s="284" t="s">
        <v>643</v>
      </c>
      <c r="AG92" s="284" t="s">
        <v>643</v>
      </c>
      <c r="AH92" s="284" t="s">
        <v>643</v>
      </c>
      <c r="AI92" s="284" t="s">
        <v>643</v>
      </c>
      <c r="AJ92" s="284" t="s">
        <v>643</v>
      </c>
      <c r="AK92" s="284" t="s">
        <v>643</v>
      </c>
      <c r="AL92" s="284" t="s">
        <v>643</v>
      </c>
      <c r="AM92" s="284" t="s">
        <v>643</v>
      </c>
      <c r="AN92" s="284" t="s">
        <v>643</v>
      </c>
      <c r="AO92" s="286" t="s">
        <v>643</v>
      </c>
    </row>
    <row r="93" spans="1:41" ht="15" customHeight="1" outlineLevel="1">
      <c r="A93" s="211"/>
      <c r="B93" s="211"/>
      <c r="C93" s="211"/>
      <c r="D93" s="211"/>
      <c r="E93" s="211"/>
      <c r="F93" s="211"/>
      <c r="G93" s="211"/>
      <c r="H93" s="211"/>
      <c r="I93" s="287"/>
      <c r="J93" s="287"/>
      <c r="K93" s="287"/>
      <c r="L93" s="287"/>
      <c r="M93" s="287"/>
      <c r="Q93" s="288"/>
      <c r="R93" s="287"/>
      <c r="S93" s="287"/>
      <c r="T93" s="287"/>
      <c r="U93" s="287"/>
      <c r="V93" s="287"/>
      <c r="W93" s="287"/>
      <c r="X93" s="287"/>
      <c r="Y93" s="287"/>
      <c r="Z93" s="287"/>
      <c r="AA93" s="287"/>
      <c r="AB93" s="287"/>
      <c r="AC93" s="287"/>
      <c r="AD93" s="287"/>
      <c r="AE93" s="287"/>
      <c r="AF93" s="287"/>
      <c r="AG93" s="287"/>
      <c r="AH93" s="287"/>
      <c r="AI93" s="287"/>
      <c r="AJ93" s="287"/>
      <c r="AK93" s="287"/>
      <c r="AL93" s="287"/>
      <c r="AM93" s="287"/>
      <c r="AN93" s="287"/>
      <c r="AO93" s="287"/>
    </row>
    <row r="94" spans="1:41" ht="15" customHeight="1" outlineLevel="1">
      <c r="A94" s="211"/>
      <c r="B94" s="267" t="s">
        <v>762</v>
      </c>
      <c r="C94" s="267"/>
      <c r="D94" s="267"/>
      <c r="E94" s="267"/>
      <c r="F94" s="267"/>
      <c r="G94" s="267"/>
      <c r="I94" s="268"/>
      <c r="J94" s="268"/>
      <c r="K94" s="268"/>
      <c r="L94" s="268"/>
      <c r="M94" s="268"/>
      <c r="N94" s="1"/>
      <c r="O94" s="268"/>
      <c r="P94" s="1"/>
      <c r="Q94" s="269"/>
      <c r="R94" s="268"/>
      <c r="S94" s="268"/>
      <c r="T94" s="268"/>
      <c r="U94" s="268"/>
      <c r="V94" s="268"/>
      <c r="W94" s="268"/>
      <c r="X94" s="268"/>
      <c r="Y94" s="268"/>
      <c r="Z94" s="268"/>
      <c r="AA94" s="268"/>
      <c r="AB94" s="268"/>
      <c r="AC94" s="268"/>
      <c r="AD94" s="268"/>
      <c r="AE94" s="268"/>
      <c r="AF94" s="268"/>
      <c r="AG94" s="268"/>
      <c r="AH94" s="268"/>
      <c r="AI94" s="268"/>
      <c r="AJ94" s="268"/>
      <c r="AK94" s="268"/>
      <c r="AL94" s="268"/>
      <c r="AM94" s="268"/>
      <c r="AN94" s="268"/>
      <c r="AO94" s="268"/>
    </row>
    <row r="95" spans="1:41" ht="15" customHeight="1" outlineLevel="1">
      <c r="A95" s="211"/>
      <c r="B95" s="241"/>
      <c r="C95" s="241"/>
      <c r="D95" s="241"/>
      <c r="E95" s="241"/>
      <c r="F95" s="241"/>
      <c r="G95" s="241"/>
      <c r="H95" s="211"/>
      <c r="I95" s="287"/>
      <c r="J95" s="287"/>
      <c r="K95" s="287"/>
      <c r="L95" s="287"/>
      <c r="M95" s="287"/>
      <c r="Q95" s="288"/>
      <c r="R95" s="287"/>
      <c r="S95" s="287"/>
      <c r="T95" s="287"/>
      <c r="U95" s="287"/>
      <c r="V95" s="287"/>
      <c r="W95" s="287"/>
      <c r="X95" s="287"/>
      <c r="Y95" s="287"/>
      <c r="Z95" s="287"/>
      <c r="AA95" s="287"/>
      <c r="AB95" s="287"/>
      <c r="AC95" s="287"/>
      <c r="AD95" s="287"/>
      <c r="AE95" s="287"/>
      <c r="AF95" s="287"/>
      <c r="AG95" s="287"/>
      <c r="AH95" s="287"/>
      <c r="AI95" s="287"/>
      <c r="AJ95" s="287"/>
      <c r="AK95" s="287"/>
      <c r="AL95" s="287"/>
      <c r="AM95" s="287"/>
      <c r="AN95" s="287"/>
      <c r="AO95" s="287"/>
    </row>
    <row r="96" spans="1:41" ht="15" customHeight="1" outlineLevel="1">
      <c r="A96" s="211"/>
      <c r="B96" s="211" t="s">
        <v>763</v>
      </c>
      <c r="C96" s="211"/>
      <c r="D96" s="211"/>
      <c r="E96" s="211"/>
      <c r="F96" s="211"/>
      <c r="G96" s="211"/>
      <c r="H96" s="211"/>
      <c r="I96" s="217">
        <v>237863.45934492029</v>
      </c>
      <c r="J96" s="217">
        <v>272855.88382441225</v>
      </c>
      <c r="K96" s="217">
        <v>342078.27113359969</v>
      </c>
      <c r="L96" s="217">
        <v>357132.20189551089</v>
      </c>
      <c r="M96" s="217">
        <v>366060.50694289862</v>
      </c>
      <c r="N96" s="215"/>
      <c r="O96" s="217">
        <v>272855.88382441225</v>
      </c>
      <c r="P96" s="215"/>
      <c r="Q96" s="218">
        <v>174558.21377100283</v>
      </c>
      <c r="R96" s="217">
        <v>190935.04710433618</v>
      </c>
      <c r="S96" s="217">
        <v>177297.46377100283</v>
      </c>
      <c r="T96" s="217">
        <v>191899.71377100283</v>
      </c>
      <c r="U96" s="217">
        <v>213317.37601158698</v>
      </c>
      <c r="V96" s="217">
        <v>237863.45934492029</v>
      </c>
      <c r="W96" s="217">
        <v>236722.70934492029</v>
      </c>
      <c r="X96" s="217">
        <v>248601.12601158698</v>
      </c>
      <c r="Y96" s="217">
        <v>266003.30049107887</v>
      </c>
      <c r="Z96" s="217">
        <v>272855.88382441225</v>
      </c>
      <c r="AA96" s="217">
        <v>262679.19490446826</v>
      </c>
      <c r="AB96" s="217">
        <v>227579.8709722808</v>
      </c>
      <c r="AC96" s="217">
        <v>234038.13620198984</v>
      </c>
      <c r="AD96" s="217">
        <v>342078.27113359969</v>
      </c>
      <c r="AE96" s="217">
        <v>285778.70176206221</v>
      </c>
      <c r="AF96" s="217">
        <v>248216.21866793995</v>
      </c>
      <c r="AG96" s="217">
        <v>254134.51094345335</v>
      </c>
      <c r="AH96" s="217">
        <v>357132.20189551089</v>
      </c>
      <c r="AI96" s="217">
        <v>298145.31745023944</v>
      </c>
      <c r="AJ96" s="217">
        <v>258833.10457183846</v>
      </c>
      <c r="AK96" s="217">
        <v>264354.26447522169</v>
      </c>
      <c r="AL96" s="217">
        <v>366060.50694289862</v>
      </c>
      <c r="AM96" s="217">
        <v>305598.95038649545</v>
      </c>
      <c r="AN96" s="217">
        <v>265303.93218613439</v>
      </c>
      <c r="AO96" s="217">
        <v>270963.12108710222</v>
      </c>
    </row>
    <row r="97" spans="1:41" ht="15" customHeight="1" outlineLevel="1">
      <c r="A97" s="211"/>
      <c r="B97" s="211" t="s">
        <v>764</v>
      </c>
      <c r="C97" s="211"/>
      <c r="D97" s="211"/>
      <c r="E97" s="211"/>
      <c r="F97" s="211"/>
      <c r="G97" s="211"/>
      <c r="H97" s="211"/>
      <c r="I97" s="217">
        <v>264483.45934492035</v>
      </c>
      <c r="J97" s="217">
        <v>305313.88382441225</v>
      </c>
      <c r="K97" s="217">
        <v>367348.42437129375</v>
      </c>
      <c r="L97" s="217">
        <v>411194.47059900151</v>
      </c>
      <c r="M97" s="289">
        <v>454929.54749057401</v>
      </c>
      <c r="N97" s="215"/>
      <c r="O97" s="289">
        <v>305313.88382441225</v>
      </c>
      <c r="P97" s="215"/>
      <c r="Q97" s="290">
        <v>207727.21377100283</v>
      </c>
      <c r="R97" s="217">
        <v>226143.04710433615</v>
      </c>
      <c r="S97" s="217">
        <v>207226.46377100283</v>
      </c>
      <c r="T97" s="217">
        <v>224552.71377100283</v>
      </c>
      <c r="U97" s="217">
        <v>234356.37601158698</v>
      </c>
      <c r="V97" s="217">
        <v>264483.45934492035</v>
      </c>
      <c r="W97" s="217">
        <v>264423.70934492035</v>
      </c>
      <c r="X97" s="217">
        <v>277276.12601158698</v>
      </c>
      <c r="Y97" s="217">
        <v>301569.30049107887</v>
      </c>
      <c r="Z97" s="217">
        <v>305313.88382441225</v>
      </c>
      <c r="AA97" s="217">
        <v>306024.82223161892</v>
      </c>
      <c r="AB97" s="217">
        <v>303365.20611697715</v>
      </c>
      <c r="AC97" s="217">
        <v>314650.03273817361</v>
      </c>
      <c r="AD97" s="217">
        <v>367348.42437129375</v>
      </c>
      <c r="AE97" s="217">
        <v>359243.07583909732</v>
      </c>
      <c r="AF97" s="217">
        <v>354407.8440150005</v>
      </c>
      <c r="AG97" s="217">
        <v>364078.27161012078</v>
      </c>
      <c r="AH97" s="217">
        <v>411194.47059900151</v>
      </c>
      <c r="AI97" s="217">
        <v>402191.03909615718</v>
      </c>
      <c r="AJ97" s="217">
        <v>398019.94336019189</v>
      </c>
      <c r="AK97" s="217">
        <v>408450.76483883196</v>
      </c>
      <c r="AL97" s="217">
        <v>454929.54749057401</v>
      </c>
      <c r="AM97" s="217">
        <v>446012.03990426904</v>
      </c>
      <c r="AN97" s="217">
        <v>440569.4279478722</v>
      </c>
      <c r="AO97" s="217">
        <v>450162.90855361696</v>
      </c>
    </row>
    <row r="98" spans="1:41" ht="15" customHeight="1" outlineLevel="1">
      <c r="A98" s="245"/>
      <c r="B98" s="291" t="s">
        <v>765</v>
      </c>
      <c r="C98" s="291"/>
      <c r="D98" s="291"/>
      <c r="E98" s="291"/>
      <c r="F98" s="291"/>
      <c r="G98" s="291"/>
      <c r="H98" s="245"/>
      <c r="I98" s="231">
        <v>-26620.000000000058</v>
      </c>
      <c r="J98" s="231">
        <v>-32458</v>
      </c>
      <c r="K98" s="231">
        <v>-25270.153237694059</v>
      </c>
      <c r="L98" s="231">
        <v>-54062.268703490612</v>
      </c>
      <c r="M98" s="231">
        <v>-88869.040547675395</v>
      </c>
      <c r="N98" s="292"/>
      <c r="O98" s="231">
        <v>-32458</v>
      </c>
      <c r="P98" s="292"/>
      <c r="Q98" s="222">
        <v>-33169</v>
      </c>
      <c r="R98" s="231">
        <v>-35207.999999999971</v>
      </c>
      <c r="S98" s="231">
        <v>-29929</v>
      </c>
      <c r="T98" s="231">
        <v>-32653</v>
      </c>
      <c r="U98" s="231">
        <v>-21039</v>
      </c>
      <c r="V98" s="231">
        <v>-26620.000000000058</v>
      </c>
      <c r="W98" s="231">
        <v>-27701.000000000058</v>
      </c>
      <c r="X98" s="231">
        <v>-28675</v>
      </c>
      <c r="Y98" s="231">
        <v>-35566</v>
      </c>
      <c r="Z98" s="231">
        <v>-32458</v>
      </c>
      <c r="AA98" s="231">
        <v>-43345.627327150665</v>
      </c>
      <c r="AB98" s="231">
        <v>-75785.33514469635</v>
      </c>
      <c r="AC98" s="231">
        <v>-80611.896536183776</v>
      </c>
      <c r="AD98" s="231">
        <v>-25270.153237694059</v>
      </c>
      <c r="AE98" s="231">
        <v>-73464.374077035114</v>
      </c>
      <c r="AF98" s="231">
        <v>-106191.62534706056</v>
      </c>
      <c r="AG98" s="231">
        <v>-109943.76066666743</v>
      </c>
      <c r="AH98" s="231">
        <v>-54062.268703490612</v>
      </c>
      <c r="AI98" s="231">
        <v>-104045.72164591774</v>
      </c>
      <c r="AJ98" s="231">
        <v>-139186.83878835343</v>
      </c>
      <c r="AK98" s="231">
        <v>-144096.50036361028</v>
      </c>
      <c r="AL98" s="231">
        <v>-88869.040547675395</v>
      </c>
      <c r="AM98" s="231">
        <v>-140413.08951777359</v>
      </c>
      <c r="AN98" s="231">
        <v>-175265.49576173781</v>
      </c>
      <c r="AO98" s="231">
        <v>-179199.78746651474</v>
      </c>
    </row>
    <row r="99" spans="1:41" ht="15" customHeight="1" outlineLevel="1">
      <c r="A99" s="245"/>
      <c r="B99" s="245"/>
      <c r="C99" s="245"/>
      <c r="D99" s="245"/>
      <c r="E99" s="245"/>
      <c r="F99" s="245"/>
      <c r="G99" s="245"/>
      <c r="H99" s="245"/>
      <c r="I99" s="217"/>
      <c r="J99" s="217"/>
      <c r="K99" s="217"/>
      <c r="L99" s="217"/>
      <c r="M99" s="217"/>
      <c r="N99" s="292"/>
      <c r="O99" s="217"/>
      <c r="P99" s="292"/>
      <c r="Q99" s="218"/>
      <c r="R99" s="217"/>
      <c r="S99" s="217"/>
      <c r="T99" s="217"/>
      <c r="U99" s="217"/>
      <c r="V99" s="217"/>
      <c r="W99" s="217"/>
      <c r="X99" s="217"/>
      <c r="Y99" s="217"/>
      <c r="Z99" s="217"/>
      <c r="AA99" s="217"/>
      <c r="AB99" s="217"/>
      <c r="AC99" s="217"/>
      <c r="AD99" s="217"/>
      <c r="AE99" s="217"/>
      <c r="AF99" s="217"/>
      <c r="AG99" s="217"/>
      <c r="AH99" s="217"/>
      <c r="AI99" s="217"/>
      <c r="AJ99" s="217"/>
      <c r="AK99" s="217"/>
      <c r="AL99" s="217"/>
      <c r="AM99" s="217"/>
      <c r="AN99" s="217"/>
      <c r="AO99" s="217"/>
    </row>
    <row r="100" spans="1:41" ht="15" customHeight="1" outlineLevel="1">
      <c r="A100" s="211"/>
      <c r="B100" s="219" t="s">
        <v>766</v>
      </c>
      <c r="C100" s="219"/>
      <c r="D100" s="219"/>
      <c r="E100" s="219"/>
      <c r="F100" s="219"/>
      <c r="G100" s="219"/>
      <c r="H100" s="211"/>
      <c r="I100" s="220">
        <v>0</v>
      </c>
      <c r="J100" s="220">
        <v>0</v>
      </c>
      <c r="K100" s="220">
        <v>0</v>
      </c>
      <c r="L100" s="220">
        <v>0</v>
      </c>
      <c r="M100" s="220">
        <v>0</v>
      </c>
      <c r="N100" s="215"/>
      <c r="O100" s="220">
        <v>0</v>
      </c>
      <c r="P100" s="215"/>
      <c r="Q100" s="221">
        <v>0</v>
      </c>
      <c r="R100" s="220">
        <v>0</v>
      </c>
      <c r="S100" s="220">
        <v>0</v>
      </c>
      <c r="T100" s="220">
        <v>0</v>
      </c>
      <c r="U100" s="220">
        <v>0</v>
      </c>
      <c r="V100" s="220">
        <v>0</v>
      </c>
      <c r="W100" s="220">
        <v>0</v>
      </c>
      <c r="X100" s="220">
        <v>0</v>
      </c>
      <c r="Y100" s="220">
        <v>0</v>
      </c>
      <c r="Z100" s="220">
        <v>0</v>
      </c>
      <c r="AA100" s="220">
        <v>0</v>
      </c>
      <c r="AB100" s="220">
        <v>0</v>
      </c>
      <c r="AC100" s="220">
        <v>0</v>
      </c>
      <c r="AD100" s="220">
        <v>0</v>
      </c>
      <c r="AE100" s="220">
        <v>0</v>
      </c>
      <c r="AF100" s="220">
        <v>0</v>
      </c>
      <c r="AG100" s="220">
        <v>0</v>
      </c>
      <c r="AH100" s="220">
        <v>0</v>
      </c>
      <c r="AI100" s="220">
        <v>0</v>
      </c>
      <c r="AJ100" s="220">
        <v>0</v>
      </c>
      <c r="AK100" s="220">
        <v>0</v>
      </c>
      <c r="AL100" s="220">
        <v>0</v>
      </c>
      <c r="AM100" s="220">
        <v>0</v>
      </c>
      <c r="AN100" s="220">
        <v>0</v>
      </c>
      <c r="AO100" s="220">
        <v>0</v>
      </c>
    </row>
    <row r="101" spans="1:41" ht="15" customHeight="1" outlineLevel="1">
      <c r="A101" s="211"/>
      <c r="B101" s="230" t="s">
        <v>746</v>
      </c>
      <c r="C101" s="230"/>
      <c r="D101" s="230"/>
      <c r="E101" s="230"/>
      <c r="F101" s="230"/>
      <c r="G101" s="230"/>
      <c r="H101" s="211"/>
      <c r="I101" s="231">
        <v>26620.000000000058</v>
      </c>
      <c r="J101" s="231">
        <v>32458</v>
      </c>
      <c r="K101" s="231">
        <v>25270.153237694059</v>
      </c>
      <c r="L101" s="231">
        <v>54062.268703490612</v>
      </c>
      <c r="M101" s="231">
        <v>88869.040547675395</v>
      </c>
      <c r="N101" s="215"/>
      <c r="O101" s="231">
        <v>32458</v>
      </c>
      <c r="P101" s="215"/>
      <c r="Q101" s="222">
        <v>33169</v>
      </c>
      <c r="R101" s="231">
        <v>35207.999999999971</v>
      </c>
      <c r="S101" s="231">
        <v>29929</v>
      </c>
      <c r="T101" s="231">
        <v>32653</v>
      </c>
      <c r="U101" s="231">
        <v>21039</v>
      </c>
      <c r="V101" s="231">
        <v>26620.000000000058</v>
      </c>
      <c r="W101" s="231">
        <v>27701.000000000058</v>
      </c>
      <c r="X101" s="231">
        <v>28675</v>
      </c>
      <c r="Y101" s="231">
        <v>35566</v>
      </c>
      <c r="Z101" s="231">
        <v>32458</v>
      </c>
      <c r="AA101" s="231">
        <v>43345.627327150665</v>
      </c>
      <c r="AB101" s="231">
        <v>75785.33514469635</v>
      </c>
      <c r="AC101" s="231">
        <v>80611.896536183776</v>
      </c>
      <c r="AD101" s="231">
        <v>25270.153237694059</v>
      </c>
      <c r="AE101" s="231">
        <v>73464.374077035114</v>
      </c>
      <c r="AF101" s="231">
        <v>106191.62534706056</v>
      </c>
      <c r="AG101" s="231">
        <v>109943.76066666743</v>
      </c>
      <c r="AH101" s="231">
        <v>54062.268703490612</v>
      </c>
      <c r="AI101" s="231">
        <v>104045.72164591774</v>
      </c>
      <c r="AJ101" s="231">
        <v>139186.83878835343</v>
      </c>
      <c r="AK101" s="231">
        <v>144096.50036361028</v>
      </c>
      <c r="AL101" s="231">
        <v>88869.040547675395</v>
      </c>
      <c r="AM101" s="231">
        <v>140413.08951777359</v>
      </c>
      <c r="AN101" s="231">
        <v>175265.49576173781</v>
      </c>
      <c r="AO101" s="231">
        <v>179199.78746651474</v>
      </c>
    </row>
    <row r="102" spans="1:41" ht="15" customHeight="1" outlineLevel="1">
      <c r="A102" s="211"/>
      <c r="B102" s="211"/>
      <c r="C102" s="211"/>
      <c r="D102" s="211"/>
      <c r="E102" s="211"/>
      <c r="F102" s="211"/>
      <c r="G102" s="211"/>
      <c r="H102" s="211"/>
      <c r="I102" s="293"/>
      <c r="J102" s="293"/>
      <c r="K102" s="293"/>
      <c r="L102" s="293"/>
      <c r="M102" s="293"/>
      <c r="N102" s="294"/>
      <c r="O102" s="293"/>
      <c r="P102" s="294"/>
      <c r="Q102" s="295"/>
      <c r="R102" s="293"/>
      <c r="S102" s="293"/>
      <c r="T102" s="293"/>
      <c r="U102" s="293"/>
      <c r="V102" s="293"/>
      <c r="W102" s="293"/>
      <c r="X102" s="293"/>
      <c r="Y102" s="293"/>
      <c r="Z102" s="293"/>
      <c r="AA102" s="293"/>
      <c r="AB102" s="293"/>
      <c r="AC102" s="293"/>
      <c r="AD102" s="293"/>
      <c r="AE102" s="293"/>
      <c r="AF102" s="293"/>
      <c r="AG102" s="293"/>
      <c r="AH102" s="293"/>
      <c r="AI102" s="293"/>
      <c r="AJ102" s="293"/>
      <c r="AK102" s="293"/>
      <c r="AL102" s="293"/>
      <c r="AM102" s="293"/>
      <c r="AN102" s="293"/>
      <c r="AO102" s="293"/>
    </row>
    <row r="103" spans="1:41" ht="15" customHeight="1" outlineLevel="1">
      <c r="A103" s="211"/>
      <c r="B103" s="211"/>
      <c r="C103" s="211"/>
      <c r="D103" s="211"/>
      <c r="E103" s="211"/>
      <c r="F103" s="211"/>
      <c r="G103" s="211"/>
      <c r="H103" s="211"/>
      <c r="I103" s="293"/>
      <c r="J103" s="293"/>
      <c r="K103" s="293"/>
      <c r="L103" s="293"/>
      <c r="M103" s="293"/>
      <c r="N103" s="294"/>
      <c r="O103" s="293"/>
      <c r="P103" s="294"/>
      <c r="Q103" s="295"/>
      <c r="R103" s="293"/>
      <c r="S103" s="293"/>
      <c r="T103" s="293"/>
      <c r="U103" s="293"/>
      <c r="V103" s="293"/>
      <c r="W103" s="293"/>
      <c r="X103" s="293"/>
      <c r="Y103" s="293"/>
      <c r="Z103" s="293"/>
      <c r="AA103" s="293"/>
      <c r="AB103" s="293"/>
      <c r="AC103" s="293"/>
      <c r="AD103" s="293"/>
      <c r="AE103" s="293"/>
      <c r="AF103" s="293"/>
      <c r="AG103" s="293"/>
      <c r="AH103" s="293"/>
      <c r="AI103" s="293"/>
      <c r="AJ103" s="293"/>
      <c r="AK103" s="293"/>
      <c r="AL103" s="293"/>
      <c r="AM103" s="293"/>
      <c r="AN103" s="293"/>
      <c r="AO103" s="293"/>
    </row>
    <row r="104" spans="1:41" ht="15" customHeight="1" outlineLevel="1">
      <c r="A104" s="211"/>
      <c r="B104" s="267" t="s">
        <v>767</v>
      </c>
      <c r="C104" s="267"/>
      <c r="D104" s="267"/>
      <c r="E104" s="267"/>
      <c r="F104" s="267"/>
      <c r="G104" s="267"/>
      <c r="I104" s="296"/>
      <c r="J104" s="296"/>
      <c r="K104" s="296"/>
      <c r="L104" s="296"/>
      <c r="M104" s="296"/>
      <c r="N104" s="297"/>
      <c r="O104" s="296"/>
      <c r="P104" s="297"/>
      <c r="Q104" s="298"/>
      <c r="R104" s="296"/>
      <c r="S104" s="296"/>
      <c r="T104" s="296"/>
      <c r="U104" s="296"/>
      <c r="V104" s="296"/>
      <c r="W104" s="296"/>
      <c r="X104" s="296"/>
      <c r="Y104" s="296"/>
      <c r="Z104" s="296"/>
      <c r="AA104" s="296"/>
      <c r="AB104" s="296"/>
      <c r="AC104" s="296"/>
      <c r="AD104" s="296"/>
      <c r="AE104" s="296"/>
      <c r="AF104" s="296"/>
      <c r="AG104" s="296"/>
      <c r="AH104" s="296"/>
      <c r="AI104" s="296"/>
      <c r="AJ104" s="296"/>
      <c r="AK104" s="296"/>
      <c r="AL104" s="296"/>
      <c r="AM104" s="296"/>
      <c r="AN104" s="296"/>
      <c r="AO104" s="296"/>
    </row>
    <row r="105" spans="1:41" ht="15" customHeight="1" outlineLevel="1">
      <c r="A105" s="211"/>
      <c r="B105" s="271"/>
      <c r="C105" s="271"/>
      <c r="D105" s="271"/>
      <c r="E105" s="271"/>
      <c r="F105" s="271"/>
      <c r="G105" s="271"/>
      <c r="I105" s="297"/>
      <c r="J105" s="297"/>
      <c r="K105" s="297"/>
      <c r="L105" s="297"/>
      <c r="M105" s="297"/>
      <c r="N105" s="297"/>
      <c r="O105" s="297"/>
      <c r="P105" s="297"/>
      <c r="Q105" s="299"/>
      <c r="R105" s="297"/>
      <c r="S105" s="297"/>
      <c r="T105" s="297"/>
      <c r="U105" s="297"/>
      <c r="V105" s="297"/>
      <c r="W105" s="297"/>
      <c r="X105" s="297"/>
      <c r="Y105" s="297"/>
      <c r="Z105" s="297"/>
      <c r="AA105" s="297"/>
      <c r="AB105" s="297"/>
      <c r="AC105" s="297"/>
      <c r="AD105" s="297"/>
      <c r="AE105" s="297"/>
      <c r="AF105" s="297"/>
      <c r="AG105" s="297"/>
      <c r="AH105" s="297"/>
      <c r="AI105" s="297"/>
      <c r="AJ105" s="297"/>
      <c r="AK105" s="297"/>
      <c r="AL105" s="297"/>
      <c r="AM105" s="297"/>
      <c r="AN105" s="297"/>
      <c r="AO105" s="297"/>
    </row>
    <row r="106" spans="1:41" ht="15" customHeight="1" outlineLevel="1">
      <c r="A106" s="211"/>
      <c r="B106" s="300" t="s">
        <v>744</v>
      </c>
      <c r="C106" s="300"/>
      <c r="D106" s="300"/>
      <c r="E106" s="300"/>
      <c r="F106" s="300"/>
      <c r="G106" s="300"/>
      <c r="I106" s="217">
        <v>2283</v>
      </c>
      <c r="J106" s="217">
        <v>2451</v>
      </c>
      <c r="K106" s="217">
        <v>3187.7930458897713</v>
      </c>
      <c r="L106" s="217">
        <v>3295.4153391962309</v>
      </c>
      <c r="M106" s="217">
        <v>3377.800722676136</v>
      </c>
      <c r="N106" s="280"/>
      <c r="O106" s="217">
        <v>2451</v>
      </c>
      <c r="P106" s="280"/>
      <c r="Q106" s="218">
        <v>1764</v>
      </c>
      <c r="R106" s="217">
        <v>2122</v>
      </c>
      <c r="S106" s="217">
        <v>1829</v>
      </c>
      <c r="T106" s="217">
        <v>1594</v>
      </c>
      <c r="U106" s="217">
        <v>2111</v>
      </c>
      <c r="V106" s="217">
        <v>2283</v>
      </c>
      <c r="W106" s="217">
        <v>2396</v>
      </c>
      <c r="X106" s="217">
        <v>2042</v>
      </c>
      <c r="Y106" s="217">
        <v>2349</v>
      </c>
      <c r="Z106" s="217">
        <v>2451</v>
      </c>
      <c r="AA106" s="217">
        <v>2478.2502990935818</v>
      </c>
      <c r="AB106" s="217">
        <v>2106.3268451180115</v>
      </c>
      <c r="AC106" s="217">
        <v>2174.7606507253322</v>
      </c>
      <c r="AD106" s="217">
        <v>3187.7930458897713</v>
      </c>
      <c r="AE106" s="217">
        <v>2591.2251365347588</v>
      </c>
      <c r="AF106" s="217">
        <v>2193.20127489982</v>
      </c>
      <c r="AG106" s="217">
        <v>2255.913357588322</v>
      </c>
      <c r="AH106" s="217">
        <v>3295.4153391962309</v>
      </c>
      <c r="AI106" s="217">
        <v>2670.3717957784438</v>
      </c>
      <c r="AJ106" s="217">
        <v>2253.8072481134777</v>
      </c>
      <c r="AK106" s="217">
        <v>2312.3111915280297</v>
      </c>
      <c r="AL106" s="217">
        <v>3377.800722676136</v>
      </c>
      <c r="AM106" s="217">
        <v>2737.131090672905</v>
      </c>
      <c r="AN106" s="217">
        <v>2310.1524293163147</v>
      </c>
      <c r="AO106" s="217">
        <v>2370.1189713162303</v>
      </c>
    </row>
    <row r="107" spans="1:41" ht="15" customHeight="1" outlineLevel="1">
      <c r="A107" s="211"/>
      <c r="B107" s="300" t="s">
        <v>568</v>
      </c>
      <c r="C107" s="300"/>
      <c r="D107" s="300"/>
      <c r="E107" s="300"/>
      <c r="F107" s="300"/>
      <c r="G107" s="300"/>
      <c r="I107" s="217">
        <v>16709</v>
      </c>
      <c r="J107" s="217">
        <v>12953</v>
      </c>
      <c r="K107" s="217">
        <v>17834.124303922661</v>
      </c>
      <c r="L107" s="217">
        <v>18436.217767667229</v>
      </c>
      <c r="M107" s="217">
        <v>18897.123211858911</v>
      </c>
      <c r="N107" s="280"/>
      <c r="O107" s="217">
        <v>12953</v>
      </c>
      <c r="P107" s="280"/>
      <c r="Q107" s="218">
        <v>13102</v>
      </c>
      <c r="R107" s="217">
        <v>14200</v>
      </c>
      <c r="S107" s="217">
        <v>9700</v>
      </c>
      <c r="T107" s="217">
        <v>10788</v>
      </c>
      <c r="U107" s="217">
        <v>17460</v>
      </c>
      <c r="V107" s="217">
        <v>16709</v>
      </c>
      <c r="W107" s="217">
        <v>10905</v>
      </c>
      <c r="X107" s="217">
        <v>10370</v>
      </c>
      <c r="Y107" s="217">
        <v>16849</v>
      </c>
      <c r="Z107" s="217">
        <v>12953</v>
      </c>
      <c r="AA107" s="217">
        <v>13864.583821479584</v>
      </c>
      <c r="AB107" s="217">
        <v>11783.856178793732</v>
      </c>
      <c r="AC107" s="217">
        <v>12166.709450076527</v>
      </c>
      <c r="AD107" s="217">
        <v>17834.124303922661</v>
      </c>
      <c r="AE107" s="217">
        <v>14496.622120433538</v>
      </c>
      <c r="AF107" s="217">
        <v>12269.875615205647</v>
      </c>
      <c r="AG107" s="217">
        <v>12620.718678705854</v>
      </c>
      <c r="AH107" s="217">
        <v>18436.217767667229</v>
      </c>
      <c r="AI107" s="217">
        <v>14939.408505519621</v>
      </c>
      <c r="AJ107" s="217">
        <v>12608.936038606158</v>
      </c>
      <c r="AK107" s="217">
        <v>12936.2366456735</v>
      </c>
      <c r="AL107" s="217">
        <v>18897.123211858911</v>
      </c>
      <c r="AM107" s="217">
        <v>15312.893718157611</v>
      </c>
      <c r="AN107" s="217">
        <v>12924.159439571309</v>
      </c>
      <c r="AO107" s="217">
        <v>13259.642561815337</v>
      </c>
    </row>
    <row r="108" spans="1:41" ht="15" customHeight="1" outlineLevel="1">
      <c r="A108" s="211"/>
      <c r="B108" s="300" t="s">
        <v>745</v>
      </c>
      <c r="C108" s="300"/>
      <c r="D108" s="300"/>
      <c r="E108" s="300"/>
      <c r="F108" s="300"/>
      <c r="G108" s="300"/>
      <c r="I108" s="217">
        <v>13267</v>
      </c>
      <c r="J108" s="217">
        <v>11668</v>
      </c>
      <c r="K108" s="217">
        <v>14520.975940734155</v>
      </c>
      <c r="L108" s="217">
        <v>15011.215021280719</v>
      </c>
      <c r="M108" s="217">
        <v>15386.495396812736</v>
      </c>
      <c r="N108" s="280"/>
      <c r="O108" s="217">
        <v>11668</v>
      </c>
      <c r="P108" s="280"/>
      <c r="Q108" s="218">
        <v>7539</v>
      </c>
      <c r="R108" s="217">
        <v>10998</v>
      </c>
      <c r="S108" s="217">
        <v>6120</v>
      </c>
      <c r="T108" s="217">
        <v>6053</v>
      </c>
      <c r="U108" s="217">
        <v>9759</v>
      </c>
      <c r="V108" s="217">
        <v>13267</v>
      </c>
      <c r="W108" s="217">
        <v>7259</v>
      </c>
      <c r="X108" s="217">
        <v>9537</v>
      </c>
      <c r="Y108" s="217">
        <v>13494</v>
      </c>
      <c r="Z108" s="217">
        <v>11668</v>
      </c>
      <c r="AA108" s="217">
        <v>11288.879939886625</v>
      </c>
      <c r="AB108" s="217">
        <v>9594.7010991562129</v>
      </c>
      <c r="AC108" s="217">
        <v>9906.4295051259996</v>
      </c>
      <c r="AD108" s="217">
        <v>14520.975940734155</v>
      </c>
      <c r="AE108" s="217">
        <v>11803.50083050777</v>
      </c>
      <c r="AF108" s="217">
        <v>9990.4298954007409</v>
      </c>
      <c r="AG108" s="217">
        <v>10276.09481492468</v>
      </c>
      <c r="AH108" s="217">
        <v>15011.215021280719</v>
      </c>
      <c r="AI108" s="217">
        <v>12164.02822928257</v>
      </c>
      <c r="AJ108" s="217">
        <v>10266.501103986577</v>
      </c>
      <c r="AK108" s="217">
        <v>10532.997185297796</v>
      </c>
      <c r="AL108" s="217">
        <v>15386.495396812736</v>
      </c>
      <c r="AM108" s="217">
        <v>12468.128935014634</v>
      </c>
      <c r="AN108" s="217">
        <v>10523.16363158624</v>
      </c>
      <c r="AO108" s="217">
        <v>10796.322114930239</v>
      </c>
    </row>
    <row r="109" spans="1:41" ht="15" customHeight="1" outlineLevel="1">
      <c r="A109" s="211"/>
      <c r="B109" s="1" t="s">
        <v>768</v>
      </c>
      <c r="I109" s="217">
        <v>32259</v>
      </c>
      <c r="J109" s="217">
        <v>27072</v>
      </c>
      <c r="K109" s="217">
        <v>35542.893290546592</v>
      </c>
      <c r="L109" s="217">
        <v>36742.848128144178</v>
      </c>
      <c r="M109" s="217">
        <v>37661.419331347781</v>
      </c>
      <c r="N109" s="280"/>
      <c r="O109" s="217">
        <v>27072</v>
      </c>
      <c r="P109" s="280"/>
      <c r="Q109" s="218">
        <v>22405</v>
      </c>
      <c r="R109" s="36">
        <v>27320</v>
      </c>
      <c r="S109" s="36">
        <v>17649</v>
      </c>
      <c r="T109" s="36">
        <v>18435</v>
      </c>
      <c r="U109" s="36">
        <v>29330</v>
      </c>
      <c r="V109" s="36">
        <v>32259</v>
      </c>
      <c r="W109" s="36">
        <v>20560</v>
      </c>
      <c r="X109" s="36">
        <v>21949</v>
      </c>
      <c r="Y109" s="36">
        <v>32692</v>
      </c>
      <c r="Z109" s="36">
        <v>27072</v>
      </c>
      <c r="AA109" s="36">
        <v>27631.714060459792</v>
      </c>
      <c r="AB109" s="36">
        <v>23484.884123067957</v>
      </c>
      <c r="AC109" s="36">
        <v>24247.899605927858</v>
      </c>
      <c r="AD109" s="36">
        <v>35542.893290546592</v>
      </c>
      <c r="AE109" s="36">
        <v>28891.348087476064</v>
      </c>
      <c r="AF109" s="36">
        <v>24453.506785506208</v>
      </c>
      <c r="AG109" s="36">
        <v>25152.726851218857</v>
      </c>
      <c r="AH109" s="36">
        <v>36742.848128144178</v>
      </c>
      <c r="AI109" s="36">
        <v>29773.808530580638</v>
      </c>
      <c r="AJ109" s="36">
        <v>25129.244390706212</v>
      </c>
      <c r="AK109" s="36">
        <v>25781.545022499326</v>
      </c>
      <c r="AL109" s="36">
        <v>37661.419331347781</v>
      </c>
      <c r="AM109" s="36">
        <v>30518.153743845149</v>
      </c>
      <c r="AN109" s="36">
        <v>25757.475500473862</v>
      </c>
      <c r="AO109" s="36">
        <v>26426.083648061809</v>
      </c>
    </row>
    <row r="110" spans="1:41" ht="15" customHeight="1" outlineLevel="1">
      <c r="A110" s="211"/>
      <c r="B110" s="300" t="s">
        <v>190</v>
      </c>
      <c r="C110" s="300"/>
      <c r="D110" s="300"/>
      <c r="E110" s="300"/>
      <c r="F110" s="300"/>
      <c r="G110" s="300"/>
      <c r="I110" s="217">
        <v>38001</v>
      </c>
      <c r="J110" s="217">
        <v>33312</v>
      </c>
      <c r="K110" s="217">
        <v>41131.502747444567</v>
      </c>
      <c r="L110" s="217">
        <v>42354.196576724331</v>
      </c>
      <c r="M110" s="217">
        <v>43413.051491142432</v>
      </c>
      <c r="N110" s="280"/>
      <c r="O110" s="217">
        <v>33312</v>
      </c>
      <c r="P110" s="280"/>
      <c r="Q110" s="218">
        <v>22367</v>
      </c>
      <c r="R110" s="217">
        <v>29588</v>
      </c>
      <c r="S110" s="217">
        <v>18914</v>
      </c>
      <c r="T110" s="217">
        <v>20535</v>
      </c>
      <c r="U110" s="217">
        <v>30196</v>
      </c>
      <c r="V110" s="217">
        <v>38001</v>
      </c>
      <c r="W110" s="217">
        <v>23159</v>
      </c>
      <c r="X110" s="217">
        <v>26474</v>
      </c>
      <c r="Y110" s="217">
        <v>35490</v>
      </c>
      <c r="Z110" s="217">
        <v>33312</v>
      </c>
      <c r="AA110" s="217">
        <v>32217.253888216561</v>
      </c>
      <c r="AB110" s="217">
        <v>27307.088703200818</v>
      </c>
      <c r="AC110" s="217">
        <v>28124.068858387527</v>
      </c>
      <c r="AD110" s="217">
        <v>41131.502747444567</v>
      </c>
      <c r="AE110" s="217">
        <v>33365.599353570644</v>
      </c>
      <c r="AF110" s="217">
        <v>28188.033485359105</v>
      </c>
      <c r="AG110" s="217">
        <v>28994.038071892486</v>
      </c>
      <c r="AH110" s="217">
        <v>42354.196576724331</v>
      </c>
      <c r="AI110" s="217">
        <v>34320.848915793002</v>
      </c>
      <c r="AJ110" s="217">
        <v>28966.969382356248</v>
      </c>
      <c r="AK110" s="217">
        <v>29718.889023689793</v>
      </c>
      <c r="AL110" s="217">
        <v>43413.051491142432</v>
      </c>
      <c r="AM110" s="217">
        <v>35178.870138687824</v>
      </c>
      <c r="AN110" s="217">
        <v>29691.143616915153</v>
      </c>
      <c r="AO110" s="217">
        <v>30461.861249282036</v>
      </c>
    </row>
    <row r="111" spans="1:41" ht="15" customHeight="1" outlineLevel="1">
      <c r="A111" s="211"/>
      <c r="B111" s="300" t="s">
        <v>750</v>
      </c>
      <c r="C111" s="300"/>
      <c r="D111" s="300"/>
      <c r="E111" s="300"/>
      <c r="F111" s="300"/>
      <c r="G111" s="300"/>
      <c r="I111" s="217">
        <v>35191</v>
      </c>
      <c r="J111" s="217">
        <v>36567</v>
      </c>
      <c r="K111" s="217">
        <v>48109.76502040038</v>
      </c>
      <c r="L111" s="217">
        <v>49549.366745277475</v>
      </c>
      <c r="M111" s="217">
        <v>50788.100913909409</v>
      </c>
      <c r="N111" s="280"/>
      <c r="O111" s="217">
        <v>36567</v>
      </c>
      <c r="P111" s="280"/>
      <c r="Q111" s="218">
        <v>23916</v>
      </c>
      <c r="R111" s="217">
        <v>27252</v>
      </c>
      <c r="S111" s="217">
        <v>27458</v>
      </c>
      <c r="T111" s="217">
        <v>26718</v>
      </c>
      <c r="U111" s="217">
        <v>29975</v>
      </c>
      <c r="V111" s="217">
        <v>35191</v>
      </c>
      <c r="W111" s="217">
        <v>35342</v>
      </c>
      <c r="X111" s="217">
        <v>35286</v>
      </c>
      <c r="Y111" s="217">
        <v>37745</v>
      </c>
      <c r="Z111" s="217">
        <v>36567</v>
      </c>
      <c r="AA111" s="217">
        <v>37669.404546222439</v>
      </c>
      <c r="AB111" s="217">
        <v>31932.545156874447</v>
      </c>
      <c r="AC111" s="217">
        <v>32891.898672822492</v>
      </c>
      <c r="AD111" s="217">
        <v>48109.76502040038</v>
      </c>
      <c r="AE111" s="217">
        <v>39030.227671422537</v>
      </c>
      <c r="AF111" s="217">
        <v>32976.642738674302</v>
      </c>
      <c r="AG111" s="217">
        <v>33919.572131377397</v>
      </c>
      <c r="AH111" s="217">
        <v>49549.366745277475</v>
      </c>
      <c r="AI111" s="217">
        <v>40151.306538356926</v>
      </c>
      <c r="AJ111" s="217">
        <v>33887.904987775335</v>
      </c>
      <c r="AK111" s="217">
        <v>34767.561434661824</v>
      </c>
      <c r="AL111" s="217">
        <v>50788.100913909409</v>
      </c>
      <c r="AM111" s="217">
        <v>41155.089201815848</v>
      </c>
      <c r="AN111" s="217">
        <v>34735.102612469716</v>
      </c>
      <c r="AO111" s="217">
        <v>35636.750470528372</v>
      </c>
    </row>
    <row r="112" spans="1:41" ht="15" customHeight="1" outlineLevel="1">
      <c r="A112" s="211"/>
      <c r="B112" s="300" t="s">
        <v>751</v>
      </c>
      <c r="C112" s="300"/>
      <c r="D112" s="300"/>
      <c r="E112" s="300"/>
      <c r="F112" s="300"/>
      <c r="G112" s="300"/>
      <c r="I112" s="217">
        <v>0</v>
      </c>
      <c r="J112" s="217">
        <v>0</v>
      </c>
      <c r="K112" s="217">
        <v>0</v>
      </c>
      <c r="L112" s="217">
        <v>0</v>
      </c>
      <c r="M112" s="217">
        <v>0</v>
      </c>
      <c r="N112" s="280"/>
      <c r="O112" s="217">
        <v>0</v>
      </c>
      <c r="P112" s="280"/>
      <c r="Q112" s="218">
        <v>0</v>
      </c>
      <c r="R112" s="217">
        <v>0</v>
      </c>
      <c r="S112" s="217">
        <v>0</v>
      </c>
      <c r="T112" s="217">
        <v>0</v>
      </c>
      <c r="U112" s="217">
        <v>0</v>
      </c>
      <c r="V112" s="217">
        <v>0</v>
      </c>
      <c r="W112" s="217">
        <v>0</v>
      </c>
      <c r="X112" s="217">
        <v>0</v>
      </c>
      <c r="Y112" s="217">
        <v>0</v>
      </c>
      <c r="Z112" s="217">
        <v>0</v>
      </c>
      <c r="AA112" s="217">
        <v>0</v>
      </c>
      <c r="AB112" s="217">
        <v>0</v>
      </c>
      <c r="AC112" s="217">
        <v>0</v>
      </c>
      <c r="AD112" s="217">
        <v>0</v>
      </c>
      <c r="AE112" s="217">
        <v>0</v>
      </c>
      <c r="AF112" s="217">
        <v>0</v>
      </c>
      <c r="AG112" s="217">
        <v>0</v>
      </c>
      <c r="AH112" s="217">
        <v>0</v>
      </c>
      <c r="AI112" s="217">
        <v>0</v>
      </c>
      <c r="AJ112" s="217">
        <v>0</v>
      </c>
      <c r="AK112" s="217">
        <v>0</v>
      </c>
      <c r="AL112" s="217">
        <v>0</v>
      </c>
      <c r="AM112" s="217">
        <v>0</v>
      </c>
      <c r="AN112" s="217">
        <v>0</v>
      </c>
      <c r="AO112" s="217">
        <v>0</v>
      </c>
    </row>
    <row r="113" spans="1:41" ht="15" customHeight="1" outlineLevel="1">
      <c r="A113" s="211"/>
      <c r="B113" s="301" t="s">
        <v>769</v>
      </c>
      <c r="C113" s="301"/>
      <c r="D113" s="301"/>
      <c r="E113" s="301"/>
      <c r="F113" s="301"/>
      <c r="G113" s="301"/>
      <c r="I113" s="302">
        <v>73192</v>
      </c>
      <c r="J113" s="302">
        <v>69879</v>
      </c>
      <c r="K113" s="302">
        <v>89241.267767844955</v>
      </c>
      <c r="L113" s="302">
        <v>91903.563322001806</v>
      </c>
      <c r="M113" s="302">
        <v>94201.152405051835</v>
      </c>
      <c r="N113" s="36"/>
      <c r="O113" s="303">
        <v>69879</v>
      </c>
      <c r="P113" s="36"/>
      <c r="Q113" s="304">
        <v>46283</v>
      </c>
      <c r="R113" s="302">
        <v>56840</v>
      </c>
      <c r="S113" s="302">
        <v>46372</v>
      </c>
      <c r="T113" s="302">
        <v>47253</v>
      </c>
      <c r="U113" s="302">
        <v>60171</v>
      </c>
      <c r="V113" s="302">
        <v>73192</v>
      </c>
      <c r="W113" s="302">
        <v>58501</v>
      </c>
      <c r="X113" s="302">
        <v>61760</v>
      </c>
      <c r="Y113" s="302">
        <v>73235</v>
      </c>
      <c r="Z113" s="302">
        <v>69879</v>
      </c>
      <c r="AA113" s="302">
        <v>69886.658434438999</v>
      </c>
      <c r="AB113" s="302">
        <v>59239.633860075264</v>
      </c>
      <c r="AC113" s="302">
        <v>61015.967531210015</v>
      </c>
      <c r="AD113" s="302">
        <v>89241.267767844955</v>
      </c>
      <c r="AE113" s="302">
        <v>72395.827024993181</v>
      </c>
      <c r="AF113" s="302">
        <v>61164.676224033406</v>
      </c>
      <c r="AG113" s="302">
        <v>62913.610203269884</v>
      </c>
      <c r="AH113" s="302">
        <v>91903.563322001806</v>
      </c>
      <c r="AI113" s="302">
        <v>74472.155454149935</v>
      </c>
      <c r="AJ113" s="302">
        <v>62854.874370131583</v>
      </c>
      <c r="AK113" s="302">
        <v>64486.450458351617</v>
      </c>
      <c r="AL113" s="302">
        <v>94201.152405051835</v>
      </c>
      <c r="AM113" s="302">
        <v>76333.959340503672</v>
      </c>
      <c r="AN113" s="302">
        <v>64426.246229384866</v>
      </c>
      <c r="AO113" s="302">
        <v>66098.611719810404</v>
      </c>
    </row>
    <row r="114" spans="1:41" ht="15" customHeight="1" outlineLevel="1">
      <c r="A114" s="211"/>
      <c r="B114" s="35" t="s">
        <v>767</v>
      </c>
      <c r="C114" s="35"/>
      <c r="D114" s="35"/>
      <c r="E114" s="35"/>
      <c r="F114" s="35"/>
      <c r="G114" s="305"/>
      <c r="I114" s="36">
        <v>-40933</v>
      </c>
      <c r="J114" s="36">
        <v>-42807</v>
      </c>
      <c r="K114" s="36">
        <v>-53698.374477298363</v>
      </c>
      <c r="L114" s="36">
        <v>-55160.715193857628</v>
      </c>
      <c r="M114" s="36">
        <v>-56539.733073704054</v>
      </c>
      <c r="N114" s="36"/>
      <c r="O114" s="215">
        <v>-42807</v>
      </c>
      <c r="P114" s="36"/>
      <c r="Q114" s="306">
        <v>-23878</v>
      </c>
      <c r="R114" s="36">
        <v>-29520</v>
      </c>
      <c r="S114" s="36">
        <v>-28723</v>
      </c>
      <c r="T114" s="36">
        <v>-28818</v>
      </c>
      <c r="U114" s="36">
        <v>-30841</v>
      </c>
      <c r="V114" s="36">
        <v>-40933</v>
      </c>
      <c r="W114" s="36">
        <v>-37941</v>
      </c>
      <c r="X114" s="36">
        <v>-39811</v>
      </c>
      <c r="Y114" s="36">
        <v>-40543</v>
      </c>
      <c r="Z114" s="36">
        <v>-42807</v>
      </c>
      <c r="AA114" s="36">
        <v>-42254.944373979204</v>
      </c>
      <c r="AB114" s="36">
        <v>-35754.749737007311</v>
      </c>
      <c r="AC114" s="36">
        <v>-36768.067925282157</v>
      </c>
      <c r="AD114" s="36">
        <v>-53698.374477298363</v>
      </c>
      <c r="AE114" s="36">
        <v>-43504.478937517117</v>
      </c>
      <c r="AF114" s="36">
        <v>-36711.169438527199</v>
      </c>
      <c r="AG114" s="36">
        <v>-37760.883352051023</v>
      </c>
      <c r="AH114" s="36">
        <v>-55160.715193857628</v>
      </c>
      <c r="AI114" s="36">
        <v>-44698.346923569297</v>
      </c>
      <c r="AJ114" s="36">
        <v>-37725.629979425372</v>
      </c>
      <c r="AK114" s="36">
        <v>-38704.905435852292</v>
      </c>
      <c r="AL114" s="36">
        <v>-56539.733073704054</v>
      </c>
      <c r="AM114" s="36">
        <v>-45815.805596658523</v>
      </c>
      <c r="AN114" s="36">
        <v>-38668.770728911004</v>
      </c>
      <c r="AO114" s="36">
        <v>-39672.528071748595</v>
      </c>
    </row>
    <row r="115" spans="1:41" ht="15" customHeight="1" outlineLevel="1">
      <c r="A115" s="211"/>
      <c r="B115" s="35" t="s">
        <v>770</v>
      </c>
      <c r="C115" s="35"/>
      <c r="D115" s="35"/>
      <c r="E115" s="35"/>
      <c r="F115" s="35"/>
      <c r="G115" s="35"/>
      <c r="I115" s="215">
        <v>-11413</v>
      </c>
      <c r="J115" s="215">
        <v>-1874</v>
      </c>
      <c r="K115" s="215">
        <v>-10891.374477298363</v>
      </c>
      <c r="L115" s="215">
        <v>-1462.3407165592653</v>
      </c>
      <c r="M115" s="215">
        <v>-1379.0178798464258</v>
      </c>
      <c r="N115" s="307"/>
      <c r="O115" s="215">
        <v>-1874</v>
      </c>
      <c r="P115" s="307" t="s">
        <v>725</v>
      </c>
      <c r="Q115" s="249" t="e">
        <v>#N/A</v>
      </c>
      <c r="R115" s="36">
        <v>-5642</v>
      </c>
      <c r="S115" s="36">
        <v>797</v>
      </c>
      <c r="T115" s="36">
        <v>-95</v>
      </c>
      <c r="U115" s="36">
        <v>-2023</v>
      </c>
      <c r="V115" s="36">
        <v>-10092</v>
      </c>
      <c r="W115" s="36">
        <v>2992</v>
      </c>
      <c r="X115" s="36">
        <v>-1870</v>
      </c>
      <c r="Y115" s="36">
        <v>-732</v>
      </c>
      <c r="Z115" s="36">
        <v>-2264</v>
      </c>
      <c r="AA115" s="36">
        <v>552.0556260207959</v>
      </c>
      <c r="AB115" s="36">
        <v>6500.1946369718935</v>
      </c>
      <c r="AC115" s="36">
        <v>-1013.3181882748468</v>
      </c>
      <c r="AD115" s="36">
        <v>-16930.306552016205</v>
      </c>
      <c r="AE115" s="36">
        <v>10193.895539781246</v>
      </c>
      <c r="AF115" s="36">
        <v>6793.3094989899182</v>
      </c>
      <c r="AG115" s="36">
        <v>-1049.7139135238249</v>
      </c>
      <c r="AH115" s="36">
        <v>-17399.831841806605</v>
      </c>
      <c r="AI115" s="36">
        <v>10462.368270288331</v>
      </c>
      <c r="AJ115" s="36">
        <v>6972.7169441439255</v>
      </c>
      <c r="AK115" s="36">
        <v>-979.27545642691985</v>
      </c>
      <c r="AL115" s="36">
        <v>-17834.827637851762</v>
      </c>
      <c r="AM115" s="36">
        <v>10723.92747704553</v>
      </c>
      <c r="AN115" s="36">
        <v>7147.0348677475195</v>
      </c>
      <c r="AO115" s="36">
        <v>-1003.7573428375908</v>
      </c>
    </row>
    <row r="116" spans="1:41" ht="15" customHeight="1" outlineLevel="1">
      <c r="A116" s="211"/>
      <c r="B116" s="35"/>
      <c r="C116" s="35"/>
      <c r="D116" s="35"/>
      <c r="E116" s="35"/>
      <c r="F116" s="35"/>
      <c r="G116" s="35"/>
      <c r="I116" s="215"/>
      <c r="J116" s="215"/>
      <c r="K116" s="215"/>
      <c r="L116" s="215"/>
      <c r="M116" s="215"/>
      <c r="N116" s="307"/>
      <c r="O116" s="215"/>
      <c r="P116" s="307"/>
      <c r="Q116" s="273"/>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row>
    <row r="117" spans="1:41" ht="15" customHeight="1" outlineLevel="1">
      <c r="A117" s="211"/>
      <c r="B117" s="35" t="s">
        <v>771</v>
      </c>
      <c r="C117" s="35"/>
      <c r="D117" s="35"/>
      <c r="E117" s="35"/>
      <c r="F117" s="35"/>
      <c r="G117" s="35"/>
      <c r="I117" s="215">
        <v>21526.245573917473</v>
      </c>
      <c r="J117" s="215">
        <v>27711.757812825261</v>
      </c>
      <c r="K117" s="215">
        <v>34848.472050368138</v>
      </c>
      <c r="L117" s="215">
        <v>32548.259386367361</v>
      </c>
      <c r="M117" s="215">
        <v>31108.396830088572</v>
      </c>
      <c r="N117" s="307"/>
      <c r="O117" s="215">
        <v>27711.757812825264</v>
      </c>
      <c r="P117" s="307" t="s">
        <v>725</v>
      </c>
      <c r="Q117" s="249" t="e">
        <v>#N/A</v>
      </c>
      <c r="R117" s="36">
        <v>2681.0000000000005</v>
      </c>
      <c r="S117" s="36">
        <v>2811.9999999999995</v>
      </c>
      <c r="T117" s="36">
        <v>5226</v>
      </c>
      <c r="U117" s="36">
        <v>9165.2455739174748</v>
      </c>
      <c r="V117" s="36">
        <v>4322.9999999999991</v>
      </c>
      <c r="W117" s="36">
        <v>4258</v>
      </c>
      <c r="X117" s="36">
        <v>6310.9999999999973</v>
      </c>
      <c r="Y117" s="36">
        <v>9420.7578128252644</v>
      </c>
      <c r="Z117" s="36">
        <v>7721.9999999999991</v>
      </c>
      <c r="AA117" s="36">
        <v>1268.5589884681749</v>
      </c>
      <c r="AB117" s="36">
        <v>1641.9003403071974</v>
      </c>
      <c r="AC117" s="36">
        <v>5080.4754338265584</v>
      </c>
      <c r="AD117" s="36">
        <v>26857.537287766208</v>
      </c>
      <c r="AE117" s="36">
        <v>1851.0114828187261</v>
      </c>
      <c r="AF117" s="36">
        <v>3401.363163414223</v>
      </c>
      <c r="AG117" s="36">
        <v>6999.0673192179502</v>
      </c>
      <c r="AH117" s="36">
        <v>20296.817420916461</v>
      </c>
      <c r="AI117" s="36">
        <v>2401.6896371221892</v>
      </c>
      <c r="AJ117" s="36">
        <v>4029.6193844291856</v>
      </c>
      <c r="AK117" s="36">
        <v>7739.2407102798543</v>
      </c>
      <c r="AL117" s="36">
        <v>16937.847098257342</v>
      </c>
      <c r="AM117" s="36">
        <v>2461.7318780502455</v>
      </c>
      <c r="AN117" s="36">
        <v>4130.3598690399112</v>
      </c>
      <c r="AO117" s="36">
        <v>7932.7217280368559</v>
      </c>
    </row>
    <row r="118" spans="1:41" ht="15" customHeight="1" outlineLevel="1">
      <c r="A118" s="211"/>
      <c r="I118" s="36"/>
      <c r="J118" s="36"/>
      <c r="K118" s="36"/>
      <c r="L118" s="36"/>
      <c r="M118" s="36"/>
      <c r="N118" s="36"/>
      <c r="O118" s="215"/>
      <c r="P118" s="36"/>
      <c r="Q118" s="30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row>
    <row r="119" spans="1:41" ht="15" customHeight="1" outlineLevel="1">
      <c r="A119" s="211"/>
      <c r="B119" s="267" t="s">
        <v>772</v>
      </c>
      <c r="C119" s="267"/>
      <c r="D119" s="267"/>
      <c r="E119" s="267"/>
      <c r="F119" s="267"/>
      <c r="G119" s="267"/>
      <c r="I119" s="308"/>
      <c r="J119" s="308"/>
      <c r="K119" s="308"/>
      <c r="L119" s="308"/>
      <c r="M119" s="308"/>
      <c r="N119" s="36"/>
      <c r="O119" s="275"/>
      <c r="P119" s="36"/>
      <c r="Q119" s="309"/>
      <c r="R119" s="308"/>
      <c r="S119" s="308"/>
      <c r="T119" s="308"/>
      <c r="U119" s="308"/>
      <c r="V119" s="308"/>
      <c r="W119" s="308"/>
      <c r="X119" s="308"/>
      <c r="Y119" s="308"/>
      <c r="Z119" s="308"/>
      <c r="AA119" s="308"/>
      <c r="AB119" s="308"/>
      <c r="AC119" s="308"/>
      <c r="AD119" s="308"/>
      <c r="AE119" s="308"/>
      <c r="AF119" s="308"/>
      <c r="AG119" s="308"/>
      <c r="AH119" s="308"/>
      <c r="AI119" s="308"/>
      <c r="AJ119" s="308"/>
      <c r="AK119" s="308"/>
      <c r="AL119" s="308"/>
      <c r="AM119" s="308"/>
      <c r="AN119" s="308"/>
      <c r="AO119" s="308"/>
    </row>
    <row r="120" spans="1:41" ht="15" customHeight="1" outlineLevel="1">
      <c r="A120" s="211"/>
      <c r="B120" s="271"/>
      <c r="C120" s="271"/>
      <c r="D120" s="271"/>
      <c r="E120" s="271"/>
      <c r="F120" s="271"/>
      <c r="G120" s="271"/>
      <c r="I120" s="36"/>
      <c r="J120" s="36"/>
      <c r="K120" s="36"/>
      <c r="L120" s="36"/>
      <c r="M120" s="36"/>
      <c r="N120" s="36"/>
      <c r="O120" s="215"/>
      <c r="P120" s="36"/>
      <c r="Q120" s="30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row>
    <row r="121" spans="1:41" ht="15" customHeight="1" outlineLevel="1">
      <c r="A121" s="211"/>
      <c r="B121" s="1" t="s">
        <v>713</v>
      </c>
      <c r="I121" s="217">
        <v>199800</v>
      </c>
      <c r="J121" s="217">
        <v>234988</v>
      </c>
      <c r="K121" s="217">
        <v>248678.27102066742</v>
      </c>
      <c r="L121" s="217">
        <v>258393.87770547828</v>
      </c>
      <c r="M121" s="217">
        <v>265357.27395240217</v>
      </c>
      <c r="N121" s="280"/>
      <c r="O121" s="217">
        <v>234988</v>
      </c>
      <c r="P121" s="280"/>
      <c r="Q121" s="273">
        <v>37472</v>
      </c>
      <c r="R121" s="215">
        <v>57594</v>
      </c>
      <c r="S121" s="215">
        <v>45646</v>
      </c>
      <c r="T121" s="215">
        <v>37432</v>
      </c>
      <c r="U121" s="215">
        <v>42123</v>
      </c>
      <c r="V121" s="215">
        <v>74599</v>
      </c>
      <c r="W121" s="215">
        <v>58010</v>
      </c>
      <c r="X121" s="215">
        <v>49605</v>
      </c>
      <c r="Y121" s="215">
        <v>51501</v>
      </c>
      <c r="Z121" s="215">
        <v>75872</v>
      </c>
      <c r="AA121" s="215">
        <v>61956.257477339539</v>
      </c>
      <c r="AB121" s="215">
        <v>52658.171127950285</v>
      </c>
      <c r="AC121" s="215">
        <v>54369.016268133309</v>
      </c>
      <c r="AD121" s="215">
        <v>79694.826147244283</v>
      </c>
      <c r="AE121" s="215">
        <v>64780.62841336897</v>
      </c>
      <c r="AF121" s="215">
        <v>54830.031872495492</v>
      </c>
      <c r="AG121" s="215">
        <v>56397.833939708049</v>
      </c>
      <c r="AH121" s="215">
        <v>82385.383479905766</v>
      </c>
      <c r="AI121" s="215">
        <v>66759.294894461098</v>
      </c>
      <c r="AJ121" s="215">
        <v>56345.181202836946</v>
      </c>
      <c r="AK121" s="215">
        <v>57807.779788200743</v>
      </c>
      <c r="AL121" s="215">
        <v>84445.018066903402</v>
      </c>
      <c r="AM121" s="215">
        <v>68428.277266822624</v>
      </c>
      <c r="AN121" s="215">
        <v>57753.810732907863</v>
      </c>
      <c r="AO121" s="215">
        <v>59252.974282905758</v>
      </c>
    </row>
    <row r="122" spans="1:41" ht="15" customHeight="1" outlineLevel="1">
      <c r="A122" s="211"/>
      <c r="B122" s="1" t="s">
        <v>773</v>
      </c>
      <c r="I122" s="217">
        <v>121368</v>
      </c>
      <c r="J122" s="217">
        <v>140680</v>
      </c>
      <c r="K122" s="217">
        <v>149206.96261240044</v>
      </c>
      <c r="L122" s="217">
        <v>155036.32662328696</v>
      </c>
      <c r="M122" s="217">
        <v>159214.3643714413</v>
      </c>
      <c r="N122" s="280"/>
      <c r="O122" s="217">
        <v>140680</v>
      </c>
      <c r="P122" s="280"/>
      <c r="Q122" s="273">
        <v>23601</v>
      </c>
      <c r="R122" s="215">
        <v>35748</v>
      </c>
      <c r="S122" s="215">
        <v>27699</v>
      </c>
      <c r="T122" s="215">
        <v>22697</v>
      </c>
      <c r="U122" s="215">
        <v>26114</v>
      </c>
      <c r="V122" s="215">
        <v>44858</v>
      </c>
      <c r="W122" s="215">
        <v>34354</v>
      </c>
      <c r="X122" s="215">
        <v>29924</v>
      </c>
      <c r="Y122" s="215">
        <v>30953</v>
      </c>
      <c r="Z122" s="215">
        <v>45449</v>
      </c>
      <c r="AA122" s="215">
        <v>37173.754486403719</v>
      </c>
      <c r="AB122" s="215">
        <v>31594.902676770169</v>
      </c>
      <c r="AC122" s="215">
        <v>32621.409760879986</v>
      </c>
      <c r="AD122" s="215">
        <v>47816.895688346565</v>
      </c>
      <c r="AE122" s="215">
        <v>38868.377048021379</v>
      </c>
      <c r="AF122" s="215">
        <v>32898.019123497295</v>
      </c>
      <c r="AG122" s="215">
        <v>33838.700363824828</v>
      </c>
      <c r="AH122" s="215">
        <v>49431.230087943455</v>
      </c>
      <c r="AI122" s="215">
        <v>40055.576936676654</v>
      </c>
      <c r="AJ122" s="215">
        <v>33807.108721702163</v>
      </c>
      <c r="AK122" s="215">
        <v>34684.667872920443</v>
      </c>
      <c r="AL122" s="215">
        <v>50667.010840142037</v>
      </c>
      <c r="AM122" s="215">
        <v>41056.966360093575</v>
      </c>
      <c r="AN122" s="215">
        <v>34652.286439744719</v>
      </c>
      <c r="AO122" s="215">
        <v>35551.784569743453</v>
      </c>
    </row>
    <row r="123" spans="1:41" ht="15" customHeight="1" outlineLevel="1">
      <c r="A123" s="211"/>
      <c r="B123" s="1" t="s">
        <v>774</v>
      </c>
      <c r="I123" s="217">
        <v>121529</v>
      </c>
      <c r="J123" s="217">
        <v>140848</v>
      </c>
      <c r="K123" s="217">
        <v>149943.7556582902</v>
      </c>
      <c r="L123" s="217">
        <v>155143.94891659342</v>
      </c>
      <c r="M123" s="217">
        <v>159296.74975492121</v>
      </c>
      <c r="N123" s="280"/>
      <c r="O123" s="217">
        <v>140848</v>
      </c>
      <c r="P123" s="280" t="s">
        <v>725</v>
      </c>
      <c r="Q123" s="249" t="e">
        <v>#N/A</v>
      </c>
      <c r="R123" s="215">
        <v>36106</v>
      </c>
      <c r="S123" s="215">
        <v>27406</v>
      </c>
      <c r="T123" s="215">
        <v>22462</v>
      </c>
      <c r="U123" s="215">
        <v>26631</v>
      </c>
      <c r="V123" s="215">
        <v>45030</v>
      </c>
      <c r="W123" s="215">
        <v>34467</v>
      </c>
      <c r="X123" s="215">
        <v>29570</v>
      </c>
      <c r="Y123" s="215">
        <v>31260</v>
      </c>
      <c r="Z123" s="215">
        <v>45551</v>
      </c>
      <c r="AA123" s="215">
        <v>37201.004785497302</v>
      </c>
      <c r="AB123" s="215">
        <v>31222.979222794598</v>
      </c>
      <c r="AC123" s="215">
        <v>32689.843566487307</v>
      </c>
      <c r="AD123" s="215">
        <v>48829.928083511004</v>
      </c>
      <c r="AE123" s="215">
        <v>38271.809138666365</v>
      </c>
      <c r="AF123" s="215">
        <v>32499.995261862357</v>
      </c>
      <c r="AG123" s="215">
        <v>33901.412446513328</v>
      </c>
      <c r="AH123" s="215">
        <v>50470.732069551363</v>
      </c>
      <c r="AI123" s="215">
        <v>39430.533393258869</v>
      </c>
      <c r="AJ123" s="215">
        <v>33390.544174037197</v>
      </c>
      <c r="AK123" s="215">
        <v>34743.171816334994</v>
      </c>
      <c r="AL123" s="215">
        <v>51732.500371290145</v>
      </c>
      <c r="AM123" s="215">
        <v>40416.296728090347</v>
      </c>
      <c r="AN123" s="215">
        <v>34225.307778388131</v>
      </c>
      <c r="AO123" s="215">
        <v>35611.751111743368</v>
      </c>
    </row>
    <row r="124" spans="1:41" ht="15" customHeight="1" outlineLevel="1">
      <c r="A124" s="211"/>
      <c r="N124" s="1"/>
      <c r="P124" s="1"/>
      <c r="Q124" s="204"/>
    </row>
    <row r="125" spans="1:41" ht="15" customHeight="1" outlineLevel="1">
      <c r="B125" s="245" t="s">
        <v>775</v>
      </c>
      <c r="C125" s="245"/>
      <c r="D125" s="245"/>
      <c r="E125" s="245"/>
      <c r="F125" s="258">
        <v>1</v>
      </c>
      <c r="G125" s="245"/>
      <c r="H125" s="245"/>
      <c r="I125" s="310">
        <v>1.1426426426426427E-2</v>
      </c>
      <c r="J125" s="310">
        <v>1.0430319846119801E-2</v>
      </c>
      <c r="K125" s="310">
        <v>1.2818944867220976E-2</v>
      </c>
      <c r="L125" s="310">
        <v>1.2753457506266464E-2</v>
      </c>
      <c r="M125" s="310">
        <v>1.2729256192472119E-2</v>
      </c>
      <c r="N125" s="311"/>
      <c r="O125" s="310">
        <v>1.0430319846119801E-2</v>
      </c>
      <c r="P125" s="311"/>
      <c r="Q125" s="312">
        <v>1.1768787361229719E-2</v>
      </c>
      <c r="R125" s="310">
        <v>9.2110289266243012E-3</v>
      </c>
      <c r="S125" s="310">
        <v>1.0017307102484337E-2</v>
      </c>
      <c r="T125" s="310">
        <v>1.064597136140201E-2</v>
      </c>
      <c r="U125" s="310">
        <v>1.2528784749424305E-2</v>
      </c>
      <c r="V125" s="310">
        <v>7.6509068486172735E-3</v>
      </c>
      <c r="W125" s="310">
        <v>1.0325805895535252E-2</v>
      </c>
      <c r="X125" s="310">
        <v>1.0291301280112892E-2</v>
      </c>
      <c r="Y125" s="310">
        <v>1.1402691209879421E-2</v>
      </c>
      <c r="Z125" s="310">
        <v>8.0761018557570646E-3</v>
      </c>
      <c r="AA125" s="313">
        <v>0.01</v>
      </c>
      <c r="AB125" s="313">
        <v>0.01</v>
      </c>
      <c r="AC125" s="313">
        <v>0.01</v>
      </c>
      <c r="AD125" s="313">
        <v>0.01</v>
      </c>
      <c r="AE125" s="313">
        <v>0.01</v>
      </c>
      <c r="AF125" s="313">
        <v>0.01</v>
      </c>
      <c r="AG125" s="313">
        <v>0.01</v>
      </c>
      <c r="AH125" s="313">
        <v>0.01</v>
      </c>
      <c r="AI125" s="313">
        <v>0.01</v>
      </c>
      <c r="AJ125" s="313">
        <v>0.01</v>
      </c>
      <c r="AK125" s="313">
        <v>0.01</v>
      </c>
      <c r="AL125" s="313">
        <v>0.01</v>
      </c>
      <c r="AM125" s="313">
        <v>0.01</v>
      </c>
      <c r="AN125" s="313">
        <v>0.01</v>
      </c>
      <c r="AO125" s="313">
        <v>0.01</v>
      </c>
    </row>
    <row r="126" spans="1:41" ht="15" customHeight="1" outlineLevel="1">
      <c r="B126" s="245" t="s">
        <v>776</v>
      </c>
      <c r="C126" s="245"/>
      <c r="D126" s="245"/>
      <c r="E126" s="245"/>
      <c r="F126" s="258">
        <v>1</v>
      </c>
      <c r="G126" s="245"/>
      <c r="H126" s="245"/>
      <c r="I126" s="310">
        <v>8.3628628628628632E-2</v>
      </c>
      <c r="J126" s="310">
        <v>5.5121963674740836E-2</v>
      </c>
      <c r="K126" s="310">
        <v>7.1715651836908922E-2</v>
      </c>
      <c r="L126" s="310">
        <v>7.1349282465125369E-2</v>
      </c>
      <c r="M126" s="310">
        <v>7.1213888092807806E-2</v>
      </c>
      <c r="N126" s="311"/>
      <c r="O126" s="310">
        <v>5.5121963674740836E-2</v>
      </c>
      <c r="P126" s="311"/>
      <c r="Q126" s="312">
        <v>8.7411934244235698E-2</v>
      </c>
      <c r="R126" s="310">
        <v>6.1638365107476473E-2</v>
      </c>
      <c r="S126" s="310">
        <v>5.3126232309512335E-2</v>
      </c>
      <c r="T126" s="310">
        <v>7.2050651848685615E-2</v>
      </c>
      <c r="U126" s="310">
        <v>0.10362509792749804</v>
      </c>
      <c r="V126" s="310">
        <v>5.5996058928403869E-2</v>
      </c>
      <c r="W126" s="310">
        <v>4.6996207550422338E-2</v>
      </c>
      <c r="X126" s="310">
        <v>5.2262876726136477E-2</v>
      </c>
      <c r="Y126" s="310">
        <v>8.1789673986912878E-2</v>
      </c>
      <c r="Z126" s="310">
        <v>4.2680435470265711E-2</v>
      </c>
      <c r="AA126" s="313">
        <v>5.594505053242825E-2</v>
      </c>
      <c r="AB126" s="313">
        <v>5.594505053242825E-2</v>
      </c>
      <c r="AC126" s="313">
        <v>5.594505053242825E-2</v>
      </c>
      <c r="AD126" s="313">
        <v>5.594505053242825E-2</v>
      </c>
      <c r="AE126" s="313">
        <v>5.594505053242825E-2</v>
      </c>
      <c r="AF126" s="313">
        <v>5.594505053242825E-2</v>
      </c>
      <c r="AG126" s="313">
        <v>5.594505053242825E-2</v>
      </c>
      <c r="AH126" s="313">
        <v>5.594505053242825E-2</v>
      </c>
      <c r="AI126" s="313">
        <v>5.594505053242825E-2</v>
      </c>
      <c r="AJ126" s="313">
        <v>5.594505053242825E-2</v>
      </c>
      <c r="AK126" s="313">
        <v>5.594505053242825E-2</v>
      </c>
      <c r="AL126" s="313">
        <v>5.594505053242825E-2</v>
      </c>
      <c r="AM126" s="313">
        <v>5.594505053242825E-2</v>
      </c>
      <c r="AN126" s="313">
        <v>5.594505053242825E-2</v>
      </c>
      <c r="AO126" s="313">
        <v>5.594505053242825E-2</v>
      </c>
    </row>
    <row r="127" spans="1:41" ht="15" customHeight="1" outlineLevel="1">
      <c r="B127" s="245" t="s">
        <v>777</v>
      </c>
      <c r="C127" s="245"/>
      <c r="D127" s="245"/>
      <c r="E127" s="245"/>
      <c r="F127" s="258">
        <v>1</v>
      </c>
      <c r="G127" s="245"/>
      <c r="H127" s="245"/>
      <c r="I127" s="310">
        <v>6.6401401401401397E-2</v>
      </c>
      <c r="J127" s="310">
        <v>4.9653599332731883E-2</v>
      </c>
      <c r="K127" s="310">
        <v>5.8392620638444644E-2</v>
      </c>
      <c r="L127" s="310">
        <v>5.8094313822677934E-2</v>
      </c>
      <c r="M127" s="310">
        <v>5.7984072445561266E-2</v>
      </c>
      <c r="N127" s="311"/>
      <c r="O127" s="310">
        <v>4.9653599332731883E-2</v>
      </c>
      <c r="P127" s="311"/>
      <c r="Q127" s="312">
        <v>5.0297555508112726E-2</v>
      </c>
      <c r="R127" s="310">
        <v>4.7739347848734244E-2</v>
      </c>
      <c r="S127" s="310">
        <v>3.3518818735486129E-2</v>
      </c>
      <c r="T127" s="310">
        <v>4.0426640307758069E-2</v>
      </c>
      <c r="U127" s="310">
        <v>5.7919663841606725E-2</v>
      </c>
      <c r="V127" s="310">
        <v>4.4461051756725961E-2</v>
      </c>
      <c r="W127" s="310">
        <v>3.1283399413894158E-2</v>
      </c>
      <c r="X127" s="310">
        <v>4.8064711218627154E-2</v>
      </c>
      <c r="Y127" s="310">
        <v>6.5503582454709622E-2</v>
      </c>
      <c r="Z127" s="310">
        <v>3.8446330662167863E-2</v>
      </c>
      <c r="AA127" s="313">
        <v>4.5551815101224948E-2</v>
      </c>
      <c r="AB127" s="313">
        <v>4.5551815101224948E-2</v>
      </c>
      <c r="AC127" s="313">
        <v>4.5551815101224948E-2</v>
      </c>
      <c r="AD127" s="313">
        <v>4.5551815101224948E-2</v>
      </c>
      <c r="AE127" s="313">
        <v>4.5551815101224948E-2</v>
      </c>
      <c r="AF127" s="313">
        <v>4.5551815101224948E-2</v>
      </c>
      <c r="AG127" s="313">
        <v>4.5551815101224948E-2</v>
      </c>
      <c r="AH127" s="313">
        <v>4.5551815101224948E-2</v>
      </c>
      <c r="AI127" s="313">
        <v>4.5551815101224948E-2</v>
      </c>
      <c r="AJ127" s="313">
        <v>4.5551815101224948E-2</v>
      </c>
      <c r="AK127" s="313">
        <v>4.5551815101224948E-2</v>
      </c>
      <c r="AL127" s="313">
        <v>4.5551815101224948E-2</v>
      </c>
      <c r="AM127" s="313">
        <v>4.5551815101224948E-2</v>
      </c>
      <c r="AN127" s="313">
        <v>4.5551815101224948E-2</v>
      </c>
      <c r="AO127" s="313">
        <v>4.5551815101224948E-2</v>
      </c>
    </row>
    <row r="128" spans="1:41" ht="15" customHeight="1" outlineLevel="1">
      <c r="A128" s="211"/>
      <c r="B128" s="245"/>
      <c r="I128" s="314"/>
      <c r="J128" s="314"/>
      <c r="K128" s="314"/>
      <c r="L128" s="314"/>
      <c r="M128" s="314"/>
      <c r="N128" s="315"/>
      <c r="O128" s="314"/>
      <c r="P128" s="315"/>
      <c r="Q128" s="316"/>
      <c r="R128" s="317"/>
      <c r="S128" s="317"/>
      <c r="T128" s="317"/>
      <c r="U128" s="317"/>
      <c r="V128" s="317"/>
      <c r="W128" s="317"/>
      <c r="X128" s="317"/>
      <c r="Y128" s="317"/>
      <c r="Z128" s="317"/>
      <c r="AA128" s="318"/>
      <c r="AB128" s="318"/>
      <c r="AC128" s="318"/>
      <c r="AD128" s="318"/>
      <c r="AE128" s="318"/>
      <c r="AF128" s="318"/>
      <c r="AG128" s="318"/>
      <c r="AH128" s="318"/>
      <c r="AI128" s="318"/>
      <c r="AJ128" s="318"/>
      <c r="AK128" s="318"/>
      <c r="AL128" s="318"/>
      <c r="AM128" s="318"/>
      <c r="AN128" s="318"/>
      <c r="AO128" s="318"/>
    </row>
    <row r="129" spans="1:41" ht="15" customHeight="1" outlineLevel="1">
      <c r="B129" s="245" t="s">
        <v>778</v>
      </c>
      <c r="C129" s="245"/>
      <c r="D129" s="245"/>
      <c r="E129" s="245"/>
      <c r="F129" s="258">
        <v>1</v>
      </c>
      <c r="G129" s="245"/>
      <c r="H129" s="245"/>
      <c r="I129" s="310">
        <v>0.1901951951951952</v>
      </c>
      <c r="J129" s="310">
        <v>0.14176043031984611</v>
      </c>
      <c r="K129" s="310">
        <v>0.16540046936399266</v>
      </c>
      <c r="L129" s="310">
        <v>0.16391331308940826</v>
      </c>
      <c r="M129" s="310">
        <v>0.16360226665175021</v>
      </c>
      <c r="N129" s="311"/>
      <c r="O129" s="310">
        <v>0.14176043031984611</v>
      </c>
      <c r="P129" s="311"/>
      <c r="Q129" s="312">
        <v>0.14922475448334757</v>
      </c>
      <c r="R129" s="310">
        <v>0.12843351738028266</v>
      </c>
      <c r="S129" s="310">
        <v>0.10359067607238312</v>
      </c>
      <c r="T129" s="310">
        <v>0.13714869630262877</v>
      </c>
      <c r="U129" s="310">
        <v>0.17921325641573488</v>
      </c>
      <c r="V129" s="310">
        <v>0.12735090282711564</v>
      </c>
      <c r="W129" s="310">
        <v>9.9806067919324254E-2</v>
      </c>
      <c r="X129" s="310">
        <v>0.13342404999496019</v>
      </c>
      <c r="Y129" s="310">
        <v>0.17227820819013223</v>
      </c>
      <c r="Z129" s="310">
        <v>0.10976381273724167</v>
      </c>
      <c r="AA129" s="313">
        <v>0.13</v>
      </c>
      <c r="AB129" s="313">
        <v>0.12964316894356859</v>
      </c>
      <c r="AC129" s="313">
        <v>0.12932029485179211</v>
      </c>
      <c r="AD129" s="313">
        <v>0.12902814629223841</v>
      </c>
      <c r="AE129" s="313">
        <v>0.1287637993439289</v>
      </c>
      <c r="AF129" s="313">
        <v>0.12852460833375481</v>
      </c>
      <c r="AG129" s="313">
        <v>0.12852460833375481</v>
      </c>
      <c r="AH129" s="313">
        <v>0.12852460833375481</v>
      </c>
      <c r="AI129" s="313">
        <v>0.12852460833375481</v>
      </c>
      <c r="AJ129" s="313">
        <v>0.12852460833375481</v>
      </c>
      <c r="AK129" s="313">
        <v>0.12852460833375481</v>
      </c>
      <c r="AL129" s="313">
        <v>0.12852460833375481</v>
      </c>
      <c r="AM129" s="313">
        <v>0.12852460833375481</v>
      </c>
      <c r="AN129" s="313">
        <v>0.12852460833375481</v>
      </c>
      <c r="AO129" s="313">
        <v>0.12852460833375481</v>
      </c>
    </row>
    <row r="130" spans="1:41" ht="15" customHeight="1" outlineLevel="1">
      <c r="B130" s="245" t="s">
        <v>779</v>
      </c>
      <c r="C130" s="245"/>
      <c r="D130" s="245"/>
      <c r="E130" s="245"/>
      <c r="F130" s="258">
        <v>1</v>
      </c>
      <c r="G130" s="245"/>
      <c r="H130" s="245"/>
      <c r="I130" s="310">
        <v>0.17613113113113113</v>
      </c>
      <c r="J130" s="310">
        <v>0.15561220147411783</v>
      </c>
      <c r="K130" s="310">
        <v>0.1934618767572259</v>
      </c>
      <c r="L130" s="310">
        <v>0.19175905863278495</v>
      </c>
      <c r="M130" s="310">
        <v>0.19139517133801806</v>
      </c>
      <c r="N130" s="311"/>
      <c r="O130" s="310">
        <v>0.15561220147411783</v>
      </c>
      <c r="P130" s="311"/>
      <c r="Q130" s="312">
        <v>0.15955913748932538</v>
      </c>
      <c r="R130" s="310">
        <v>0.11829357224710907</v>
      </c>
      <c r="S130" s="310">
        <v>0.15038557595408142</v>
      </c>
      <c r="T130" s="310">
        <v>0.17844357768754007</v>
      </c>
      <c r="U130" s="310">
        <v>0.17790162144196758</v>
      </c>
      <c r="V130" s="310">
        <v>0.11793388651322403</v>
      </c>
      <c r="W130" s="310">
        <v>0.15230994656093777</v>
      </c>
      <c r="X130" s="310">
        <v>0.17783489567583913</v>
      </c>
      <c r="Y130" s="310">
        <v>0.18322459758062951</v>
      </c>
      <c r="Z130" s="310">
        <v>0.12048911324335723</v>
      </c>
      <c r="AA130" s="313">
        <v>0.152</v>
      </c>
      <c r="AB130" s="313">
        <v>0.15160299186656076</v>
      </c>
      <c r="AC130" s="313">
        <v>0.15124376405216036</v>
      </c>
      <c r="AD130" s="313">
        <v>0.15091872128409159</v>
      </c>
      <c r="AE130" s="313">
        <v>0.15062461042508099</v>
      </c>
      <c r="AF130" s="313">
        <v>0.1503584879147975</v>
      </c>
      <c r="AG130" s="313">
        <v>0.1503584879147975</v>
      </c>
      <c r="AH130" s="313">
        <v>0.1503584879147975</v>
      </c>
      <c r="AI130" s="313">
        <v>0.1503584879147975</v>
      </c>
      <c r="AJ130" s="313">
        <v>0.1503584879147975</v>
      </c>
      <c r="AK130" s="313">
        <v>0.1503584879147975</v>
      </c>
      <c r="AL130" s="313">
        <v>0.1503584879147975</v>
      </c>
      <c r="AM130" s="313">
        <v>0.1503584879147975</v>
      </c>
      <c r="AN130" s="313">
        <v>0.1503584879147975</v>
      </c>
      <c r="AO130" s="313">
        <v>0.1503584879147975</v>
      </c>
    </row>
    <row r="131" spans="1:41" ht="15" customHeight="1" outlineLevel="1">
      <c r="B131" s="245" t="s">
        <v>780</v>
      </c>
      <c r="C131" s="245"/>
      <c r="D131" s="245"/>
      <c r="E131" s="245"/>
      <c r="F131" s="258">
        <v>1</v>
      </c>
      <c r="G131" s="245"/>
      <c r="H131" s="245"/>
      <c r="I131" s="310">
        <v>0</v>
      </c>
      <c r="J131" s="310">
        <v>0</v>
      </c>
      <c r="K131" s="310">
        <v>0</v>
      </c>
      <c r="L131" s="310">
        <v>0</v>
      </c>
      <c r="M131" s="310">
        <v>0</v>
      </c>
      <c r="N131" s="311"/>
      <c r="O131" s="310">
        <v>0</v>
      </c>
      <c r="P131" s="311"/>
      <c r="Q131" s="312">
        <v>0</v>
      </c>
      <c r="R131" s="310">
        <v>0</v>
      </c>
      <c r="S131" s="310">
        <v>0</v>
      </c>
      <c r="T131" s="310">
        <v>0</v>
      </c>
      <c r="U131" s="310">
        <v>0</v>
      </c>
      <c r="V131" s="310">
        <v>0</v>
      </c>
      <c r="W131" s="310">
        <v>0</v>
      </c>
      <c r="X131" s="310">
        <v>0</v>
      </c>
      <c r="Y131" s="310">
        <v>0</v>
      </c>
      <c r="Z131" s="310">
        <v>0</v>
      </c>
      <c r="AA131" s="313">
        <v>0</v>
      </c>
      <c r="AB131" s="313">
        <v>0</v>
      </c>
      <c r="AC131" s="313">
        <v>0</v>
      </c>
      <c r="AD131" s="313">
        <v>0</v>
      </c>
      <c r="AE131" s="313">
        <v>0</v>
      </c>
      <c r="AF131" s="313">
        <v>0</v>
      </c>
      <c r="AG131" s="313">
        <v>0</v>
      </c>
      <c r="AH131" s="313">
        <v>0</v>
      </c>
      <c r="AI131" s="313">
        <v>0</v>
      </c>
      <c r="AJ131" s="313">
        <v>0</v>
      </c>
      <c r="AK131" s="313">
        <v>0</v>
      </c>
      <c r="AL131" s="313">
        <v>0</v>
      </c>
      <c r="AM131" s="313">
        <v>0</v>
      </c>
      <c r="AN131" s="313">
        <v>0</v>
      </c>
      <c r="AO131" s="313">
        <v>0</v>
      </c>
    </row>
    <row r="132" spans="1:41" ht="15" customHeight="1" outlineLevel="1">
      <c r="A132" s="211"/>
      <c r="N132" s="1"/>
      <c r="P132" s="1"/>
      <c r="Q132" s="204"/>
    </row>
    <row r="133" spans="1:41" ht="15" customHeight="1" outlineLevel="1">
      <c r="A133" s="211"/>
      <c r="B133" s="1" t="s">
        <v>781</v>
      </c>
      <c r="I133" s="319">
        <v>28.232695195195195</v>
      </c>
      <c r="J133" s="319">
        <v>23.03655931366708</v>
      </c>
      <c r="K133" s="319">
        <v>22.594053603496882</v>
      </c>
      <c r="L133" s="319">
        <v>25.617237865093646</v>
      </c>
      <c r="M133" s="319">
        <v>25.676080505656863</v>
      </c>
      <c r="N133" s="319"/>
      <c r="O133" s="319">
        <v>23.03655931366708</v>
      </c>
      <c r="P133" s="319" t="s">
        <v>725</v>
      </c>
      <c r="Q133" s="249" t="e">
        <v>#N/A</v>
      </c>
      <c r="R133" s="320">
        <v>21.628186095773867</v>
      </c>
      <c r="S133" s="319">
        <v>23.889004512991281</v>
      </c>
      <c r="T133" s="319">
        <v>24.972349861081426</v>
      </c>
      <c r="U133" s="319">
        <v>30.596467488070651</v>
      </c>
      <c r="V133" s="319">
        <v>20.897875641764635</v>
      </c>
      <c r="W133" s="319">
        <v>21.718475262885708</v>
      </c>
      <c r="X133" s="319">
        <v>19.568024896683802</v>
      </c>
      <c r="Y133" s="319">
        <v>24.113451680549893</v>
      </c>
      <c r="Z133" s="319">
        <v>17.921186340151834</v>
      </c>
      <c r="AA133" s="319">
        <v>19.748647056393285</v>
      </c>
      <c r="AB133" s="319">
        <v>22.22276334225625</v>
      </c>
      <c r="AC133" s="319">
        <v>20.09866338997352</v>
      </c>
      <c r="AD133" s="319">
        <v>17.175368919147125</v>
      </c>
      <c r="AE133" s="319">
        <v>22.770546407772002</v>
      </c>
      <c r="AF133" s="319">
        <v>22.272856999762965</v>
      </c>
      <c r="AG133" s="319">
        <v>20.136116679122072</v>
      </c>
      <c r="AH133" s="319">
        <v>17.199321839794301</v>
      </c>
      <c r="AI133" s="319">
        <v>22.809751827389221</v>
      </c>
      <c r="AJ133" s="319">
        <v>22.30702241068407</v>
      </c>
      <c r="AK133" s="319">
        <v>20.161620252334124</v>
      </c>
      <c r="AL133" s="319">
        <v>17.199321839794305</v>
      </c>
      <c r="AM133" s="319">
        <v>22.809751827389224</v>
      </c>
      <c r="AN133" s="319">
        <v>22.307022410684073</v>
      </c>
      <c r="AO133" s="319">
        <v>20.161620252334124</v>
      </c>
    </row>
    <row r="134" spans="1:41" ht="15" customHeight="1" outlineLevel="1">
      <c r="A134" s="211"/>
      <c r="B134" s="1" t="s">
        <v>782</v>
      </c>
      <c r="I134" s="319">
        <v>101.49834607377663</v>
      </c>
      <c r="J134" s="319">
        <v>92.40189779052595</v>
      </c>
      <c r="K134" s="319">
        <v>90.606902513299048</v>
      </c>
      <c r="L134" s="319">
        <v>98.206473620520583</v>
      </c>
      <c r="M134" s="319">
        <v>98.260151550280611</v>
      </c>
      <c r="N134" s="319"/>
      <c r="O134" s="319">
        <v>92.40189779052595</v>
      </c>
      <c r="P134" s="319" t="s">
        <v>725</v>
      </c>
      <c r="Q134" s="249" t="e">
        <v>#N/A</v>
      </c>
      <c r="R134" s="320">
        <v>65.652436575638404</v>
      </c>
      <c r="S134" s="319">
        <v>80.745229146902133</v>
      </c>
      <c r="T134" s="319">
        <v>80.129134760929574</v>
      </c>
      <c r="U134" s="319">
        <v>86.91381754346439</v>
      </c>
      <c r="V134" s="319">
        <v>69.098115145458578</v>
      </c>
      <c r="W134" s="319">
        <v>80.959323410798731</v>
      </c>
      <c r="X134" s="319">
        <v>76.581184477510988</v>
      </c>
      <c r="Y134" s="319">
        <v>90.438499680102368</v>
      </c>
      <c r="Z134" s="319">
        <v>68.913772474808454</v>
      </c>
      <c r="AA134" s="319">
        <v>80.368049892443608</v>
      </c>
      <c r="AB134" s="319">
        <v>86.980749381875981</v>
      </c>
      <c r="AC134" s="319">
        <v>77.364902606636349</v>
      </c>
      <c r="AD134" s="319">
        <v>64.710016551982037</v>
      </c>
      <c r="AE134" s="319">
        <v>88.810285164305142</v>
      </c>
      <c r="AF134" s="319">
        <v>86.411843314073153</v>
      </c>
      <c r="AG134" s="319">
        <v>76.956440057350051</v>
      </c>
      <c r="AH134" s="319">
        <v>64.498038216628501</v>
      </c>
      <c r="AI134" s="319">
        <v>88.720558651995816</v>
      </c>
      <c r="AJ134" s="319">
        <v>86.476779018721089</v>
      </c>
      <c r="AK134" s="319">
        <v>77.066719870318991</v>
      </c>
      <c r="AL134" s="319">
        <v>64.498038216628501</v>
      </c>
      <c r="AM134" s="319">
        <v>88.720558651995802</v>
      </c>
      <c r="AN134" s="319">
        <v>86.476779018721075</v>
      </c>
      <c r="AO134" s="319">
        <v>77.066719870318977</v>
      </c>
    </row>
    <row r="135" spans="1:41" ht="15" customHeight="1" outlineLevel="1">
      <c r="A135" s="211"/>
      <c r="B135" s="1" t="s">
        <v>783</v>
      </c>
      <c r="I135" s="319">
        <v>6.6237599696789928</v>
      </c>
      <c r="J135" s="319">
        <v>6.1412780779073071</v>
      </c>
      <c r="K135" s="319">
        <v>6.8969953737893297</v>
      </c>
      <c r="L135" s="319">
        <v>7.6316664361710762</v>
      </c>
      <c r="M135" s="319">
        <v>7.649196327854435</v>
      </c>
      <c r="N135" s="319"/>
      <c r="O135" s="319">
        <v>6.1412780779073071</v>
      </c>
      <c r="P135" s="319" t="s">
        <v>725</v>
      </c>
      <c r="Q135" s="249" t="e">
        <v>#N/A</v>
      </c>
      <c r="R135" s="320">
        <v>4.9596830591921224</v>
      </c>
      <c r="S135" s="319">
        <v>6.5079741145889747</v>
      </c>
      <c r="T135" s="319">
        <v>6.8808377759175219</v>
      </c>
      <c r="U135" s="319">
        <v>6.4731800949682166</v>
      </c>
      <c r="V135" s="319">
        <v>4.4691303669356639</v>
      </c>
      <c r="W135" s="319">
        <v>6.2141053443558247</v>
      </c>
      <c r="X135" s="319">
        <v>6.76660038764871</v>
      </c>
      <c r="Y135" s="319">
        <v>6.4723734371466417</v>
      </c>
      <c r="Z135" s="319">
        <v>4.8185878677198621</v>
      </c>
      <c r="AA135" s="319">
        <v>6.049887830899638</v>
      </c>
      <c r="AB135" s="319">
        <v>6.6204138795605481</v>
      </c>
      <c r="AC135" s="319">
        <v>5.9876203520820344</v>
      </c>
      <c r="AD135" s="319">
        <v>5.1167376904329576</v>
      </c>
      <c r="AE135" s="319">
        <v>6.7836046832457431</v>
      </c>
      <c r="AF135" s="319">
        <v>6.6353373497126507</v>
      </c>
      <c r="AG135" s="319">
        <v>5.9987781127752271</v>
      </c>
      <c r="AH135" s="319">
        <v>5.1238735378460962</v>
      </c>
      <c r="AI135" s="319">
        <v>6.7952844235278311</v>
      </c>
      <c r="AJ135" s="319">
        <v>6.6455156140976603</v>
      </c>
      <c r="AK135" s="319">
        <v>6.0063759172188522</v>
      </c>
      <c r="AL135" s="319">
        <v>5.1238735378460962</v>
      </c>
      <c r="AM135" s="319">
        <v>6.7952844235278311</v>
      </c>
      <c r="AN135" s="319">
        <v>6.6455156140976603</v>
      </c>
      <c r="AO135" s="319">
        <v>6.0063759172188522</v>
      </c>
    </row>
    <row r="136" spans="1:41" ht="15" customHeight="1" outlineLevel="1">
      <c r="A136" s="211"/>
      <c r="B136" s="1" t="s">
        <v>784</v>
      </c>
      <c r="I136" s="321">
        <v>55.104653802497161</v>
      </c>
      <c r="J136" s="321">
        <v>59.433882551753271</v>
      </c>
      <c r="K136" s="321">
        <v>52.921595596121534</v>
      </c>
      <c r="L136" s="321">
        <v>47.827037915342395</v>
      </c>
      <c r="M136" s="321">
        <v>47.717431264099979</v>
      </c>
      <c r="N136" s="321"/>
      <c r="O136" s="321">
        <v>59.433882551753271</v>
      </c>
      <c r="P136" s="321" t="s">
        <v>725</v>
      </c>
      <c r="Q136" s="249" t="e">
        <v>#N/A</v>
      </c>
      <c r="R136" s="322">
        <v>73.59341224909933</v>
      </c>
      <c r="S136" s="321">
        <v>56.085041761579348</v>
      </c>
      <c r="T136" s="321">
        <v>53.045866199240436</v>
      </c>
      <c r="U136" s="321">
        <v>56.386504723346832</v>
      </c>
      <c r="V136" s="321">
        <v>81.671370050068276</v>
      </c>
      <c r="W136" s="321">
        <v>58.737337037828595</v>
      </c>
      <c r="X136" s="321">
        <v>53.941415051825146</v>
      </c>
      <c r="Y136" s="321">
        <v>56.393532225005693</v>
      </c>
      <c r="Z136" s="321">
        <v>75.748333333333335</v>
      </c>
      <c r="AA136" s="321">
        <v>60.331697083005807</v>
      </c>
      <c r="AB136" s="321">
        <v>55.13250480107871</v>
      </c>
      <c r="AC136" s="321">
        <v>60.95910871721869</v>
      </c>
      <c r="AD136" s="321">
        <v>71.334514701126906</v>
      </c>
      <c r="AE136" s="321">
        <v>53.806201428789464</v>
      </c>
      <c r="AF136" s="321">
        <v>55.008506841902566</v>
      </c>
      <c r="AG136" s="321">
        <v>60.84572443556165</v>
      </c>
      <c r="AH136" s="321">
        <v>71.235169506824661</v>
      </c>
      <c r="AI136" s="321">
        <v>53.713719286897344</v>
      </c>
      <c r="AJ136" s="321">
        <v>54.924255873494076</v>
      </c>
      <c r="AK136" s="321">
        <v>60.768757239058544</v>
      </c>
      <c r="AL136" s="321">
        <v>71.235169506824661</v>
      </c>
      <c r="AM136" s="321">
        <v>53.713719286897351</v>
      </c>
      <c r="AN136" s="321">
        <v>54.924255873494076</v>
      </c>
      <c r="AO136" s="321">
        <v>60.768757239058537</v>
      </c>
    </row>
    <row r="137" spans="1:41" ht="15" customHeight="1" outlineLevel="1">
      <c r="A137" s="211"/>
      <c r="B137" s="211"/>
      <c r="C137" s="211"/>
      <c r="D137" s="211"/>
      <c r="E137" s="211"/>
      <c r="F137" s="211"/>
      <c r="G137" s="211"/>
      <c r="H137" s="211"/>
      <c r="I137" s="217"/>
      <c r="J137" s="217"/>
      <c r="K137" s="217"/>
      <c r="L137" s="217"/>
      <c r="M137" s="217"/>
      <c r="N137" s="280"/>
      <c r="O137" s="217"/>
      <c r="P137" s="280"/>
      <c r="Q137" s="218"/>
      <c r="R137" s="217"/>
      <c r="S137" s="217"/>
      <c r="T137" s="217"/>
      <c r="U137" s="217"/>
      <c r="V137" s="217"/>
      <c r="W137" s="217"/>
      <c r="X137" s="217"/>
      <c r="Y137" s="217"/>
      <c r="Z137" s="217"/>
      <c r="AA137" s="217"/>
      <c r="AB137" s="217"/>
      <c r="AC137" s="217"/>
      <c r="AD137" s="217"/>
      <c r="AE137" s="217"/>
      <c r="AF137" s="217"/>
      <c r="AG137" s="217"/>
      <c r="AH137" s="217"/>
      <c r="AI137" s="217"/>
      <c r="AJ137" s="217"/>
      <c r="AK137" s="217"/>
      <c r="AL137" s="217"/>
      <c r="AM137" s="217"/>
      <c r="AN137" s="217"/>
      <c r="AO137" s="217"/>
    </row>
    <row r="138" spans="1:41" ht="15" customHeight="1" outlineLevel="1">
      <c r="A138" s="244"/>
      <c r="B138" s="267" t="s">
        <v>785</v>
      </c>
      <c r="C138" s="323"/>
      <c r="D138" s="323"/>
      <c r="E138" s="323"/>
      <c r="F138" s="323"/>
      <c r="G138" s="323"/>
      <c r="H138" s="244"/>
      <c r="I138" s="323"/>
      <c r="J138" s="323"/>
      <c r="K138" s="323"/>
      <c r="L138" s="323"/>
      <c r="M138" s="323"/>
      <c r="N138" s="280"/>
      <c r="O138" s="324"/>
      <c r="P138" s="280"/>
      <c r="Q138" s="325"/>
      <c r="R138" s="323"/>
      <c r="S138" s="323"/>
      <c r="T138" s="323"/>
      <c r="U138" s="323"/>
      <c r="V138" s="323"/>
      <c r="W138" s="323"/>
      <c r="X138" s="323"/>
      <c r="Y138" s="323"/>
      <c r="Z138" s="323"/>
      <c r="AA138" s="323"/>
      <c r="AB138" s="323"/>
      <c r="AC138" s="323"/>
      <c r="AD138" s="323"/>
      <c r="AE138" s="323"/>
      <c r="AF138" s="323"/>
      <c r="AG138" s="323"/>
      <c r="AH138" s="323"/>
      <c r="AI138" s="323"/>
      <c r="AJ138" s="323"/>
      <c r="AK138" s="323"/>
      <c r="AL138" s="323"/>
      <c r="AM138" s="323"/>
      <c r="AN138" s="323"/>
      <c r="AO138" s="323"/>
    </row>
    <row r="139" spans="1:41" ht="15" customHeight="1" outlineLevel="1">
      <c r="Q139" s="204"/>
    </row>
    <row r="140" spans="1:41" ht="15" customHeight="1" outlineLevel="1">
      <c r="B140" s="245" t="s">
        <v>786</v>
      </c>
      <c r="C140" s="245"/>
      <c r="D140" s="245"/>
      <c r="E140" s="245"/>
      <c r="G140" s="245"/>
      <c r="H140" s="245"/>
      <c r="I140" s="326">
        <v>9.7487487487487492E-2</v>
      </c>
      <c r="J140" s="326">
        <v>7.1020647862869588E-2</v>
      </c>
      <c r="K140" s="326">
        <v>9.2920771911630257E-2</v>
      </c>
      <c r="L140" s="326">
        <v>9.2446073237645865E-2</v>
      </c>
      <c r="M140" s="326">
        <v>9.2270645011505628E-2</v>
      </c>
      <c r="N140" s="327"/>
      <c r="O140" s="326">
        <v>7.1020647862869588E-2</v>
      </c>
      <c r="P140" s="327"/>
      <c r="Q140" s="328">
        <v>9.5131031169940219E-2</v>
      </c>
      <c r="R140" s="326">
        <v>6.1104455325207488E-2</v>
      </c>
      <c r="S140" s="326">
        <v>0.10378236866319064</v>
      </c>
      <c r="T140" s="326">
        <v>8.6670495832442823E-2</v>
      </c>
      <c r="U140" s="326">
        <v>8.2164138356717237E-2</v>
      </c>
      <c r="V140" s="326">
        <v>6.5275673936647946E-2</v>
      </c>
      <c r="W140" s="326">
        <v>6.2441820375797277E-2</v>
      </c>
      <c r="X140" s="326">
        <v>7.7204918858985991E-2</v>
      </c>
      <c r="Y140" s="326">
        <v>0.10252228112075494</v>
      </c>
      <c r="Z140" s="326">
        <v>5.4990642134120624E-2</v>
      </c>
      <c r="AA140" s="329">
        <v>7.2487067285261358E-2</v>
      </c>
      <c r="AB140" s="329">
        <v>7.2487067285261358E-2</v>
      </c>
      <c r="AC140" s="329">
        <v>7.2487067285261358E-2</v>
      </c>
      <c r="AD140" s="329">
        <v>7.2487067285261358E-2</v>
      </c>
      <c r="AE140" s="329">
        <v>7.2487067285261358E-2</v>
      </c>
      <c r="AF140" s="329">
        <v>7.2487067285261358E-2</v>
      </c>
      <c r="AG140" s="329">
        <v>7.2487067285261358E-2</v>
      </c>
      <c r="AH140" s="329">
        <v>7.2487067285261358E-2</v>
      </c>
      <c r="AI140" s="329">
        <v>7.2487067285261358E-2</v>
      </c>
      <c r="AJ140" s="329">
        <v>7.2487067285261358E-2</v>
      </c>
      <c r="AK140" s="329">
        <v>7.2487067285261358E-2</v>
      </c>
      <c r="AL140" s="329">
        <v>7.2487067285261358E-2</v>
      </c>
      <c r="AM140" s="329">
        <v>7.2487067285261358E-2</v>
      </c>
      <c r="AN140" s="329">
        <v>7.2487067285261358E-2</v>
      </c>
      <c r="AO140" s="329">
        <v>7.2487067285261358E-2</v>
      </c>
    </row>
    <row r="141" spans="1:41" ht="15" customHeight="1" outlineLevel="1">
      <c r="B141" s="245" t="s">
        <v>787</v>
      </c>
      <c r="C141" s="245"/>
      <c r="D141" s="245"/>
      <c r="E141" s="245"/>
      <c r="G141" s="245"/>
      <c r="H141" s="245"/>
      <c r="I141" s="326">
        <v>0.1181031031031031</v>
      </c>
      <c r="J141" s="326">
        <v>0.12256228686854931</v>
      </c>
      <c r="K141" s="326">
        <v>0.16583058206316872</v>
      </c>
      <c r="L141" s="326">
        <v>0.17854840508773048</v>
      </c>
      <c r="M141" s="326">
        <v>0.17820958669460971</v>
      </c>
      <c r="N141" s="327"/>
      <c r="O141" s="326">
        <v>0.12256228686854931</v>
      </c>
      <c r="P141" s="327"/>
      <c r="Q141" s="328">
        <v>0.11072934457728437</v>
      </c>
      <c r="R141" s="326">
        <v>6.949002210878448E-2</v>
      </c>
      <c r="S141" s="326">
        <v>8.8678361740349654E-2</v>
      </c>
      <c r="T141" s="326">
        <v>0.12904399978627912</v>
      </c>
      <c r="U141" s="326">
        <v>0.13667661768313433</v>
      </c>
      <c r="V141" s="326">
        <v>7.9079478277188697E-2</v>
      </c>
      <c r="W141" s="326">
        <v>0.10382369419065679</v>
      </c>
      <c r="X141" s="326">
        <v>0.13029768504519032</v>
      </c>
      <c r="Y141" s="326">
        <v>0.13607543219225515</v>
      </c>
      <c r="Z141" s="326">
        <v>9.4898864754674531E-2</v>
      </c>
      <c r="AA141" s="329">
        <v>0.10883503089199313</v>
      </c>
      <c r="AB141" s="329">
        <v>0.11637243882568753</v>
      </c>
      <c r="AC141" s="329">
        <v>0.12319256755909531</v>
      </c>
      <c r="AD141" s="329">
        <v>0.12936367523290487</v>
      </c>
      <c r="AE141" s="329">
        <v>0.13494752436689661</v>
      </c>
      <c r="AF141" s="329">
        <v>0.14000000000000001</v>
      </c>
      <c r="AG141" s="329">
        <v>0.14000000000000001</v>
      </c>
      <c r="AH141" s="329">
        <v>0.14000000000000001</v>
      </c>
      <c r="AI141" s="329">
        <v>0.14000000000000001</v>
      </c>
      <c r="AJ141" s="329">
        <v>0.14000000000000001</v>
      </c>
      <c r="AK141" s="329">
        <v>0.14000000000000001</v>
      </c>
      <c r="AL141" s="329">
        <v>0.14000000000000001</v>
      </c>
      <c r="AM141" s="329">
        <v>0.14000000000000001</v>
      </c>
      <c r="AN141" s="329">
        <v>0.14000000000000001</v>
      </c>
      <c r="AO141" s="329">
        <v>0.14000000000000001</v>
      </c>
    </row>
    <row r="142" spans="1:41" ht="15" customHeight="1" outlineLevel="1">
      <c r="B142" s="245" t="s">
        <v>788</v>
      </c>
      <c r="C142" s="245"/>
      <c r="D142" s="245"/>
      <c r="E142" s="245"/>
      <c r="G142" s="245"/>
      <c r="H142" s="245"/>
      <c r="I142" s="326">
        <v>8.5272569293895456E-2</v>
      </c>
      <c r="J142" s="326">
        <v>9.6299458515947955E-2</v>
      </c>
      <c r="K142" s="326">
        <v>0.10009805353811049</v>
      </c>
      <c r="L142" s="326">
        <v>9.9586688723705505E-2</v>
      </c>
      <c r="M142" s="326">
        <v>9.9397710268070413E-2</v>
      </c>
      <c r="N142" s="327"/>
      <c r="O142" s="326">
        <v>9.6299458515947955E-2</v>
      </c>
      <c r="P142" s="327"/>
      <c r="Q142" s="328">
        <v>0.1006232238137999</v>
      </c>
      <c r="R142" s="326">
        <v>6.6839487494369382E-2</v>
      </c>
      <c r="S142" s="326">
        <v>8.3628432781639353E-2</v>
      </c>
      <c r="T142" s="326">
        <v>9.6716804946321594E-2</v>
      </c>
      <c r="U142" s="326">
        <v>0.10061284419984518</v>
      </c>
      <c r="V142" s="326">
        <v>5.7096808753871742E-2</v>
      </c>
      <c r="W142" s="326">
        <v>7.3864244720394379E-2</v>
      </c>
      <c r="X142" s="326">
        <v>8.73624601598645E-2</v>
      </c>
      <c r="Y142" s="326">
        <v>9.7542849448290211E-2</v>
      </c>
      <c r="Z142" s="326">
        <v>7.4563795463891747E-2</v>
      </c>
      <c r="AA142" s="329">
        <v>7.808603170926251E-2</v>
      </c>
      <c r="AB142" s="329">
        <v>7.808603170926251E-2</v>
      </c>
      <c r="AC142" s="329">
        <v>7.808603170926251E-2</v>
      </c>
      <c r="AD142" s="329">
        <v>7.808603170926251E-2</v>
      </c>
      <c r="AE142" s="329">
        <v>7.808603170926251E-2</v>
      </c>
      <c r="AF142" s="329">
        <v>7.808603170926251E-2</v>
      </c>
      <c r="AG142" s="329">
        <v>7.808603170926251E-2</v>
      </c>
      <c r="AH142" s="329">
        <v>7.808603170926251E-2</v>
      </c>
      <c r="AI142" s="329">
        <v>7.808603170926251E-2</v>
      </c>
      <c r="AJ142" s="329">
        <v>7.808603170926251E-2</v>
      </c>
      <c r="AK142" s="329">
        <v>7.808603170926251E-2</v>
      </c>
      <c r="AL142" s="329">
        <v>7.808603170926251E-2</v>
      </c>
      <c r="AM142" s="329">
        <v>7.808603170926251E-2</v>
      </c>
      <c r="AN142" s="329">
        <v>7.808603170926251E-2</v>
      </c>
      <c r="AO142" s="329">
        <v>7.808603170926251E-2</v>
      </c>
    </row>
    <row r="143" spans="1:41" ht="15" customHeight="1" outlineLevel="1">
      <c r="B143" s="245" t="s">
        <v>789</v>
      </c>
      <c r="C143" s="245"/>
      <c r="D143" s="245"/>
      <c r="E143" s="245"/>
      <c r="G143" s="245"/>
      <c r="H143" s="245"/>
      <c r="I143" s="326">
        <v>0.7281881881881882</v>
      </c>
      <c r="J143" s="326">
        <v>0.75605988390896561</v>
      </c>
      <c r="K143" s="326">
        <v>0.87380906556123061</v>
      </c>
      <c r="L143" s="326">
        <v>0.86934509054031772</v>
      </c>
      <c r="M143" s="326">
        <v>0.86769539724566402</v>
      </c>
      <c r="N143" s="327"/>
      <c r="O143" s="326">
        <v>0.75605988390896561</v>
      </c>
      <c r="P143" s="327"/>
      <c r="Q143" s="328">
        <v>0.70862910973526905</v>
      </c>
      <c r="R143" s="326">
        <v>0.51277476820502133</v>
      </c>
      <c r="S143" s="326">
        <v>0.59829448363492965</v>
      </c>
      <c r="T143" s="326">
        <v>0.84610092968583028</v>
      </c>
      <c r="U143" s="326">
        <v>0.77251145454977088</v>
      </c>
      <c r="V143" s="326">
        <v>0.4875802624700063</v>
      </c>
      <c r="W143" s="326">
        <v>0.69144544044130318</v>
      </c>
      <c r="X143" s="326">
        <v>0.84741961495816953</v>
      </c>
      <c r="Y143" s="326">
        <v>0.79641657443544789</v>
      </c>
      <c r="Z143" s="326">
        <v>0.58541029628848584</v>
      </c>
      <c r="AA143" s="329">
        <v>0.6816544377186825</v>
      </c>
      <c r="AB143" s="329">
        <v>0.6816544377186825</v>
      </c>
      <c r="AC143" s="329">
        <v>0.6816544377186825</v>
      </c>
      <c r="AD143" s="329">
        <v>0.6816544377186825</v>
      </c>
      <c r="AE143" s="329">
        <v>0.6816544377186825</v>
      </c>
      <c r="AF143" s="329">
        <v>0.6816544377186825</v>
      </c>
      <c r="AG143" s="329">
        <v>0.6816544377186825</v>
      </c>
      <c r="AH143" s="329">
        <v>0.6816544377186825</v>
      </c>
      <c r="AI143" s="329">
        <v>0.6816544377186825</v>
      </c>
      <c r="AJ143" s="329">
        <v>0.6816544377186825</v>
      </c>
      <c r="AK143" s="329">
        <v>0.6816544377186825</v>
      </c>
      <c r="AL143" s="329">
        <v>0.6816544377186825</v>
      </c>
      <c r="AM143" s="329">
        <v>0.6816544377186825</v>
      </c>
      <c r="AN143" s="329">
        <v>0.6816544377186825</v>
      </c>
      <c r="AO143" s="329">
        <v>0.6816544377186825</v>
      </c>
    </row>
    <row r="144" spans="1:41" ht="15" customHeight="1" outlineLevel="1">
      <c r="B144" s="245" t="s">
        <v>790</v>
      </c>
      <c r="C144" s="245"/>
      <c r="D144" s="245"/>
      <c r="E144" s="245"/>
      <c r="G144" s="245"/>
      <c r="H144" s="245"/>
      <c r="I144" s="326">
        <v>3.1002701986594095E-2</v>
      </c>
      <c r="J144" s="326">
        <v>4.5356902804451378E-2</v>
      </c>
      <c r="K144" s="326">
        <v>4.3495495373371641E-2</v>
      </c>
      <c r="L144" s="326">
        <v>4.3273292591870106E-2</v>
      </c>
      <c r="M144" s="326">
        <v>4.3191175994671607E-2</v>
      </c>
      <c r="N144" s="327"/>
      <c r="O144" s="326">
        <v>4.5356902804451378E-2</v>
      </c>
      <c r="P144" s="327"/>
      <c r="Q144" s="328">
        <v>2.481185952177626E-2</v>
      </c>
      <c r="R144" s="326">
        <v>3.5692511209975842E-4</v>
      </c>
      <c r="S144" s="326">
        <v>1.690852966100586E-2</v>
      </c>
      <c r="T144" s="326">
        <v>2.1440391774585208E-2</v>
      </c>
      <c r="U144" s="326">
        <v>2.75931615722117E-2</v>
      </c>
      <c r="V144" s="326">
        <v>2.0758789852818069E-2</v>
      </c>
      <c r="W144" s="326">
        <v>2.8380192453548961E-2</v>
      </c>
      <c r="X144" s="326">
        <v>3.7049389461352188E-2</v>
      </c>
      <c r="Y144" s="326">
        <v>4.8345371239983205E-2</v>
      </c>
      <c r="Z144" s="326">
        <v>3.511943759296058E-2</v>
      </c>
      <c r="AA144" s="329">
        <v>3.3930636120132598E-2</v>
      </c>
      <c r="AB144" s="329">
        <v>3.3930636120132598E-2</v>
      </c>
      <c r="AC144" s="329">
        <v>3.3930636120132598E-2</v>
      </c>
      <c r="AD144" s="329">
        <v>3.3930636120132598E-2</v>
      </c>
      <c r="AE144" s="329">
        <v>3.3930636120132598E-2</v>
      </c>
      <c r="AF144" s="329">
        <v>3.3930636120132598E-2</v>
      </c>
      <c r="AG144" s="329">
        <v>3.3930636120132598E-2</v>
      </c>
      <c r="AH144" s="329">
        <v>3.3930636120132598E-2</v>
      </c>
      <c r="AI144" s="329">
        <v>3.3930636120132598E-2</v>
      </c>
      <c r="AJ144" s="329">
        <v>3.3930636120132598E-2</v>
      </c>
      <c r="AK144" s="329">
        <v>3.3930636120132598E-2</v>
      </c>
      <c r="AL144" s="329">
        <v>3.3930636120132598E-2</v>
      </c>
      <c r="AM144" s="329">
        <v>3.3930636120132598E-2</v>
      </c>
      <c r="AN144" s="329">
        <v>3.3930636120132598E-2</v>
      </c>
      <c r="AO144" s="329">
        <v>3.3930636120132598E-2</v>
      </c>
    </row>
    <row r="145" spans="1:41" ht="15" customHeight="1" outlineLevel="1">
      <c r="B145" s="245" t="s">
        <v>761</v>
      </c>
      <c r="C145" s="245"/>
      <c r="D145" s="245"/>
      <c r="E145" s="245"/>
      <c r="F145" s="245"/>
      <c r="G145" s="245"/>
      <c r="I145" s="330">
        <v>5826.4</v>
      </c>
      <c r="J145" s="330">
        <v>5544.5</v>
      </c>
      <c r="K145" s="330">
        <v>5683.48</v>
      </c>
      <c r="L145" s="330">
        <v>5683.48</v>
      </c>
      <c r="M145" s="330">
        <v>5683.48</v>
      </c>
      <c r="N145" s="331"/>
      <c r="O145" s="330">
        <v>5544.5</v>
      </c>
      <c r="P145" s="331"/>
      <c r="Q145" s="332">
        <v>6294.5</v>
      </c>
      <c r="R145" s="330">
        <v>6247.9</v>
      </c>
      <c r="S145" s="330">
        <v>6032.2</v>
      </c>
      <c r="T145" s="330">
        <v>5989.2</v>
      </c>
      <c r="U145" s="330">
        <v>5866.2</v>
      </c>
      <c r="V145" s="330">
        <v>5826.4</v>
      </c>
      <c r="W145" s="330">
        <v>5762.3</v>
      </c>
      <c r="X145" s="330">
        <v>5705.4</v>
      </c>
      <c r="Y145" s="330">
        <v>5578.8</v>
      </c>
      <c r="Z145" s="330">
        <v>5544.5</v>
      </c>
      <c r="AA145" s="333">
        <v>5683.48</v>
      </c>
      <c r="AB145" s="333">
        <v>5683.48</v>
      </c>
      <c r="AC145" s="333">
        <v>5683.48</v>
      </c>
      <c r="AD145" s="333">
        <v>5683.48</v>
      </c>
      <c r="AE145" s="333">
        <v>5683.48</v>
      </c>
      <c r="AF145" s="333">
        <v>5683.48</v>
      </c>
      <c r="AG145" s="333">
        <v>5683.48</v>
      </c>
      <c r="AH145" s="333">
        <v>5683.48</v>
      </c>
      <c r="AI145" s="333">
        <v>5683.48</v>
      </c>
      <c r="AJ145" s="333">
        <v>5683.48</v>
      </c>
      <c r="AK145" s="333">
        <v>5683.48</v>
      </c>
      <c r="AL145" s="333">
        <v>5683.48</v>
      </c>
      <c r="AM145" s="333">
        <v>5683.48</v>
      </c>
      <c r="AN145" s="333">
        <v>5683.48</v>
      </c>
      <c r="AO145" s="333">
        <v>5683.48</v>
      </c>
    </row>
    <row r="146" spans="1:41" ht="15" customHeight="1" outlineLevel="1">
      <c r="A146" s="211"/>
      <c r="B146" s="211"/>
      <c r="C146" s="211"/>
      <c r="D146" s="211"/>
      <c r="E146" s="211"/>
      <c r="F146" s="211"/>
      <c r="G146" s="211"/>
      <c r="H146" s="211"/>
      <c r="I146" s="326"/>
      <c r="J146" s="326"/>
      <c r="K146" s="326"/>
      <c r="L146" s="326"/>
      <c r="M146" s="326"/>
      <c r="N146" s="334"/>
      <c r="O146" s="326"/>
      <c r="P146" s="334"/>
      <c r="Q146" s="328"/>
      <c r="R146" s="326"/>
      <c r="S146" s="326"/>
      <c r="T146" s="326"/>
      <c r="U146" s="326"/>
      <c r="V146" s="326"/>
      <c r="W146" s="326"/>
      <c r="X146" s="326"/>
      <c r="Y146" s="326"/>
      <c r="Z146" s="326"/>
      <c r="AA146" s="326"/>
      <c r="AB146" s="326"/>
      <c r="AC146" s="326"/>
      <c r="AD146" s="326"/>
      <c r="AE146" s="326"/>
      <c r="AF146" s="326"/>
      <c r="AG146" s="326"/>
      <c r="AH146" s="326"/>
      <c r="AI146" s="326"/>
      <c r="AJ146" s="326"/>
      <c r="AK146" s="326"/>
      <c r="AL146" s="326"/>
      <c r="AM146" s="326"/>
      <c r="AN146" s="326"/>
      <c r="AO146" s="326"/>
    </row>
    <row r="147" spans="1:41" ht="15" customHeight="1" outlineLevel="1">
      <c r="A147" s="244"/>
      <c r="B147" s="267" t="s">
        <v>791</v>
      </c>
      <c r="C147" s="323"/>
      <c r="D147" s="323"/>
      <c r="E147" s="323"/>
      <c r="F147" s="323"/>
      <c r="G147" s="323"/>
      <c r="H147" s="244"/>
      <c r="I147" s="335"/>
      <c r="J147" s="335"/>
      <c r="K147" s="335"/>
      <c r="L147" s="335"/>
      <c r="M147" s="335"/>
      <c r="N147" s="334"/>
      <c r="O147" s="336"/>
      <c r="P147" s="334"/>
      <c r="Q147" s="337"/>
      <c r="R147" s="335"/>
      <c r="S147" s="335"/>
      <c r="T147" s="335"/>
      <c r="U147" s="335"/>
      <c r="V147" s="335"/>
      <c r="W147" s="335"/>
      <c r="X147" s="335"/>
      <c r="Y147" s="335"/>
      <c r="Z147" s="335"/>
      <c r="AA147" s="335"/>
      <c r="AB147" s="335"/>
      <c r="AC147" s="335"/>
      <c r="AD147" s="335"/>
      <c r="AE147" s="335"/>
      <c r="AF147" s="335"/>
      <c r="AG147" s="335"/>
      <c r="AH147" s="335"/>
      <c r="AI147" s="335"/>
      <c r="AJ147" s="335"/>
      <c r="AK147" s="335"/>
      <c r="AL147" s="335"/>
      <c r="AM147" s="335"/>
      <c r="AN147" s="335"/>
      <c r="AO147" s="335"/>
    </row>
    <row r="148" spans="1:41" ht="15" customHeight="1" outlineLevel="1">
      <c r="B148" s="271"/>
      <c r="C148" s="271"/>
      <c r="D148" s="271"/>
      <c r="E148" s="271"/>
      <c r="F148" s="271"/>
      <c r="G148" s="271"/>
      <c r="I148" s="338"/>
      <c r="J148" s="338"/>
      <c r="K148" s="338"/>
      <c r="L148" s="338"/>
      <c r="M148" s="338"/>
      <c r="N148" s="339"/>
      <c r="O148" s="338"/>
      <c r="P148" s="339"/>
      <c r="Q148" s="340"/>
      <c r="R148" s="338"/>
      <c r="S148" s="338"/>
      <c r="T148" s="338"/>
      <c r="U148" s="338"/>
      <c r="V148" s="338"/>
      <c r="W148" s="338"/>
      <c r="X148" s="338"/>
      <c r="Y148" s="338"/>
      <c r="Z148" s="338"/>
      <c r="AA148" s="338"/>
      <c r="AB148" s="338"/>
      <c r="AC148" s="338"/>
      <c r="AD148" s="338"/>
      <c r="AE148" s="338"/>
      <c r="AF148" s="338"/>
      <c r="AG148" s="338"/>
      <c r="AH148" s="338"/>
      <c r="AI148" s="338"/>
      <c r="AJ148" s="338"/>
      <c r="AK148" s="338"/>
      <c r="AL148" s="338"/>
      <c r="AM148" s="338"/>
      <c r="AN148" s="338"/>
      <c r="AO148" s="338"/>
    </row>
    <row r="149" spans="1:41" ht="15" customHeight="1" outlineLevel="1">
      <c r="A149" s="245"/>
      <c r="B149" s="245" t="s">
        <v>792</v>
      </c>
      <c r="C149" s="245"/>
      <c r="D149" s="245"/>
      <c r="E149" s="245"/>
      <c r="F149" s="245"/>
      <c r="G149" s="245"/>
      <c r="H149" s="245"/>
      <c r="I149" s="329" t="e">
        <v>#N/A</v>
      </c>
      <c r="J149" s="326">
        <v>5.1174045527872414E-2</v>
      </c>
      <c r="K149" s="326">
        <v>4.2989360037070323E-2</v>
      </c>
      <c r="L149" s="326">
        <v>4.2989360037070323E-2</v>
      </c>
      <c r="M149" s="326">
        <v>4.2989360037070545E-2</v>
      </c>
      <c r="N149" s="327"/>
      <c r="O149" s="326">
        <v>5.1174045527872414E-2</v>
      </c>
      <c r="P149" s="327" t="s">
        <v>725</v>
      </c>
      <c r="Q149" s="249" t="e">
        <v>#N/A</v>
      </c>
      <c r="R149" s="341" t="e">
        <v>#N/A</v>
      </c>
      <c r="S149" s="329" t="e">
        <v>#N/A</v>
      </c>
      <c r="T149" s="329" t="e">
        <v>#N/A</v>
      </c>
      <c r="U149" s="342">
        <v>2.1668472372697645E-2</v>
      </c>
      <c r="V149" s="342">
        <v>1.1556518598772048E-2</v>
      </c>
      <c r="W149" s="342">
        <v>3.081548290116487E-2</v>
      </c>
      <c r="X149" s="342">
        <v>6.487617718869898E-2</v>
      </c>
      <c r="Y149" s="342">
        <v>4.7720042417815467E-2</v>
      </c>
      <c r="Z149" s="342">
        <v>5.9978579078900474E-2</v>
      </c>
      <c r="AA149" s="329">
        <v>4.2989360037070365E-2</v>
      </c>
      <c r="AB149" s="329">
        <v>4.2989360037070365E-2</v>
      </c>
      <c r="AC149" s="329">
        <v>4.2989360037070365E-2</v>
      </c>
      <c r="AD149" s="329">
        <v>4.2989360037070365E-2</v>
      </c>
      <c r="AE149" s="329">
        <v>4.2989360037070365E-2</v>
      </c>
      <c r="AF149" s="329">
        <v>4.2989360037070365E-2</v>
      </c>
      <c r="AG149" s="329">
        <v>4.2989360037070365E-2</v>
      </c>
      <c r="AH149" s="329">
        <v>4.2989360037070365E-2</v>
      </c>
      <c r="AI149" s="329">
        <v>4.2989360037070365E-2</v>
      </c>
      <c r="AJ149" s="329">
        <v>4.2989360037070365E-2</v>
      </c>
      <c r="AK149" s="329">
        <v>4.2989360037070365E-2</v>
      </c>
      <c r="AL149" s="329">
        <v>4.2989360037070365E-2</v>
      </c>
      <c r="AM149" s="329">
        <v>4.2989360037070365E-2</v>
      </c>
      <c r="AN149" s="329">
        <v>4.2989360037070365E-2</v>
      </c>
      <c r="AO149" s="329">
        <v>4.2989360037070365E-2</v>
      </c>
    </row>
    <row r="150" spans="1:41" ht="15" customHeight="1" outlineLevel="1">
      <c r="A150" s="343"/>
      <c r="B150" s="245" t="s">
        <v>793</v>
      </c>
      <c r="C150" s="245"/>
      <c r="D150" s="245"/>
      <c r="E150" s="245"/>
      <c r="F150" s="245"/>
      <c r="G150" s="245"/>
      <c r="H150" s="245"/>
      <c r="I150" s="326" t="e">
        <v>#N/A</v>
      </c>
      <c r="J150" s="326" t="e">
        <v>#N/A</v>
      </c>
      <c r="K150" s="326">
        <v>0.14271145614265238</v>
      </c>
      <c r="L150" s="326">
        <v>0.15403350610648484</v>
      </c>
      <c r="M150" s="326">
        <v>0.16</v>
      </c>
      <c r="N150" s="327"/>
      <c r="O150" s="329" t="e">
        <v>#N/A</v>
      </c>
      <c r="P150" s="327" t="s">
        <v>725</v>
      </c>
      <c r="Q150" s="249" t="e">
        <v>#N/A</v>
      </c>
      <c r="R150" s="341" t="e">
        <v>#N/A</v>
      </c>
      <c r="S150" s="329" t="e">
        <v>#N/A</v>
      </c>
      <c r="T150" s="329" t="e">
        <v>#N/A</v>
      </c>
      <c r="U150" s="329" t="e">
        <v>#N/A</v>
      </c>
      <c r="V150" s="329" t="e">
        <v>#N/A</v>
      </c>
      <c r="W150" s="329" t="e">
        <v>#N/A</v>
      </c>
      <c r="X150" s="329" t="e">
        <v>#N/A</v>
      </c>
      <c r="Y150" s="329" t="e">
        <v>#N/A</v>
      </c>
      <c r="Z150" s="329" t="e">
        <v>#N/A</v>
      </c>
      <c r="AA150" s="329">
        <v>0.13069641291048012</v>
      </c>
      <c r="AB150" s="329">
        <v>0.13510792107818576</v>
      </c>
      <c r="AC150" s="329">
        <v>0.13909961873829707</v>
      </c>
      <c r="AD150" s="329">
        <v>0.14271145614265238</v>
      </c>
      <c r="AE150" s="329">
        <v>0.14597958177397494</v>
      </c>
      <c r="AF150" s="329">
        <v>0.14893670413203797</v>
      </c>
      <c r="AG150" s="329">
        <v>0.15161241909132414</v>
      </c>
      <c r="AH150" s="329">
        <v>0.15403350610648484</v>
      </c>
      <c r="AI150" s="329">
        <v>0.15622419623012324</v>
      </c>
      <c r="AJ150" s="329">
        <v>0.15820641462531307</v>
      </c>
      <c r="AK150" s="329">
        <v>0.16</v>
      </c>
      <c r="AL150" s="329">
        <v>0.16</v>
      </c>
      <c r="AM150" s="329">
        <v>0.16</v>
      </c>
      <c r="AN150" s="329">
        <v>0.16</v>
      </c>
      <c r="AO150" s="329">
        <v>0.16</v>
      </c>
    </row>
    <row r="151" spans="1:41" ht="15" customHeight="1" outlineLevel="1">
      <c r="A151" s="245"/>
      <c r="B151" s="245" t="s">
        <v>794</v>
      </c>
      <c r="C151" s="245"/>
      <c r="D151" s="245"/>
      <c r="E151" s="245"/>
      <c r="F151" s="245"/>
      <c r="G151" s="245"/>
      <c r="H151" s="245"/>
      <c r="I151" s="326" t="e">
        <v>#N/A</v>
      </c>
      <c r="J151" s="326" t="e">
        <v>#N/A</v>
      </c>
      <c r="K151" s="326">
        <v>0</v>
      </c>
      <c r="L151" s="326">
        <v>0</v>
      </c>
      <c r="M151" s="326">
        <v>0</v>
      </c>
      <c r="N151" s="327"/>
      <c r="O151" s="329" t="e">
        <v>#N/A</v>
      </c>
      <c r="P151" s="327" t="s">
        <v>725</v>
      </c>
      <c r="Q151" s="249" t="e">
        <v>#N/A</v>
      </c>
      <c r="R151" s="341" t="e">
        <v>#N/A</v>
      </c>
      <c r="S151" s="329" t="e">
        <v>#N/A</v>
      </c>
      <c r="T151" s="329" t="e">
        <v>#N/A</v>
      </c>
      <c r="U151" s="329" t="e">
        <v>#N/A</v>
      </c>
      <c r="V151" s="329" t="e">
        <v>#N/A</v>
      </c>
      <c r="W151" s="329" t="e">
        <v>#N/A</v>
      </c>
      <c r="X151" s="329" t="e">
        <v>#N/A</v>
      </c>
      <c r="Y151" s="329" t="e">
        <v>#N/A</v>
      </c>
      <c r="Z151" s="329" t="e">
        <v>#N/A</v>
      </c>
      <c r="AA151" s="329">
        <v>0</v>
      </c>
      <c r="AB151" s="329">
        <v>0</v>
      </c>
      <c r="AC151" s="329">
        <v>0</v>
      </c>
      <c r="AD151" s="329">
        <v>0</v>
      </c>
      <c r="AE151" s="329">
        <v>0</v>
      </c>
      <c r="AF151" s="329">
        <v>0</v>
      </c>
      <c r="AG151" s="329">
        <v>0</v>
      </c>
      <c r="AH151" s="329">
        <v>0</v>
      </c>
      <c r="AI151" s="329">
        <v>0</v>
      </c>
      <c r="AJ151" s="329">
        <v>0</v>
      </c>
      <c r="AK151" s="329">
        <v>0</v>
      </c>
      <c r="AL151" s="329">
        <v>0</v>
      </c>
      <c r="AM151" s="329">
        <v>0</v>
      </c>
      <c r="AN151" s="329">
        <v>0</v>
      </c>
      <c r="AO151" s="329">
        <v>0</v>
      </c>
    </row>
    <row r="152" spans="1:41" ht="15" customHeight="1" outlineLevel="1">
      <c r="A152" s="245"/>
      <c r="B152" s="245" t="s">
        <v>795</v>
      </c>
      <c r="C152" s="245"/>
      <c r="D152" s="245"/>
      <c r="E152" s="344" t="s">
        <v>796</v>
      </c>
      <c r="F152" s="258">
        <v>0</v>
      </c>
      <c r="H152" s="245"/>
      <c r="I152" s="326">
        <v>0</v>
      </c>
      <c r="J152" s="326">
        <v>0</v>
      </c>
      <c r="K152" s="326">
        <v>0</v>
      </c>
      <c r="L152" s="326">
        <v>0</v>
      </c>
      <c r="M152" s="326">
        <v>0</v>
      </c>
      <c r="N152" s="327"/>
      <c r="O152" s="326">
        <v>0</v>
      </c>
      <c r="P152" s="327" t="s">
        <v>725</v>
      </c>
      <c r="Q152" s="249" t="e">
        <v>#N/A</v>
      </c>
      <c r="R152" s="345">
        <v>0</v>
      </c>
      <c r="S152" s="342">
        <v>0</v>
      </c>
      <c r="T152" s="342">
        <v>0</v>
      </c>
      <c r="U152" s="342">
        <v>0</v>
      </c>
      <c r="V152" s="342">
        <v>0</v>
      </c>
      <c r="W152" s="342">
        <v>0</v>
      </c>
      <c r="X152" s="342">
        <v>0</v>
      </c>
      <c r="Y152" s="342">
        <v>0</v>
      </c>
      <c r="Z152" s="342">
        <v>0</v>
      </c>
      <c r="AA152" s="329">
        <v>0</v>
      </c>
      <c r="AB152" s="329">
        <v>0</v>
      </c>
      <c r="AC152" s="329">
        <v>0</v>
      </c>
      <c r="AD152" s="329">
        <v>0</v>
      </c>
      <c r="AE152" s="329">
        <v>0</v>
      </c>
      <c r="AF152" s="329">
        <v>0</v>
      </c>
      <c r="AG152" s="329">
        <v>0</v>
      </c>
      <c r="AH152" s="329">
        <v>0</v>
      </c>
      <c r="AI152" s="329">
        <v>0</v>
      </c>
      <c r="AJ152" s="329">
        <v>0</v>
      </c>
      <c r="AK152" s="329">
        <v>0</v>
      </c>
      <c r="AL152" s="329">
        <v>0</v>
      </c>
      <c r="AM152" s="329">
        <v>0</v>
      </c>
      <c r="AN152" s="329">
        <v>0</v>
      </c>
      <c r="AO152" s="329">
        <v>0</v>
      </c>
    </row>
    <row r="153" spans="1:41" ht="15" customHeight="1" outlineLevel="1">
      <c r="A153" s="245"/>
      <c r="B153" s="245" t="s">
        <v>797</v>
      </c>
      <c r="C153" s="245"/>
      <c r="D153" s="245"/>
      <c r="E153" s="245"/>
      <c r="F153" s="245"/>
      <c r="G153" s="245"/>
      <c r="H153" s="245"/>
      <c r="I153" s="326" t="e">
        <v>#N/A</v>
      </c>
      <c r="J153" s="326" t="e">
        <v>#N/A</v>
      </c>
      <c r="K153" s="326">
        <v>0</v>
      </c>
      <c r="L153" s="326">
        <v>0</v>
      </c>
      <c r="M153" s="326">
        <v>0</v>
      </c>
      <c r="N153" s="327"/>
      <c r="O153" s="329" t="e">
        <v>#N/A</v>
      </c>
      <c r="P153" s="327" t="s">
        <v>725</v>
      </c>
      <c r="Q153" s="249" t="e">
        <v>#N/A</v>
      </c>
      <c r="R153" s="341" t="e">
        <v>#N/A</v>
      </c>
      <c r="S153" s="329" t="e">
        <v>#N/A</v>
      </c>
      <c r="T153" s="329" t="e">
        <v>#N/A</v>
      </c>
      <c r="U153" s="329" t="e">
        <v>#N/A</v>
      </c>
      <c r="V153" s="329" t="e">
        <v>#N/A</v>
      </c>
      <c r="W153" s="329" t="e">
        <v>#N/A</v>
      </c>
      <c r="X153" s="329" t="e">
        <v>#N/A</v>
      </c>
      <c r="Y153" s="329" t="e">
        <v>#N/A</v>
      </c>
      <c r="Z153" s="329" t="e">
        <v>#N/A</v>
      </c>
      <c r="AA153" s="329">
        <v>0</v>
      </c>
      <c r="AB153" s="329">
        <v>0</v>
      </c>
      <c r="AC153" s="329">
        <v>0</v>
      </c>
      <c r="AD153" s="329">
        <v>0</v>
      </c>
      <c r="AE153" s="329">
        <v>0</v>
      </c>
      <c r="AF153" s="329">
        <v>0</v>
      </c>
      <c r="AG153" s="329">
        <v>0</v>
      </c>
      <c r="AH153" s="329">
        <v>0</v>
      </c>
      <c r="AI153" s="329">
        <v>0</v>
      </c>
      <c r="AJ153" s="329">
        <v>0</v>
      </c>
      <c r="AK153" s="329">
        <v>0</v>
      </c>
      <c r="AL153" s="329">
        <v>0</v>
      </c>
      <c r="AM153" s="329">
        <v>0</v>
      </c>
      <c r="AN153" s="329">
        <v>0</v>
      </c>
      <c r="AO153" s="329">
        <v>0</v>
      </c>
    </row>
    <row r="154" spans="1:41" ht="15" customHeight="1" outlineLevel="1">
      <c r="B154" s="271"/>
      <c r="C154" s="271"/>
      <c r="D154" s="271"/>
      <c r="E154" s="271"/>
      <c r="F154" s="271"/>
      <c r="G154" s="271"/>
      <c r="I154" s="338"/>
      <c r="J154" s="338"/>
      <c r="K154" s="338"/>
      <c r="L154" s="338"/>
      <c r="M154" s="338"/>
      <c r="N154" s="339"/>
      <c r="O154" s="346"/>
      <c r="P154" s="339"/>
      <c r="Q154" s="340"/>
      <c r="R154" s="338"/>
      <c r="S154" s="338"/>
      <c r="T154" s="338"/>
      <c r="U154" s="338"/>
      <c r="V154" s="338"/>
      <c r="W154" s="338"/>
      <c r="X154" s="338"/>
      <c r="Y154" s="338"/>
      <c r="Z154" s="338"/>
      <c r="AA154" s="338"/>
      <c r="AB154" s="338"/>
      <c r="AC154" s="338"/>
      <c r="AD154" s="338"/>
      <c r="AE154" s="338"/>
      <c r="AF154" s="338"/>
      <c r="AG154" s="338"/>
      <c r="AH154" s="338"/>
      <c r="AI154" s="338"/>
      <c r="AJ154" s="338"/>
      <c r="AK154" s="338"/>
      <c r="AL154" s="338"/>
      <c r="AM154" s="338"/>
      <c r="AN154" s="338"/>
      <c r="AO154" s="338"/>
    </row>
    <row r="155" spans="1:41" ht="15" customHeight="1" outlineLevel="1">
      <c r="A155" s="244"/>
      <c r="B155" s="267" t="s">
        <v>798</v>
      </c>
      <c r="C155" s="323"/>
      <c r="D155" s="323"/>
      <c r="E155" s="323"/>
      <c r="F155" s="323"/>
      <c r="G155" s="323"/>
      <c r="H155" s="244"/>
      <c r="I155" s="335"/>
      <c r="J155" s="335"/>
      <c r="K155" s="335"/>
      <c r="L155" s="335"/>
      <c r="M155" s="335"/>
      <c r="N155" s="334"/>
      <c r="O155" s="336"/>
      <c r="P155" s="334"/>
      <c r="Q155" s="337"/>
      <c r="R155" s="335"/>
      <c r="S155" s="335"/>
      <c r="T155" s="335"/>
      <c r="U155" s="335"/>
      <c r="V155" s="335"/>
      <c r="W155" s="335"/>
      <c r="X155" s="335"/>
      <c r="Y155" s="335"/>
      <c r="Z155" s="335"/>
      <c r="AA155" s="335"/>
      <c r="AB155" s="335"/>
      <c r="AC155" s="335"/>
      <c r="AD155" s="335"/>
      <c r="AE155" s="335"/>
      <c r="AF155" s="335"/>
      <c r="AG155" s="335"/>
      <c r="AH155" s="335"/>
      <c r="AI155" s="335"/>
      <c r="AJ155" s="335"/>
      <c r="AK155" s="335"/>
      <c r="AL155" s="335"/>
      <c r="AM155" s="335"/>
      <c r="AN155" s="335"/>
      <c r="AO155" s="335"/>
    </row>
    <row r="156" spans="1:41" ht="15" customHeight="1" outlineLevel="1">
      <c r="B156" s="271"/>
      <c r="C156" s="271"/>
      <c r="D156" s="271"/>
      <c r="E156" s="271"/>
      <c r="F156" s="271"/>
      <c r="G156" s="271"/>
      <c r="I156" s="338"/>
      <c r="J156" s="338"/>
      <c r="K156" s="338"/>
      <c r="L156" s="338"/>
      <c r="M156" s="338"/>
      <c r="N156" s="347"/>
      <c r="O156" s="348"/>
      <c r="P156" s="347"/>
      <c r="Q156" s="340"/>
      <c r="R156" s="338"/>
      <c r="S156" s="338"/>
      <c r="T156" s="338"/>
      <c r="U156" s="338"/>
      <c r="V156" s="338"/>
      <c r="W156" s="338"/>
      <c r="X156" s="338"/>
      <c r="Y156" s="338"/>
      <c r="Z156" s="338"/>
      <c r="AA156" s="338"/>
      <c r="AB156" s="338"/>
      <c r="AC156" s="338"/>
      <c r="AD156" s="338"/>
      <c r="AE156" s="338"/>
      <c r="AF156" s="338"/>
      <c r="AG156" s="338"/>
      <c r="AH156" s="338"/>
      <c r="AI156" s="338"/>
      <c r="AJ156" s="338"/>
      <c r="AK156" s="338"/>
      <c r="AL156" s="338"/>
      <c r="AM156" s="338"/>
      <c r="AN156" s="338"/>
      <c r="AO156" s="338"/>
    </row>
    <row r="157" spans="1:41" ht="15" customHeight="1" outlineLevel="1">
      <c r="A157" s="245"/>
      <c r="B157" s="245" t="s">
        <v>799</v>
      </c>
      <c r="C157" s="245"/>
      <c r="D157" s="245"/>
      <c r="E157" s="245"/>
      <c r="F157" s="245"/>
      <c r="G157" s="245"/>
      <c r="H157" s="245"/>
      <c r="I157" s="326" t="e">
        <v>#N/A</v>
      </c>
      <c r="J157" s="326" t="e">
        <v>#N/A</v>
      </c>
      <c r="K157" s="326">
        <v>6.6021545145303218E-3</v>
      </c>
      <c r="L157" s="326">
        <v>6.3105377506862239E-3</v>
      </c>
      <c r="M157" s="326">
        <v>6.3129414524972826E-3</v>
      </c>
      <c r="N157" s="327"/>
      <c r="O157" s="329" t="e">
        <v>#N/A</v>
      </c>
      <c r="P157" s="327" t="s">
        <v>725</v>
      </c>
      <c r="Q157" s="249" t="e">
        <v>#N/A</v>
      </c>
      <c r="R157" s="341" t="e">
        <v>#N/A</v>
      </c>
      <c r="S157" s="329" t="e">
        <v>#N/A</v>
      </c>
      <c r="T157" s="329" t="e">
        <v>#N/A</v>
      </c>
      <c r="U157" s="329" t="e">
        <v>#N/A</v>
      </c>
      <c r="V157" s="329" t="e">
        <v>#N/A</v>
      </c>
      <c r="W157" s="329" t="e">
        <v>#N/A</v>
      </c>
      <c r="X157" s="329" t="e">
        <v>#N/A</v>
      </c>
      <c r="Y157" s="329" t="e">
        <v>#N/A</v>
      </c>
      <c r="Z157" s="329" t="e">
        <v>#N/A</v>
      </c>
      <c r="AA157" s="329">
        <v>2E-3</v>
      </c>
      <c r="AB157" s="329">
        <v>2E-3</v>
      </c>
      <c r="AC157" s="329">
        <v>2E-3</v>
      </c>
      <c r="AD157" s="329">
        <v>2E-3</v>
      </c>
      <c r="AE157" s="329">
        <v>2E-3</v>
      </c>
      <c r="AF157" s="329">
        <v>2E-3</v>
      </c>
      <c r="AG157" s="329">
        <v>2E-3</v>
      </c>
      <c r="AH157" s="329">
        <v>2E-3</v>
      </c>
      <c r="AI157" s="329">
        <v>2E-3</v>
      </c>
      <c r="AJ157" s="329">
        <v>2E-3</v>
      </c>
      <c r="AK157" s="329">
        <v>2E-3</v>
      </c>
      <c r="AL157" s="329">
        <v>2E-3</v>
      </c>
      <c r="AM157" s="329">
        <v>2E-3</v>
      </c>
      <c r="AN157" s="329">
        <v>2E-3</v>
      </c>
      <c r="AO157" s="329">
        <v>2E-3</v>
      </c>
    </row>
    <row r="158" spans="1:41" ht="15" customHeight="1" outlineLevel="1">
      <c r="A158" s="245"/>
      <c r="B158" s="245" t="s">
        <v>800</v>
      </c>
      <c r="C158" s="245"/>
      <c r="D158" s="245"/>
      <c r="E158" s="245"/>
      <c r="F158" s="245"/>
      <c r="G158" s="245"/>
      <c r="H158" s="245"/>
      <c r="I158" s="326" t="e">
        <v>#N/A</v>
      </c>
      <c r="J158" s="326" t="e">
        <v>#N/A</v>
      </c>
      <c r="K158" s="326">
        <v>2.529194126757282E-2</v>
      </c>
      <c r="L158" s="326">
        <v>2.3839785004795156E-2</v>
      </c>
      <c r="M158" s="326">
        <v>1.8528816330608315E-2</v>
      </c>
      <c r="N158" s="327"/>
      <c r="O158" s="329" t="e">
        <v>#N/A</v>
      </c>
      <c r="P158" s="327" t="s">
        <v>725</v>
      </c>
      <c r="Q158" s="249" t="e">
        <v>#N/A</v>
      </c>
      <c r="R158" s="341" t="e">
        <v>#N/A</v>
      </c>
      <c r="S158" s="329" t="e">
        <v>#N/A</v>
      </c>
      <c r="T158" s="329" t="e">
        <v>#N/A</v>
      </c>
      <c r="U158" s="329" t="e">
        <v>#N/A</v>
      </c>
      <c r="V158" s="329" t="e">
        <v>#N/A</v>
      </c>
      <c r="W158" s="329" t="e">
        <v>#N/A</v>
      </c>
      <c r="X158" s="329" t="e">
        <v>#N/A</v>
      </c>
      <c r="Y158" s="329" t="e">
        <v>#N/A</v>
      </c>
      <c r="Z158" s="329" t="e">
        <v>#N/A</v>
      </c>
      <c r="AA158" s="329">
        <v>3.2499999999999994E-3</v>
      </c>
      <c r="AB158" s="329">
        <v>3.1895362152648665E-3</v>
      </c>
      <c r="AC158" s="329">
        <v>3.1348263204004469E-3</v>
      </c>
      <c r="AD158" s="329">
        <v>3.0853227603903069E-3</v>
      </c>
      <c r="AE158" s="329">
        <v>3.0405300869671432E-3</v>
      </c>
      <c r="AF158" s="329">
        <v>3.0000000000000001E-3</v>
      </c>
      <c r="AG158" s="329">
        <v>3.0000000000000001E-3</v>
      </c>
      <c r="AH158" s="329">
        <v>3.0000000000000001E-3</v>
      </c>
      <c r="AI158" s="329">
        <v>3.0000000000000001E-3</v>
      </c>
      <c r="AJ158" s="329">
        <v>3.0000000000000001E-3</v>
      </c>
      <c r="AK158" s="329">
        <v>3.0000000000000001E-3</v>
      </c>
      <c r="AL158" s="329">
        <v>3.0000000000000001E-3</v>
      </c>
      <c r="AM158" s="329">
        <v>3.0000000000000001E-3</v>
      </c>
      <c r="AN158" s="329">
        <v>3.0000000000000001E-3</v>
      </c>
      <c r="AO158" s="329">
        <v>3.0000000000000001E-3</v>
      </c>
    </row>
    <row r="159" spans="1:41" ht="15" customHeight="1" outlineLevel="1">
      <c r="A159" s="245"/>
      <c r="B159" s="245" t="s">
        <v>801</v>
      </c>
      <c r="C159" s="245"/>
      <c r="D159" s="245"/>
      <c r="E159" s="245"/>
      <c r="F159" s="245"/>
      <c r="G159" s="245"/>
      <c r="H159" s="245"/>
      <c r="I159" s="326" t="e">
        <v>#N/A</v>
      </c>
      <c r="J159" s="326" t="e">
        <v>#N/A</v>
      </c>
      <c r="K159" s="326">
        <v>0</v>
      </c>
      <c r="L159" s="326">
        <v>0</v>
      </c>
      <c r="M159" s="326">
        <v>0</v>
      </c>
      <c r="N159" s="327"/>
      <c r="O159" s="329" t="e">
        <v>#N/A</v>
      </c>
      <c r="P159" s="327" t="s">
        <v>725</v>
      </c>
      <c r="Q159" s="249" t="e">
        <v>#N/A</v>
      </c>
      <c r="R159" s="341" t="e">
        <v>#N/A</v>
      </c>
      <c r="S159" s="329" t="e">
        <v>#N/A</v>
      </c>
      <c r="T159" s="329" t="e">
        <v>#N/A</v>
      </c>
      <c r="U159" s="329" t="e">
        <v>#N/A</v>
      </c>
      <c r="V159" s="329" t="e">
        <v>#N/A</v>
      </c>
      <c r="W159" s="329" t="e">
        <v>#N/A</v>
      </c>
      <c r="X159" s="329" t="e">
        <v>#N/A</v>
      </c>
      <c r="Y159" s="329" t="e">
        <v>#N/A</v>
      </c>
      <c r="Z159" s="329" t="e">
        <v>#N/A</v>
      </c>
      <c r="AA159" s="329">
        <v>3.2499999999999999E-4</v>
      </c>
      <c r="AB159" s="329">
        <v>3.2499999999999999E-4</v>
      </c>
      <c r="AC159" s="329">
        <v>3.2499999999999999E-4</v>
      </c>
      <c r="AD159" s="329">
        <v>3.2499999999999999E-4</v>
      </c>
      <c r="AE159" s="329">
        <v>3.2499999999999999E-4</v>
      </c>
      <c r="AF159" s="329">
        <v>3.2499999999999999E-4</v>
      </c>
      <c r="AG159" s="329">
        <v>3.2499999999999999E-4</v>
      </c>
      <c r="AH159" s="329">
        <v>3.2499999999999999E-4</v>
      </c>
      <c r="AI159" s="329">
        <v>3.2499999999999999E-4</v>
      </c>
      <c r="AJ159" s="329">
        <v>3.2499999999999999E-4</v>
      </c>
      <c r="AK159" s="329">
        <v>3.2499999999999999E-4</v>
      </c>
      <c r="AL159" s="329">
        <v>3.2499999999999999E-4</v>
      </c>
      <c r="AM159" s="329">
        <v>3.2499999999999999E-4</v>
      </c>
      <c r="AN159" s="329">
        <v>3.2499999999999999E-4</v>
      </c>
      <c r="AO159" s="329">
        <v>3.2499999999999999E-4</v>
      </c>
    </row>
    <row r="160" spans="1:41" ht="15" customHeight="1" outlineLevel="1">
      <c r="A160" s="245"/>
      <c r="B160" s="245" t="s">
        <v>802</v>
      </c>
      <c r="C160" s="245"/>
      <c r="D160" s="245"/>
      <c r="E160" s="245"/>
      <c r="F160" s="245"/>
      <c r="G160" s="245"/>
      <c r="H160" s="245"/>
      <c r="I160" s="326" t="e">
        <v>#N/A</v>
      </c>
      <c r="J160" s="326" t="e">
        <v>#N/A</v>
      </c>
      <c r="K160" s="326">
        <v>2.7031560444901438E-2</v>
      </c>
      <c r="L160" s="326">
        <v>2.7580642694789912E-2</v>
      </c>
      <c r="M160" s="326">
        <v>2.7973262036465885E-2</v>
      </c>
      <c r="N160" s="327"/>
      <c r="O160" s="329" t="e">
        <v>#N/A</v>
      </c>
      <c r="P160" s="327" t="s">
        <v>725</v>
      </c>
      <c r="Q160" s="249" t="e">
        <v>#N/A</v>
      </c>
      <c r="R160" s="341" t="e">
        <v>#N/A</v>
      </c>
      <c r="S160" s="329" t="e">
        <v>#N/A</v>
      </c>
      <c r="T160" s="329" t="e">
        <v>#N/A</v>
      </c>
      <c r="U160" s="329" t="e">
        <v>#N/A</v>
      </c>
      <c r="V160" s="329" t="e">
        <v>#N/A</v>
      </c>
      <c r="W160" s="329" t="e">
        <v>#N/A</v>
      </c>
      <c r="X160" s="329" t="e">
        <v>#N/A</v>
      </c>
      <c r="Y160" s="329" t="e">
        <v>#N/A</v>
      </c>
      <c r="Z160" s="329" t="e">
        <v>#N/A</v>
      </c>
      <c r="AA160" s="329">
        <v>6.8500000000000002E-3</v>
      </c>
      <c r="AB160" s="329">
        <v>6.8500000000000002E-3</v>
      </c>
      <c r="AC160" s="329">
        <v>6.8500000000000002E-3</v>
      </c>
      <c r="AD160" s="329">
        <v>6.8500000000000002E-3</v>
      </c>
      <c r="AE160" s="329">
        <v>6.8500000000000002E-3</v>
      </c>
      <c r="AF160" s="329">
        <v>6.8500000000000002E-3</v>
      </c>
      <c r="AG160" s="329">
        <v>6.8500000000000002E-3</v>
      </c>
      <c r="AH160" s="329">
        <v>6.8500000000000002E-3</v>
      </c>
      <c r="AI160" s="329">
        <v>6.8500000000000002E-3</v>
      </c>
      <c r="AJ160" s="329">
        <v>6.8500000000000002E-3</v>
      </c>
      <c r="AK160" s="329">
        <v>6.8500000000000002E-3</v>
      </c>
      <c r="AL160" s="329">
        <v>6.8500000000000002E-3</v>
      </c>
      <c r="AM160" s="329">
        <v>6.8500000000000002E-3</v>
      </c>
      <c r="AN160" s="329">
        <v>6.8500000000000002E-3</v>
      </c>
      <c r="AO160" s="329">
        <v>6.8500000000000002E-3</v>
      </c>
    </row>
    <row r="161" spans="1:41" ht="15" customHeight="1" outlineLevel="1">
      <c r="A161" s="245"/>
      <c r="B161" s="245"/>
      <c r="C161" s="245"/>
      <c r="D161" s="245"/>
      <c r="E161" s="245"/>
      <c r="F161" s="245"/>
      <c r="G161" s="245"/>
      <c r="H161" s="245"/>
      <c r="I161" s="254"/>
      <c r="J161" s="254"/>
      <c r="K161" s="254"/>
      <c r="L161" s="254"/>
      <c r="M161" s="254"/>
      <c r="N161" s="261"/>
      <c r="O161" s="247"/>
      <c r="P161" s="261"/>
      <c r="Q161" s="253"/>
      <c r="R161" s="247"/>
      <c r="S161" s="247"/>
      <c r="T161" s="247"/>
      <c r="U161" s="247"/>
      <c r="V161" s="247"/>
      <c r="W161" s="247"/>
      <c r="X161" s="247"/>
      <c r="Y161" s="247"/>
      <c r="Z161" s="247"/>
      <c r="AA161" s="247"/>
      <c r="AB161" s="247"/>
      <c r="AC161" s="247"/>
      <c r="AD161" s="247"/>
      <c r="AE161" s="247"/>
      <c r="AF161" s="247"/>
      <c r="AG161" s="247"/>
      <c r="AH161" s="247"/>
      <c r="AI161" s="247"/>
      <c r="AJ161" s="247"/>
      <c r="AK161" s="247"/>
      <c r="AL161" s="247"/>
      <c r="AM161" s="247"/>
      <c r="AN161" s="247"/>
      <c r="AO161" s="247"/>
    </row>
    <row r="162" spans="1:41" ht="15" customHeight="1" outlineLevel="1">
      <c r="A162" s="211"/>
      <c r="B162" s="236" t="s">
        <v>803</v>
      </c>
      <c r="C162" s="237"/>
      <c r="D162" s="237"/>
      <c r="E162" s="237"/>
      <c r="F162" s="237"/>
      <c r="G162" s="237"/>
      <c r="H162" s="211"/>
      <c r="I162" s="238"/>
      <c r="J162" s="238"/>
      <c r="K162" s="238"/>
      <c r="L162" s="238"/>
      <c r="M162" s="238"/>
      <c r="N162" s="211"/>
      <c r="O162" s="238"/>
      <c r="P162" s="211"/>
      <c r="Q162" s="239"/>
      <c r="R162" s="238"/>
      <c r="S162" s="238"/>
      <c r="T162" s="238"/>
      <c r="U162" s="238"/>
      <c r="V162" s="238"/>
      <c r="W162" s="238"/>
      <c r="X162" s="238"/>
      <c r="Y162" s="238"/>
      <c r="Z162" s="238"/>
      <c r="AA162" s="238"/>
      <c r="AB162" s="238"/>
      <c r="AC162" s="238"/>
      <c r="AD162" s="238"/>
      <c r="AE162" s="238"/>
      <c r="AF162" s="238"/>
      <c r="AG162" s="238"/>
      <c r="AH162" s="238"/>
      <c r="AI162" s="238"/>
      <c r="AJ162" s="238"/>
      <c r="AK162" s="238"/>
      <c r="AL162" s="238"/>
      <c r="AM162" s="238"/>
      <c r="AN162" s="238"/>
      <c r="AO162" s="238"/>
    </row>
    <row r="163" spans="1:41" ht="15" customHeight="1" outlineLevel="1">
      <c r="A163" s="211"/>
      <c r="B163" s="241"/>
      <c r="C163" s="211"/>
      <c r="D163" s="211"/>
      <c r="E163" s="211"/>
      <c r="F163" s="211"/>
      <c r="G163" s="211"/>
      <c r="H163" s="211"/>
      <c r="I163" s="217"/>
      <c r="J163" s="217"/>
      <c r="K163" s="217"/>
      <c r="L163" s="217"/>
      <c r="M163" s="217"/>
      <c r="N163" s="211"/>
      <c r="O163" s="217"/>
      <c r="P163" s="211"/>
      <c r="Q163" s="218"/>
      <c r="R163" s="217"/>
      <c r="S163" s="217"/>
      <c r="T163" s="217"/>
      <c r="U163" s="217"/>
      <c r="V163" s="217"/>
      <c r="W163" s="217"/>
      <c r="X163" s="217"/>
      <c r="Y163" s="217"/>
      <c r="Z163" s="217"/>
      <c r="AA163" s="217"/>
      <c r="AB163" s="217"/>
      <c r="AC163" s="217"/>
      <c r="AD163" s="217"/>
      <c r="AE163" s="217"/>
      <c r="AF163" s="217"/>
      <c r="AG163" s="217"/>
      <c r="AH163" s="217"/>
      <c r="AI163" s="217"/>
      <c r="AJ163" s="217"/>
      <c r="AK163" s="217"/>
      <c r="AL163" s="217"/>
      <c r="AM163" s="217"/>
      <c r="AN163" s="217"/>
      <c r="AO163" s="217"/>
    </row>
    <row r="164" spans="1:41" ht="15" customHeight="1" outlineLevel="1">
      <c r="A164" s="211"/>
      <c r="B164" s="211" t="s">
        <v>804</v>
      </c>
      <c r="C164" s="211"/>
      <c r="D164" s="211"/>
      <c r="E164" s="344" t="s">
        <v>796</v>
      </c>
      <c r="F164" s="258">
        <v>0</v>
      </c>
      <c r="G164" s="211"/>
      <c r="H164" s="211"/>
      <c r="I164" s="279" t="e">
        <v>#N/A</v>
      </c>
      <c r="J164" s="279" t="e">
        <v>#N/A</v>
      </c>
      <c r="K164" s="279">
        <v>131.37091470908061</v>
      </c>
      <c r="L164" s="279">
        <v>148.28147031143288</v>
      </c>
      <c r="M164" s="279">
        <v>152.68538960584448</v>
      </c>
      <c r="N164" s="349"/>
      <c r="O164" s="329" t="e">
        <v>#N/A</v>
      </c>
      <c r="P164" s="349"/>
      <c r="Q164" s="281" t="e">
        <v>#N/A</v>
      </c>
      <c r="R164" s="279" t="e">
        <v>#N/A</v>
      </c>
      <c r="S164" s="279" t="e">
        <v>#N/A</v>
      </c>
      <c r="T164" s="279" t="e">
        <v>#N/A</v>
      </c>
      <c r="U164" s="279" t="e">
        <v>#N/A</v>
      </c>
      <c r="V164" s="279" t="e">
        <v>#N/A</v>
      </c>
      <c r="W164" s="279" t="e">
        <v>#N/A</v>
      </c>
      <c r="X164" s="279" t="e">
        <v>#N/A</v>
      </c>
      <c r="Y164" s="279" t="e">
        <v>#N/A</v>
      </c>
      <c r="Z164" s="279" t="e">
        <v>#N/A</v>
      </c>
      <c r="AA164" s="279">
        <v>33.378</v>
      </c>
      <c r="AB164" s="279">
        <v>35.928219236023104</v>
      </c>
      <c r="AC164" s="279">
        <v>30.536291149364317</v>
      </c>
      <c r="AD164" s="279">
        <v>31.528404323693191</v>
      </c>
      <c r="AE164" s="279">
        <v>46.21475380178002</v>
      </c>
      <c r="AF164" s="279">
        <v>37.566062164651122</v>
      </c>
      <c r="AG164" s="279">
        <v>31.795745676756844</v>
      </c>
      <c r="AH164" s="279">
        <v>32.704908668244911</v>
      </c>
      <c r="AI164" s="279">
        <v>47.774998685039911</v>
      </c>
      <c r="AJ164" s="279">
        <v>38.713484007451257</v>
      </c>
      <c r="AK164" s="279">
        <v>32.67437552840228</v>
      </c>
      <c r="AL164" s="279">
        <v>33.52253138495103</v>
      </c>
      <c r="AM164" s="279">
        <v>48.969373652165899</v>
      </c>
      <c r="AN164" s="279">
        <v>39.681321107637537</v>
      </c>
      <c r="AO164" s="279">
        <v>33.491234916612342</v>
      </c>
    </row>
    <row r="165" spans="1:41" ht="15" customHeight="1" outlineLevel="1">
      <c r="A165" s="211"/>
      <c r="B165" s="230" t="s">
        <v>805</v>
      </c>
      <c r="C165" s="230"/>
      <c r="D165" s="230"/>
      <c r="E165" s="230"/>
      <c r="F165" s="230"/>
      <c r="G165" s="230"/>
      <c r="H165" s="211"/>
      <c r="I165" s="350" t="e">
        <v>#N/A</v>
      </c>
      <c r="J165" s="350" t="e">
        <v>#N/A</v>
      </c>
      <c r="K165" s="350">
        <v>730.02853058660094</v>
      </c>
      <c r="L165" s="350">
        <v>945.63394149376825</v>
      </c>
      <c r="M165" s="350">
        <v>1324.1739885041161</v>
      </c>
      <c r="N165" s="349"/>
      <c r="O165" s="351" t="e">
        <v>#N/A</v>
      </c>
      <c r="P165" s="349"/>
      <c r="Q165" s="352" t="e">
        <v>#N/A</v>
      </c>
      <c r="R165" s="350" t="e">
        <v>#N/A</v>
      </c>
      <c r="S165" s="350" t="e">
        <v>#N/A</v>
      </c>
      <c r="T165" s="350" t="e">
        <v>#N/A</v>
      </c>
      <c r="U165" s="350" t="e">
        <v>#N/A</v>
      </c>
      <c r="V165" s="350" t="e">
        <v>#N/A</v>
      </c>
      <c r="W165" s="350" t="e">
        <v>#N/A</v>
      </c>
      <c r="X165" s="350" t="e">
        <v>#N/A</v>
      </c>
      <c r="Y165" s="350" t="e">
        <v>#N/A</v>
      </c>
      <c r="Z165" s="350" t="e">
        <v>#N/A</v>
      </c>
      <c r="AA165" s="350">
        <v>105.48849999999999</v>
      </c>
      <c r="AB165" s="350">
        <v>138.25244813332151</v>
      </c>
      <c r="AC165" s="350">
        <v>237.57386331196312</v>
      </c>
      <c r="AD165" s="350">
        <v>248.71371914131635</v>
      </c>
      <c r="AE165" s="350">
        <v>76.834661221478953</v>
      </c>
      <c r="AF165" s="350">
        <v>220.39312223110534</v>
      </c>
      <c r="AG165" s="350">
        <v>318.57487604118171</v>
      </c>
      <c r="AH165" s="350">
        <v>329.83128200000226</v>
      </c>
      <c r="AI165" s="350">
        <v>162.18680611047185</v>
      </c>
      <c r="AJ165" s="350">
        <v>312.13716493775325</v>
      </c>
      <c r="AK165" s="350">
        <v>417.56051636506032</v>
      </c>
      <c r="AL165" s="350">
        <v>432.28950109083087</v>
      </c>
      <c r="AM165" s="350">
        <v>266.60712164302618</v>
      </c>
      <c r="AN165" s="350">
        <v>421.23926855332081</v>
      </c>
      <c r="AO165" s="350">
        <v>525.7964872852134</v>
      </c>
    </row>
    <row r="166" spans="1:41" ht="15" customHeight="1" outlineLevel="1">
      <c r="A166" s="211"/>
      <c r="B166" s="353" t="s">
        <v>806</v>
      </c>
      <c r="C166" s="211"/>
      <c r="D166" s="211"/>
      <c r="E166" s="211"/>
      <c r="F166" s="211"/>
      <c r="G166" s="211"/>
      <c r="H166" s="211"/>
      <c r="I166" s="279">
        <v>0</v>
      </c>
      <c r="J166" s="279">
        <v>0</v>
      </c>
      <c r="K166" s="279">
        <v>861.39944529568163</v>
      </c>
      <c r="L166" s="279">
        <v>1093.9154118052011</v>
      </c>
      <c r="M166" s="279">
        <v>1476.8593781099607</v>
      </c>
      <c r="N166" s="349"/>
      <c r="O166" s="279">
        <v>0</v>
      </c>
      <c r="P166" s="349"/>
      <c r="Q166" s="281">
        <v>0</v>
      </c>
      <c r="R166" s="279">
        <v>0</v>
      </c>
      <c r="S166" s="279">
        <v>0</v>
      </c>
      <c r="T166" s="279">
        <v>0</v>
      </c>
      <c r="U166" s="279">
        <v>0</v>
      </c>
      <c r="V166" s="279">
        <v>0</v>
      </c>
      <c r="W166" s="279">
        <v>0</v>
      </c>
      <c r="X166" s="279">
        <v>0</v>
      </c>
      <c r="Y166" s="279">
        <v>0</v>
      </c>
      <c r="Z166" s="279">
        <v>0</v>
      </c>
      <c r="AA166" s="279">
        <v>138.86649999999997</v>
      </c>
      <c r="AB166" s="279">
        <v>174.1806673693446</v>
      </c>
      <c r="AC166" s="279">
        <v>268.11015446132745</v>
      </c>
      <c r="AD166" s="279">
        <v>280.24212346500951</v>
      </c>
      <c r="AE166" s="279">
        <v>123.04941502325897</v>
      </c>
      <c r="AF166" s="279">
        <v>257.95918439575644</v>
      </c>
      <c r="AG166" s="279">
        <v>350.37062171793855</v>
      </c>
      <c r="AH166" s="279">
        <v>362.53619066824717</v>
      </c>
      <c r="AI166" s="279">
        <v>209.96180479551177</v>
      </c>
      <c r="AJ166" s="279">
        <v>350.85064894520451</v>
      </c>
      <c r="AK166" s="279">
        <v>450.23489189346259</v>
      </c>
      <c r="AL166" s="279">
        <v>465.8120324757819</v>
      </c>
      <c r="AM166" s="279">
        <v>315.5764952951921</v>
      </c>
      <c r="AN166" s="279">
        <v>460.92058966095834</v>
      </c>
      <c r="AO166" s="279">
        <v>559.28772220182577</v>
      </c>
    </row>
    <row r="167" spans="1:41" ht="15" customHeight="1" outlineLevel="1">
      <c r="A167" s="211"/>
      <c r="B167" s="211"/>
      <c r="C167" s="211"/>
      <c r="D167" s="211"/>
      <c r="E167" s="211"/>
      <c r="F167" s="211"/>
      <c r="G167" s="211"/>
      <c r="H167" s="211"/>
      <c r="I167" s="279"/>
      <c r="J167" s="279"/>
      <c r="K167" s="279"/>
      <c r="L167" s="279"/>
      <c r="M167" s="279"/>
      <c r="N167" s="349"/>
      <c r="O167" s="279"/>
      <c r="P167" s="349"/>
      <c r="Q167" s="281"/>
      <c r="R167" s="279"/>
      <c r="S167" s="279"/>
      <c r="T167" s="279"/>
      <c r="U167" s="279"/>
      <c r="V167" s="279"/>
      <c r="W167" s="279"/>
      <c r="X167" s="279"/>
      <c r="Y167" s="279"/>
      <c r="Z167" s="279"/>
      <c r="AA167" s="279"/>
      <c r="AB167" s="279"/>
      <c r="AC167" s="279"/>
      <c r="AD167" s="279"/>
      <c r="AE167" s="279"/>
      <c r="AF167" s="279"/>
      <c r="AG167" s="279"/>
      <c r="AH167" s="279"/>
      <c r="AI167" s="279"/>
      <c r="AJ167" s="279"/>
      <c r="AK167" s="279"/>
      <c r="AL167" s="279"/>
      <c r="AM167" s="279"/>
      <c r="AN167" s="279"/>
      <c r="AO167" s="279"/>
    </row>
    <row r="168" spans="1:41" ht="15" customHeight="1" outlineLevel="1">
      <c r="A168" s="211"/>
      <c r="B168" s="211" t="s">
        <v>807</v>
      </c>
      <c r="C168" s="211"/>
      <c r="D168" s="211"/>
      <c r="E168" s="211"/>
      <c r="F168" s="211"/>
      <c r="G168" s="211"/>
      <c r="H168" s="211"/>
      <c r="I168" s="279" t="e">
        <v>#N/A</v>
      </c>
      <c r="J168" s="279" t="e">
        <v>#N/A</v>
      </c>
      <c r="K168" s="279">
        <v>3.171675</v>
      </c>
      <c r="L168" s="279">
        <v>0</v>
      </c>
      <c r="M168" s="279">
        <v>0</v>
      </c>
      <c r="N168" s="349"/>
      <c r="O168" s="329" t="e">
        <v>#N/A</v>
      </c>
      <c r="P168" s="349"/>
      <c r="Q168" s="281" t="e">
        <v>#N/A</v>
      </c>
      <c r="R168" s="279" t="e">
        <v>#N/A</v>
      </c>
      <c r="S168" s="279" t="e">
        <v>#N/A</v>
      </c>
      <c r="T168" s="279" t="e">
        <v>#N/A</v>
      </c>
      <c r="U168" s="279" t="e">
        <v>#N/A</v>
      </c>
      <c r="V168" s="279" t="e">
        <v>#N/A</v>
      </c>
      <c r="W168" s="279" t="e">
        <v>#N/A</v>
      </c>
      <c r="X168" s="279" t="e">
        <v>#N/A</v>
      </c>
      <c r="Y168" s="279" t="e">
        <v>#N/A</v>
      </c>
      <c r="Z168" s="279" t="e">
        <v>#N/A</v>
      </c>
      <c r="AA168" s="279">
        <v>3.171675</v>
      </c>
      <c r="AB168" s="279">
        <v>0</v>
      </c>
      <c r="AC168" s="279">
        <v>0</v>
      </c>
      <c r="AD168" s="279">
        <v>0</v>
      </c>
      <c r="AE168" s="279">
        <v>0</v>
      </c>
      <c r="AF168" s="279">
        <v>0</v>
      </c>
      <c r="AG168" s="279">
        <v>0</v>
      </c>
      <c r="AH168" s="279">
        <v>0</v>
      </c>
      <c r="AI168" s="279">
        <v>0</v>
      </c>
      <c r="AJ168" s="279">
        <v>0</v>
      </c>
      <c r="AK168" s="279">
        <v>0</v>
      </c>
      <c r="AL168" s="279">
        <v>0</v>
      </c>
      <c r="AM168" s="279">
        <v>0</v>
      </c>
      <c r="AN168" s="279">
        <v>0</v>
      </c>
      <c r="AO168" s="279">
        <v>0</v>
      </c>
    </row>
    <row r="169" spans="1:41" ht="15" customHeight="1" outlineLevel="1">
      <c r="A169" s="211"/>
      <c r="B169" s="230" t="s">
        <v>808</v>
      </c>
      <c r="C169" s="230"/>
      <c r="D169" s="230"/>
      <c r="E169" s="230"/>
      <c r="F169" s="230"/>
      <c r="G169" s="230"/>
      <c r="H169" s="211"/>
      <c r="I169" s="350" t="e">
        <v>#N/A</v>
      </c>
      <c r="J169" s="350" t="e">
        <v>#N/A</v>
      </c>
      <c r="K169" s="350">
        <v>1654.6111496150479</v>
      </c>
      <c r="L169" s="350">
        <v>1832.699153898893</v>
      </c>
      <c r="M169" s="350">
        <v>1959.4201225815345</v>
      </c>
      <c r="N169" s="349"/>
      <c r="O169" s="351" t="e">
        <v>#N/A</v>
      </c>
      <c r="P169" s="349"/>
      <c r="Q169" s="352" t="e">
        <v>#N/A</v>
      </c>
      <c r="R169" s="350" t="e">
        <v>#N/A</v>
      </c>
      <c r="S169" s="350" t="e">
        <v>#N/A</v>
      </c>
      <c r="T169" s="350" t="e">
        <v>#N/A</v>
      </c>
      <c r="U169" s="350" t="e">
        <v>#N/A</v>
      </c>
      <c r="V169" s="350" t="e">
        <v>#N/A</v>
      </c>
      <c r="W169" s="350" t="e">
        <v>#N/A</v>
      </c>
      <c r="X169" s="350" t="e">
        <v>#N/A</v>
      </c>
      <c r="Y169" s="350" t="e">
        <v>#N/A</v>
      </c>
      <c r="Z169" s="350" t="e">
        <v>#N/A</v>
      </c>
      <c r="AA169" s="350">
        <v>402.32253753055721</v>
      </c>
      <c r="AB169" s="350">
        <v>400.69660435093328</v>
      </c>
      <c r="AC169" s="350">
        <v>419.21929112213121</v>
      </c>
      <c r="AD169" s="350">
        <v>432.37271661142626</v>
      </c>
      <c r="AE169" s="350">
        <v>436.25919347719594</v>
      </c>
      <c r="AF169" s="350">
        <v>451.89442482421146</v>
      </c>
      <c r="AG169" s="350">
        <v>467.30652541798167</v>
      </c>
      <c r="AH169" s="350">
        <v>477.23901017950374</v>
      </c>
      <c r="AI169" s="350">
        <v>474.08864309290072</v>
      </c>
      <c r="AJ169" s="350">
        <v>486.32055851856757</v>
      </c>
      <c r="AK169" s="350">
        <v>496.89955092043385</v>
      </c>
      <c r="AL169" s="350">
        <v>502.11137004963268</v>
      </c>
      <c r="AM169" s="350">
        <v>485.54401055947528</v>
      </c>
      <c r="AN169" s="350">
        <v>488.79534715751771</v>
      </c>
      <c r="AO169" s="350">
        <v>492.91107021974994</v>
      </c>
    </row>
    <row r="170" spans="1:41" ht="15" customHeight="1" outlineLevel="1">
      <c r="A170" s="211"/>
      <c r="B170" s="353" t="s">
        <v>809</v>
      </c>
      <c r="C170" s="211"/>
      <c r="D170" s="211"/>
      <c r="E170" s="211"/>
      <c r="F170" s="211"/>
      <c r="G170" s="211"/>
      <c r="H170" s="211"/>
      <c r="I170" s="279">
        <v>252.3945860508166</v>
      </c>
      <c r="J170" s="279">
        <v>427.50055012222879</v>
      </c>
      <c r="K170" s="279">
        <v>1657.782824615048</v>
      </c>
      <c r="L170" s="279">
        <v>1832.699153898893</v>
      </c>
      <c r="M170" s="279">
        <v>1959.4201225815345</v>
      </c>
      <c r="N170" s="349"/>
      <c r="O170" s="279">
        <v>1423.7902723460907</v>
      </c>
      <c r="P170" s="349"/>
      <c r="Q170" s="281">
        <v>197.5378573254778</v>
      </c>
      <c r="R170" s="279">
        <v>198.5378573254778</v>
      </c>
      <c r="S170" s="279">
        <v>199.5378573254778</v>
      </c>
      <c r="T170" s="279">
        <v>214.5378573254778</v>
      </c>
      <c r="U170" s="279">
        <v>236.3945860508166</v>
      </c>
      <c r="V170" s="279">
        <v>252.3945860508166</v>
      </c>
      <c r="W170" s="279">
        <v>284.3945860508166</v>
      </c>
      <c r="X170" s="279">
        <v>322.3945860508166</v>
      </c>
      <c r="Y170" s="279">
        <v>389.50055012222879</v>
      </c>
      <c r="Z170" s="279">
        <v>427.50055012222879</v>
      </c>
      <c r="AA170" s="279">
        <v>405.49421253055721</v>
      </c>
      <c r="AB170" s="279">
        <v>400.69660435093328</v>
      </c>
      <c r="AC170" s="279">
        <v>419.21929112213121</v>
      </c>
      <c r="AD170" s="279">
        <v>432.37271661142626</v>
      </c>
      <c r="AE170" s="279">
        <v>436.25919347719594</v>
      </c>
      <c r="AF170" s="279">
        <v>451.89442482421146</v>
      </c>
      <c r="AG170" s="279">
        <v>467.30652541798167</v>
      </c>
      <c r="AH170" s="279">
        <v>477.23901017950374</v>
      </c>
      <c r="AI170" s="279">
        <v>474.08864309290072</v>
      </c>
      <c r="AJ170" s="279">
        <v>486.32055851856757</v>
      </c>
      <c r="AK170" s="279">
        <v>496.89955092043385</v>
      </c>
      <c r="AL170" s="279">
        <v>502.11137004963268</v>
      </c>
      <c r="AM170" s="279">
        <v>485.54401055947528</v>
      </c>
      <c r="AN170" s="279">
        <v>488.79534715751771</v>
      </c>
      <c r="AO170" s="279">
        <v>492.91107021974994</v>
      </c>
    </row>
    <row r="171" spans="1:41" ht="15" customHeight="1" outlineLevel="1">
      <c r="A171" s="211"/>
      <c r="B171" s="211"/>
      <c r="C171" s="211"/>
      <c r="D171" s="211"/>
      <c r="E171" s="211"/>
      <c r="F171" s="211"/>
      <c r="G171" s="211"/>
      <c r="H171" s="211"/>
      <c r="I171" s="279"/>
      <c r="J171" s="279"/>
      <c r="K171" s="279"/>
      <c r="L171" s="279"/>
      <c r="M171" s="279"/>
      <c r="N171" s="349"/>
      <c r="O171" s="279"/>
      <c r="P171" s="349"/>
      <c r="Q171" s="281"/>
      <c r="R171" s="279"/>
      <c r="S171" s="279"/>
      <c r="T171" s="279"/>
      <c r="U171" s="279"/>
      <c r="V171" s="279"/>
      <c r="W171" s="279"/>
      <c r="X171" s="279"/>
      <c r="Y171" s="279"/>
      <c r="Z171" s="279"/>
      <c r="AA171" s="279"/>
      <c r="AB171" s="279"/>
      <c r="AC171" s="279"/>
      <c r="AD171" s="279"/>
      <c r="AE171" s="279"/>
      <c r="AF171" s="279"/>
      <c r="AG171" s="279"/>
      <c r="AH171" s="279"/>
      <c r="AI171" s="279"/>
      <c r="AJ171" s="279"/>
      <c r="AK171" s="279"/>
      <c r="AL171" s="279"/>
      <c r="AM171" s="279"/>
      <c r="AN171" s="279"/>
      <c r="AO171" s="279"/>
    </row>
    <row r="172" spans="1:41" ht="15" customHeight="1" outlineLevel="1">
      <c r="A172" s="211"/>
      <c r="B172" s="211" t="s">
        <v>188</v>
      </c>
      <c r="C172" s="211"/>
      <c r="D172" s="211"/>
      <c r="E172" s="211"/>
      <c r="F172" s="211"/>
      <c r="G172" s="211"/>
      <c r="H172" s="211"/>
      <c r="I172" s="279">
        <v>0</v>
      </c>
      <c r="J172" s="279">
        <v>0</v>
      </c>
      <c r="K172" s="279">
        <v>0</v>
      </c>
      <c r="L172" s="279">
        <v>0</v>
      </c>
      <c r="M172" s="279">
        <v>0</v>
      </c>
      <c r="N172" s="349"/>
      <c r="O172" s="279">
        <v>0</v>
      </c>
      <c r="P172" s="349"/>
      <c r="Q172" s="281">
        <v>0</v>
      </c>
      <c r="R172" s="279">
        <v>0</v>
      </c>
      <c r="S172" s="279">
        <v>0</v>
      </c>
      <c r="T172" s="279">
        <v>0</v>
      </c>
      <c r="U172" s="279">
        <v>0</v>
      </c>
      <c r="V172" s="279">
        <v>0</v>
      </c>
      <c r="W172" s="279">
        <v>0</v>
      </c>
      <c r="X172" s="279">
        <v>0</v>
      </c>
      <c r="Y172" s="279">
        <v>0</v>
      </c>
      <c r="Z172" s="279">
        <v>0</v>
      </c>
      <c r="AA172" s="279">
        <v>0</v>
      </c>
      <c r="AB172" s="279">
        <v>0</v>
      </c>
      <c r="AC172" s="279">
        <v>0</v>
      </c>
      <c r="AD172" s="279">
        <v>0</v>
      </c>
      <c r="AE172" s="279">
        <v>0</v>
      </c>
      <c r="AF172" s="279">
        <v>0</v>
      </c>
      <c r="AG172" s="279">
        <v>0</v>
      </c>
      <c r="AH172" s="279">
        <v>0</v>
      </c>
      <c r="AI172" s="279">
        <v>0</v>
      </c>
      <c r="AJ172" s="279">
        <v>0</v>
      </c>
      <c r="AK172" s="279">
        <v>0</v>
      </c>
      <c r="AL172" s="279">
        <v>0</v>
      </c>
      <c r="AM172" s="279">
        <v>0</v>
      </c>
      <c r="AN172" s="279">
        <v>0</v>
      </c>
      <c r="AO172" s="279">
        <v>0</v>
      </c>
    </row>
    <row r="173" spans="1:41" ht="15" customHeight="1" outlineLevel="1">
      <c r="A173" s="211"/>
      <c r="B173" s="211"/>
      <c r="C173" s="211"/>
      <c r="D173" s="211"/>
      <c r="E173" s="211"/>
      <c r="F173" s="211"/>
      <c r="G173" s="211"/>
      <c r="H173" s="211"/>
      <c r="I173" s="217"/>
      <c r="J173" s="217"/>
      <c r="K173" s="217"/>
      <c r="L173" s="217"/>
      <c r="M173" s="217"/>
      <c r="N173" s="211"/>
      <c r="O173" s="217"/>
      <c r="P173" s="211"/>
      <c r="Q173" s="354"/>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7"/>
      <c r="AN173" s="217"/>
      <c r="AO173" s="217"/>
    </row>
    <row r="174" spans="1:41" ht="15" customHeight="1">
      <c r="A174" s="256"/>
      <c r="B174" s="256"/>
      <c r="C174" s="256"/>
      <c r="D174" s="256"/>
      <c r="E174" s="256"/>
      <c r="F174" s="256"/>
      <c r="G174" s="256"/>
      <c r="H174" s="256"/>
      <c r="I174" s="256"/>
      <c r="J174" s="256"/>
      <c r="K174" s="256"/>
      <c r="L174" s="256"/>
      <c r="M174" s="256"/>
      <c r="N174" s="256"/>
      <c r="P174" s="256"/>
      <c r="Q174" s="355"/>
    </row>
    <row r="175" spans="1:41" ht="15" customHeight="1">
      <c r="I175" s="202" t="s">
        <v>917</v>
      </c>
      <c r="J175" s="202" t="s">
        <v>917</v>
      </c>
      <c r="K175" s="202" t="s">
        <v>918</v>
      </c>
      <c r="L175" s="202" t="s">
        <v>918</v>
      </c>
      <c r="M175" s="202" t="s">
        <v>918</v>
      </c>
      <c r="O175" s="202" t="s">
        <v>639</v>
      </c>
      <c r="Q175" s="265" t="s">
        <v>917</v>
      </c>
      <c r="R175" s="202" t="s">
        <v>917</v>
      </c>
      <c r="S175" s="202" t="s">
        <v>917</v>
      </c>
      <c r="T175" s="202" t="s">
        <v>917</v>
      </c>
      <c r="U175" s="202" t="s">
        <v>917</v>
      </c>
      <c r="V175" s="202" t="s">
        <v>917</v>
      </c>
      <c r="W175" s="202" t="s">
        <v>917</v>
      </c>
      <c r="X175" s="202" t="s">
        <v>917</v>
      </c>
      <c r="Y175" s="202" t="s">
        <v>917</v>
      </c>
      <c r="Z175" s="202" t="s">
        <v>917</v>
      </c>
      <c r="AA175" s="202" t="s">
        <v>918</v>
      </c>
      <c r="AB175" s="202" t="s">
        <v>918</v>
      </c>
      <c r="AC175" s="202" t="s">
        <v>918</v>
      </c>
      <c r="AD175" s="202" t="s">
        <v>918</v>
      </c>
      <c r="AE175" s="202" t="s">
        <v>918</v>
      </c>
      <c r="AF175" s="202" t="s">
        <v>918</v>
      </c>
      <c r="AG175" s="202" t="s">
        <v>918</v>
      </c>
      <c r="AH175" s="202" t="s">
        <v>918</v>
      </c>
      <c r="AI175" s="202" t="s">
        <v>918</v>
      </c>
      <c r="AJ175" s="202" t="s">
        <v>918</v>
      </c>
      <c r="AK175" s="202" t="s">
        <v>918</v>
      </c>
      <c r="AL175" s="202" t="s">
        <v>918</v>
      </c>
      <c r="AM175" s="202" t="s">
        <v>918</v>
      </c>
      <c r="AN175" s="202" t="s">
        <v>918</v>
      </c>
      <c r="AO175" s="202" t="s">
        <v>918</v>
      </c>
    </row>
    <row r="176" spans="1:41" ht="5.25" customHeight="1">
      <c r="I176" s="34"/>
      <c r="J176" s="34"/>
      <c r="K176" s="34"/>
      <c r="L176" s="34"/>
      <c r="M176" s="34"/>
      <c r="O176" s="34"/>
      <c r="Q176" s="20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row>
    <row r="177" spans="1:41" ht="15" customHeight="1">
      <c r="A177" s="205"/>
      <c r="B177" s="206" t="s">
        <v>810</v>
      </c>
      <c r="C177" s="207"/>
      <c r="D177" s="207"/>
      <c r="E177" s="207"/>
      <c r="F177" s="207"/>
      <c r="G177" s="207"/>
      <c r="H177" s="208"/>
      <c r="I177" s="202">
        <v>41974</v>
      </c>
      <c r="J177" s="202">
        <v>42339</v>
      </c>
      <c r="K177" s="202">
        <v>42705</v>
      </c>
      <c r="L177" s="202">
        <v>43070</v>
      </c>
      <c r="M177" s="202">
        <v>43435</v>
      </c>
      <c r="N177" s="208"/>
      <c r="O177" s="202">
        <v>42339</v>
      </c>
      <c r="P177" s="208"/>
      <c r="Q177" s="265">
        <v>41518</v>
      </c>
      <c r="R177" s="202">
        <v>41609</v>
      </c>
      <c r="S177" s="202">
        <v>41699</v>
      </c>
      <c r="T177" s="202">
        <v>41791</v>
      </c>
      <c r="U177" s="202">
        <v>41883</v>
      </c>
      <c r="V177" s="202">
        <v>41974</v>
      </c>
      <c r="W177" s="202">
        <v>42064</v>
      </c>
      <c r="X177" s="202">
        <v>42156</v>
      </c>
      <c r="Y177" s="202">
        <v>42248</v>
      </c>
      <c r="Z177" s="202">
        <v>42339</v>
      </c>
      <c r="AA177" s="202">
        <v>42430</v>
      </c>
      <c r="AB177" s="202">
        <v>42522</v>
      </c>
      <c r="AC177" s="202">
        <v>42614</v>
      </c>
      <c r="AD177" s="202">
        <v>42705</v>
      </c>
      <c r="AE177" s="202">
        <v>42795</v>
      </c>
      <c r="AF177" s="202">
        <v>42887</v>
      </c>
      <c r="AG177" s="202">
        <v>42979</v>
      </c>
      <c r="AH177" s="202">
        <v>43070</v>
      </c>
      <c r="AI177" s="202">
        <v>43160</v>
      </c>
      <c r="AJ177" s="202">
        <v>43252</v>
      </c>
      <c r="AK177" s="202">
        <v>43344</v>
      </c>
      <c r="AL177" s="202">
        <v>43435</v>
      </c>
      <c r="AM177" s="202">
        <v>43525</v>
      </c>
      <c r="AN177" s="202">
        <v>43617</v>
      </c>
      <c r="AO177" s="202">
        <v>43709</v>
      </c>
    </row>
    <row r="178" spans="1:41" ht="15" customHeight="1" outlineLevel="1">
      <c r="A178" s="256"/>
      <c r="B178" s="256"/>
      <c r="C178" s="256"/>
      <c r="D178" s="256"/>
      <c r="E178" s="256"/>
      <c r="F178" s="256"/>
      <c r="G178" s="256"/>
      <c r="H178" s="256"/>
      <c r="I178" s="256"/>
      <c r="J178" s="256"/>
      <c r="K178" s="256"/>
      <c r="L178" s="256"/>
      <c r="M178" s="256"/>
      <c r="N178" s="256"/>
      <c r="P178" s="256"/>
      <c r="Q178" s="355"/>
      <c r="R178" s="356"/>
      <c r="S178" s="357"/>
      <c r="T178" s="356"/>
      <c r="U178" s="356"/>
      <c r="V178" s="356"/>
      <c r="W178" s="356"/>
      <c r="X178" s="357"/>
      <c r="Y178" s="356"/>
      <c r="Z178" s="356"/>
      <c r="AA178" s="356"/>
      <c r="AB178" s="356"/>
      <c r="AC178" s="356"/>
      <c r="AD178" s="356"/>
      <c r="AE178" s="356"/>
      <c r="AF178" s="356"/>
      <c r="AG178" s="356"/>
      <c r="AH178" s="356"/>
      <c r="AI178" s="356"/>
      <c r="AJ178" s="356"/>
      <c r="AK178" s="356"/>
      <c r="AL178" s="356"/>
      <c r="AM178" s="356"/>
      <c r="AN178" s="356"/>
      <c r="AO178" s="356"/>
    </row>
    <row r="179" spans="1:41" ht="15" customHeight="1" outlineLevel="1">
      <c r="A179" s="211"/>
      <c r="B179" s="236" t="s">
        <v>150</v>
      </c>
      <c r="C179" s="236"/>
      <c r="D179" s="236"/>
      <c r="E179" s="236"/>
      <c r="F179" s="236"/>
      <c r="G179" s="236"/>
      <c r="H179" s="211"/>
      <c r="I179" s="237"/>
      <c r="J179" s="237"/>
      <c r="K179" s="237"/>
      <c r="L179" s="237"/>
      <c r="M179" s="237"/>
      <c r="O179" s="268"/>
      <c r="Q179" s="358"/>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row>
    <row r="180" spans="1:41" ht="15" customHeight="1" outlineLevel="1">
      <c r="A180" s="211"/>
      <c r="B180" s="241"/>
      <c r="C180" s="241"/>
      <c r="D180" s="241"/>
      <c r="E180" s="241"/>
      <c r="F180" s="241"/>
      <c r="G180" s="241"/>
      <c r="H180" s="211"/>
      <c r="I180" s="215"/>
      <c r="J180" s="215"/>
      <c r="K180" s="215"/>
      <c r="L180" s="215"/>
      <c r="M180" s="215"/>
      <c r="N180" s="215"/>
      <c r="O180" s="215"/>
      <c r="P180" s="215"/>
      <c r="Q180" s="273"/>
      <c r="R180" s="215"/>
      <c r="S180" s="215"/>
      <c r="T180" s="215"/>
      <c r="U180" s="215"/>
      <c r="V180" s="215"/>
      <c r="W180" s="215"/>
      <c r="X180" s="215"/>
      <c r="Y180" s="215"/>
      <c r="Z180" s="215"/>
      <c r="AA180" s="215"/>
      <c r="AB180" s="215"/>
      <c r="AC180" s="215"/>
      <c r="AD180" s="215"/>
      <c r="AE180" s="215"/>
      <c r="AF180" s="215"/>
      <c r="AG180" s="215"/>
      <c r="AH180" s="215"/>
      <c r="AI180" s="215"/>
      <c r="AJ180" s="215"/>
      <c r="AK180" s="215"/>
      <c r="AL180" s="215"/>
      <c r="AM180" s="215"/>
      <c r="AN180" s="215"/>
      <c r="AO180" s="215"/>
    </row>
    <row r="181" spans="1:41" ht="15" customHeight="1" outlineLevel="1">
      <c r="A181" s="360"/>
      <c r="B181" s="211" t="s">
        <v>811</v>
      </c>
      <c r="C181" s="211"/>
      <c r="D181" s="211"/>
      <c r="E181" s="211"/>
      <c r="F181" s="211"/>
      <c r="G181" s="211"/>
      <c r="H181" s="361"/>
      <c r="I181" s="217">
        <v>47146.166666666657</v>
      </c>
      <c r="J181" s="217">
        <v>57026.666666666672</v>
      </c>
      <c r="K181" s="217">
        <v>57989.49631232422</v>
      </c>
      <c r="L181" s="217">
        <v>54919.051654341129</v>
      </c>
      <c r="M181" s="217">
        <v>54292.595987198161</v>
      </c>
      <c r="N181" s="362"/>
      <c r="O181" s="217">
        <v>57026.666666666672</v>
      </c>
      <c r="P181" s="362"/>
      <c r="Q181" s="218" t="e">
        <v>#N/A</v>
      </c>
      <c r="R181" s="217" t="e">
        <v>#N/A</v>
      </c>
      <c r="S181" s="217">
        <v>10773.416666666666</v>
      </c>
      <c r="T181" s="217">
        <v>19186.666666666664</v>
      </c>
      <c r="U181" s="217">
        <v>28322.083333333328</v>
      </c>
      <c r="V181" s="217">
        <v>47146.166666666657</v>
      </c>
      <c r="W181" s="217">
        <v>14304.25</v>
      </c>
      <c r="X181" s="217">
        <v>25745.666666666668</v>
      </c>
      <c r="Y181" s="217">
        <v>37726.083333333336</v>
      </c>
      <c r="Z181" s="217">
        <v>57026.666666666672</v>
      </c>
      <c r="AA181" s="217">
        <v>14867.776408046768</v>
      </c>
      <c r="AB181" s="217">
        <v>26936.455684862114</v>
      </c>
      <c r="AC181" s="217">
        <v>39500.471580913203</v>
      </c>
      <c r="AD181" s="217">
        <v>57989.49631232422</v>
      </c>
      <c r="AE181" s="217">
        <v>13946.877058285232</v>
      </c>
      <c r="AF181" s="217">
        <v>25009.59117794178</v>
      </c>
      <c r="AG181" s="217">
        <v>36524.053165748337</v>
      </c>
      <c r="AH181" s="217">
        <v>54919.051654341129</v>
      </c>
      <c r="AI181" s="217">
        <v>13736.006344496174</v>
      </c>
      <c r="AJ181" s="217">
        <v>24515.151962981014</v>
      </c>
      <c r="AK181" s="217">
        <v>35717.970289734956</v>
      </c>
      <c r="AL181" s="217">
        <v>54292.595987198161</v>
      </c>
      <c r="AM181" s="217">
        <v>13894.846729773966</v>
      </c>
      <c r="AN181" s="217">
        <v>24820.69809329987</v>
      </c>
      <c r="AO181" s="217">
        <v>36177.351924604896</v>
      </c>
    </row>
    <row r="182" spans="1:41" ht="15" customHeight="1" outlineLevel="1">
      <c r="A182" s="363"/>
      <c r="B182" s="232" t="s">
        <v>0</v>
      </c>
      <c r="C182" s="232"/>
      <c r="D182" s="232"/>
      <c r="E182" s="232"/>
      <c r="F182" s="232"/>
      <c r="G182" s="232"/>
      <c r="H182" s="232"/>
      <c r="I182" s="217">
        <v>11203.91666666667</v>
      </c>
      <c r="J182" s="217">
        <v>15451.916666666666</v>
      </c>
      <c r="K182" s="217">
        <v>20147.682558569159</v>
      </c>
      <c r="L182" s="217">
        <v>26810.527286664659</v>
      </c>
      <c r="M182" s="217">
        <v>29311.686694690725</v>
      </c>
      <c r="N182" s="362"/>
      <c r="O182" s="217">
        <v>15451.916666666666</v>
      </c>
      <c r="P182" s="362"/>
      <c r="Q182" s="218" t="e">
        <v>#N/A</v>
      </c>
      <c r="R182" s="217" t="e">
        <v>#N/A</v>
      </c>
      <c r="S182" s="217">
        <v>1887</v>
      </c>
      <c r="T182" s="217">
        <v>4704.5833333333339</v>
      </c>
      <c r="U182" s="217">
        <v>7611.3333333333348</v>
      </c>
      <c r="V182" s="217">
        <v>11203.91666666667</v>
      </c>
      <c r="W182" s="217">
        <v>2479</v>
      </c>
      <c r="X182" s="217">
        <v>6745.75</v>
      </c>
      <c r="Y182" s="217">
        <v>11134.333333333332</v>
      </c>
      <c r="Z182" s="217">
        <v>15451.916666666666</v>
      </c>
      <c r="AA182" s="217">
        <v>4546.1030023626799</v>
      </c>
      <c r="AB182" s="217">
        <v>9092.2060047253599</v>
      </c>
      <c r="AC182" s="217">
        <v>13638.309007088039</v>
      </c>
      <c r="AD182" s="217">
        <v>20147.682558569159</v>
      </c>
      <c r="AE182" s="217">
        <v>6509.3735514811206</v>
      </c>
      <c r="AF182" s="217">
        <v>13018.747102962241</v>
      </c>
      <c r="AG182" s="217">
        <v>19528.120654443363</v>
      </c>
      <c r="AH182" s="217">
        <v>26810.527286664659</v>
      </c>
      <c r="AI182" s="217">
        <v>7282.4066322212975</v>
      </c>
      <c r="AJ182" s="217">
        <v>14564.813264442595</v>
      </c>
      <c r="AK182" s="217">
        <v>21847.219896663893</v>
      </c>
      <c r="AL182" s="217">
        <v>29311.686694690725</v>
      </c>
      <c r="AM182" s="217">
        <v>7464.4667980268305</v>
      </c>
      <c r="AN182" s="217">
        <v>14928.933596053661</v>
      </c>
      <c r="AO182" s="217">
        <v>22393.400394080491</v>
      </c>
    </row>
    <row r="183" spans="1:41" ht="15" customHeight="1" outlineLevel="1">
      <c r="A183" s="360"/>
      <c r="B183" s="211" t="s">
        <v>812</v>
      </c>
      <c r="C183" s="211"/>
      <c r="D183" s="211"/>
      <c r="E183" s="211"/>
      <c r="F183" s="211"/>
      <c r="G183" s="211"/>
      <c r="H183" s="360"/>
      <c r="I183" s="217">
        <v>368</v>
      </c>
      <c r="J183" s="217">
        <v>3292</v>
      </c>
      <c r="K183" s="217">
        <v>1562.6856175870089</v>
      </c>
      <c r="L183" s="217">
        <v>-6863.8970595931914</v>
      </c>
      <c r="M183" s="217">
        <v>-1499.3364172633628</v>
      </c>
      <c r="N183" s="362"/>
      <c r="O183" s="217">
        <v>3292</v>
      </c>
      <c r="P183" s="362"/>
      <c r="Q183" s="218" t="e">
        <v>#N/A</v>
      </c>
      <c r="R183" s="217" t="e">
        <v>#N/A</v>
      </c>
      <c r="S183" s="217">
        <v>-2500</v>
      </c>
      <c r="T183" s="217">
        <v>-1682</v>
      </c>
      <c r="U183" s="217">
        <v>-2016</v>
      </c>
      <c r="V183" s="217">
        <v>368</v>
      </c>
      <c r="W183" s="217">
        <v>359</v>
      </c>
      <c r="X183" s="217">
        <v>1204</v>
      </c>
      <c r="Y183" s="217">
        <v>5737</v>
      </c>
      <c r="Z183" s="217">
        <v>3292</v>
      </c>
      <c r="AA183" s="217">
        <v>942.2528521739041</v>
      </c>
      <c r="AB183" s="217">
        <v>-1396.8533749960006</v>
      </c>
      <c r="AC183" s="217">
        <v>-3513.3642141002456</v>
      </c>
      <c r="AD183" s="217">
        <v>1562.6856175870089</v>
      </c>
      <c r="AE183" s="217">
        <v>-2481.1985808863792</v>
      </c>
      <c r="AF183" s="217">
        <v>-4726.2798984501023</v>
      </c>
      <c r="AG183" s="217">
        <v>-6757.7134811152318</v>
      </c>
      <c r="AH183" s="217">
        <v>-6863.8970595931914</v>
      </c>
      <c r="AI183" s="217">
        <v>-1860.713298744593</v>
      </c>
      <c r="AJ183" s="217">
        <v>-1860.713298744593</v>
      </c>
      <c r="AK183" s="217">
        <v>-1860.713298744593</v>
      </c>
      <c r="AL183" s="217">
        <v>-1499.3364172633628</v>
      </c>
      <c r="AM183" s="217">
        <v>0</v>
      </c>
      <c r="AN183" s="217">
        <v>0</v>
      </c>
      <c r="AO183" s="217">
        <v>0</v>
      </c>
    </row>
    <row r="184" spans="1:41" ht="15" customHeight="1" outlineLevel="1">
      <c r="A184" s="211"/>
      <c r="B184" s="211"/>
      <c r="C184" s="211"/>
      <c r="D184" s="211"/>
      <c r="E184" s="211"/>
      <c r="F184" s="211"/>
      <c r="G184" s="211"/>
      <c r="H184" s="211"/>
      <c r="I184" s="217"/>
      <c r="J184" s="217"/>
      <c r="K184" s="217"/>
      <c r="L184" s="217"/>
      <c r="M184" s="217"/>
      <c r="N184" s="215"/>
      <c r="O184" s="217"/>
      <c r="P184" s="215"/>
      <c r="Q184" s="218"/>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row>
    <row r="185" spans="1:41" ht="15" customHeight="1" outlineLevel="1">
      <c r="A185" s="241"/>
      <c r="B185" s="211" t="s">
        <v>813</v>
      </c>
      <c r="C185" s="211"/>
      <c r="D185" s="211"/>
      <c r="E185" s="211"/>
      <c r="F185" s="211"/>
      <c r="G185" s="211"/>
      <c r="H185" s="241"/>
      <c r="I185" s="217">
        <v>-161</v>
      </c>
      <c r="J185" s="217">
        <v>-168</v>
      </c>
      <c r="K185" s="217">
        <v>-736.79304588977129</v>
      </c>
      <c r="L185" s="217">
        <v>-107.6222933064596</v>
      </c>
      <c r="M185" s="217">
        <v>-82.385383479905158</v>
      </c>
      <c r="N185" s="364"/>
      <c r="O185" s="217">
        <v>-168</v>
      </c>
      <c r="P185" s="364"/>
      <c r="Q185" s="218" t="e">
        <v>#N/A</v>
      </c>
      <c r="R185" s="217" t="e">
        <v>#N/A</v>
      </c>
      <c r="S185" s="217">
        <v>293</v>
      </c>
      <c r="T185" s="217">
        <v>528</v>
      </c>
      <c r="U185" s="217">
        <v>11</v>
      </c>
      <c r="V185" s="217">
        <v>-161</v>
      </c>
      <c r="W185" s="217">
        <v>-113</v>
      </c>
      <c r="X185" s="217">
        <v>241</v>
      </c>
      <c r="Y185" s="217">
        <v>-66</v>
      </c>
      <c r="Z185" s="217">
        <v>-168</v>
      </c>
      <c r="AA185" s="217">
        <v>-27.250299093581816</v>
      </c>
      <c r="AB185" s="217">
        <v>344.67315488198847</v>
      </c>
      <c r="AC185" s="217">
        <v>276.2393492746678</v>
      </c>
      <c r="AD185" s="217">
        <v>-736.79304588977129</v>
      </c>
      <c r="AE185" s="217">
        <v>596.56790935501249</v>
      </c>
      <c r="AF185" s="217">
        <v>994.59177098995133</v>
      </c>
      <c r="AG185" s="217">
        <v>931.87968830144928</v>
      </c>
      <c r="AH185" s="217">
        <v>-107.6222933064596</v>
      </c>
      <c r="AI185" s="217">
        <v>625.04354341778708</v>
      </c>
      <c r="AJ185" s="217">
        <v>1041.6080910827532</v>
      </c>
      <c r="AK185" s="217">
        <v>983.10414766820122</v>
      </c>
      <c r="AL185" s="217">
        <v>-82.385383479905158</v>
      </c>
      <c r="AM185" s="217">
        <v>640.66963200323107</v>
      </c>
      <c r="AN185" s="217">
        <v>1067.6482933598213</v>
      </c>
      <c r="AO185" s="217">
        <v>1007.6817513599058</v>
      </c>
    </row>
    <row r="186" spans="1:41" ht="15" customHeight="1" outlineLevel="1">
      <c r="A186" s="211"/>
      <c r="B186" s="211" t="s">
        <v>814</v>
      </c>
      <c r="C186" s="211"/>
      <c r="D186" s="211"/>
      <c r="E186" s="211"/>
      <c r="F186" s="211"/>
      <c r="G186" s="211"/>
      <c r="H186" s="211"/>
      <c r="I186" s="217">
        <v>-2509</v>
      </c>
      <c r="J186" s="217">
        <v>3756</v>
      </c>
      <c r="K186" s="217">
        <v>-4881.1243039226611</v>
      </c>
      <c r="L186" s="217">
        <v>-602.093463744568</v>
      </c>
      <c r="M186" s="217">
        <v>-460.90544419168145</v>
      </c>
      <c r="N186" s="215"/>
      <c r="O186" s="217">
        <v>3756</v>
      </c>
      <c r="P186" s="215"/>
      <c r="Q186" s="218" t="e">
        <v>#N/A</v>
      </c>
      <c r="R186" s="217" t="e">
        <v>#N/A</v>
      </c>
      <c r="S186" s="217">
        <v>4500</v>
      </c>
      <c r="T186" s="217">
        <v>3412</v>
      </c>
      <c r="U186" s="217">
        <v>-3260</v>
      </c>
      <c r="V186" s="217">
        <v>-2509</v>
      </c>
      <c r="W186" s="217">
        <v>5804</v>
      </c>
      <c r="X186" s="217">
        <v>6339</v>
      </c>
      <c r="Y186" s="217">
        <v>-140</v>
      </c>
      <c r="Z186" s="217">
        <v>3756</v>
      </c>
      <c r="AA186" s="217">
        <v>-911.583821479584</v>
      </c>
      <c r="AB186" s="217">
        <v>1169.1438212062676</v>
      </c>
      <c r="AC186" s="217">
        <v>786.29054992347301</v>
      </c>
      <c r="AD186" s="217">
        <v>-4881.1243039226611</v>
      </c>
      <c r="AE186" s="217">
        <v>3337.5021834891231</v>
      </c>
      <c r="AF186" s="217">
        <v>5564.2486887170144</v>
      </c>
      <c r="AG186" s="217">
        <v>5213.4056252168066</v>
      </c>
      <c r="AH186" s="217">
        <v>-602.093463744568</v>
      </c>
      <c r="AI186" s="217">
        <v>3496.809262147608</v>
      </c>
      <c r="AJ186" s="217">
        <v>5827.281729061071</v>
      </c>
      <c r="AK186" s="217">
        <v>5499.9811219937292</v>
      </c>
      <c r="AL186" s="217">
        <v>-460.90544419168145</v>
      </c>
      <c r="AM186" s="217">
        <v>3584.2294937012994</v>
      </c>
      <c r="AN186" s="217">
        <v>5972.9637722876014</v>
      </c>
      <c r="AO186" s="217">
        <v>5637.4806500435734</v>
      </c>
    </row>
    <row r="187" spans="1:41" ht="15" customHeight="1" outlineLevel="1">
      <c r="A187" s="211"/>
      <c r="B187" s="211" t="s">
        <v>815</v>
      </c>
      <c r="C187" s="211"/>
      <c r="D187" s="211"/>
      <c r="E187" s="211"/>
      <c r="F187" s="211"/>
      <c r="G187" s="211"/>
      <c r="H187" s="211"/>
      <c r="I187" s="217">
        <v>-2269</v>
      </c>
      <c r="J187" s="217">
        <v>1599</v>
      </c>
      <c r="K187" s="217">
        <v>-2852.9759407341553</v>
      </c>
      <c r="L187" s="217">
        <v>-490.23908054656386</v>
      </c>
      <c r="M187" s="217">
        <v>-375.28037553201648</v>
      </c>
      <c r="N187" s="215"/>
      <c r="O187" s="217">
        <v>1599</v>
      </c>
      <c r="P187" s="215"/>
      <c r="Q187" s="218" t="e">
        <v>#N/A</v>
      </c>
      <c r="R187" s="217" t="e">
        <v>#N/A</v>
      </c>
      <c r="S187" s="217">
        <v>4878</v>
      </c>
      <c r="T187" s="217">
        <v>4945</v>
      </c>
      <c r="U187" s="217">
        <v>1239</v>
      </c>
      <c r="V187" s="217">
        <v>-2269</v>
      </c>
      <c r="W187" s="217">
        <v>6008</v>
      </c>
      <c r="X187" s="217">
        <v>3730</v>
      </c>
      <c r="Y187" s="217">
        <v>-227</v>
      </c>
      <c r="Z187" s="217">
        <v>1599</v>
      </c>
      <c r="AA187" s="217">
        <v>379.12006011337508</v>
      </c>
      <c r="AB187" s="217">
        <v>2073.2989008437871</v>
      </c>
      <c r="AC187" s="217">
        <v>1761.5704948740004</v>
      </c>
      <c r="AD187" s="217">
        <v>-2852.9759407341553</v>
      </c>
      <c r="AE187" s="217">
        <v>2717.4751102263854</v>
      </c>
      <c r="AF187" s="217">
        <v>4530.5460453334144</v>
      </c>
      <c r="AG187" s="217">
        <v>4244.8811258094756</v>
      </c>
      <c r="AH187" s="217">
        <v>-490.23908054656386</v>
      </c>
      <c r="AI187" s="217">
        <v>2847.1867919981487</v>
      </c>
      <c r="AJ187" s="217">
        <v>4744.7139172941424</v>
      </c>
      <c r="AK187" s="217">
        <v>4478.2178359829231</v>
      </c>
      <c r="AL187" s="217">
        <v>-375.28037553201648</v>
      </c>
      <c r="AM187" s="217">
        <v>2918.3664617981012</v>
      </c>
      <c r="AN187" s="217">
        <v>4863.3317652264959</v>
      </c>
      <c r="AO187" s="217">
        <v>4590.1732818824967</v>
      </c>
    </row>
    <row r="188" spans="1:41" ht="15" customHeight="1" outlineLevel="1">
      <c r="A188" s="211"/>
      <c r="B188" s="211" t="s">
        <v>816</v>
      </c>
      <c r="C188" s="211"/>
      <c r="D188" s="211"/>
      <c r="E188" s="211"/>
      <c r="F188" s="211"/>
      <c r="G188" s="211"/>
      <c r="H188" s="211"/>
      <c r="I188" s="217">
        <v>8413</v>
      </c>
      <c r="J188" s="217">
        <v>-4689</v>
      </c>
      <c r="K188" s="217">
        <v>7819.5027474445669</v>
      </c>
      <c r="L188" s="217">
        <v>1222.693829279764</v>
      </c>
      <c r="M188" s="217">
        <v>1058.8549144181015</v>
      </c>
      <c r="N188" s="215"/>
      <c r="O188" s="217">
        <v>-4689</v>
      </c>
      <c r="P188" s="215"/>
      <c r="Q188" s="218" t="e">
        <v>#N/A</v>
      </c>
      <c r="R188" s="217" t="e">
        <v>#N/A</v>
      </c>
      <c r="S188" s="217">
        <v>-10674</v>
      </c>
      <c r="T188" s="217">
        <v>-9053</v>
      </c>
      <c r="U188" s="217">
        <v>608</v>
      </c>
      <c r="V188" s="217">
        <v>8413</v>
      </c>
      <c r="W188" s="217">
        <v>-14842</v>
      </c>
      <c r="X188" s="217">
        <v>-11527</v>
      </c>
      <c r="Y188" s="217">
        <v>-2511</v>
      </c>
      <c r="Z188" s="217">
        <v>-4689</v>
      </c>
      <c r="AA188" s="217">
        <v>-1094.7461117834391</v>
      </c>
      <c r="AB188" s="217">
        <v>-6004.9112967991823</v>
      </c>
      <c r="AC188" s="217">
        <v>-5187.9311416124729</v>
      </c>
      <c r="AD188" s="217">
        <v>7819.5027474445669</v>
      </c>
      <c r="AE188" s="217">
        <v>-7765.9033938739231</v>
      </c>
      <c r="AF188" s="217">
        <v>-12943.469262085462</v>
      </c>
      <c r="AG188" s="217">
        <v>-12137.464675552081</v>
      </c>
      <c r="AH188" s="217">
        <v>1222.693829279764</v>
      </c>
      <c r="AI188" s="217">
        <v>-8033.3476609313293</v>
      </c>
      <c r="AJ188" s="217">
        <v>-13387.227194368083</v>
      </c>
      <c r="AK188" s="217">
        <v>-12635.307553034538</v>
      </c>
      <c r="AL188" s="217">
        <v>1058.8549144181015</v>
      </c>
      <c r="AM188" s="217">
        <v>-8234.1813524546087</v>
      </c>
      <c r="AN188" s="217">
        <v>-13721.90787422728</v>
      </c>
      <c r="AO188" s="217">
        <v>-12951.190241860397</v>
      </c>
    </row>
    <row r="189" spans="1:41" ht="15" customHeight="1" outlineLevel="1">
      <c r="A189" s="211"/>
      <c r="B189" s="211" t="s">
        <v>817</v>
      </c>
      <c r="C189" s="211"/>
      <c r="D189" s="211"/>
      <c r="E189" s="211"/>
      <c r="F189" s="211"/>
      <c r="G189" s="211"/>
      <c r="H189" s="211"/>
      <c r="I189" s="217">
        <v>7939</v>
      </c>
      <c r="J189" s="217">
        <v>1376</v>
      </c>
      <c r="K189" s="217">
        <v>11542.76502040038</v>
      </c>
      <c r="L189" s="217">
        <v>1439.601724877095</v>
      </c>
      <c r="M189" s="217">
        <v>1238.7341686319342</v>
      </c>
      <c r="N189" s="215"/>
      <c r="O189" s="217">
        <v>1376</v>
      </c>
      <c r="P189" s="215"/>
      <c r="Q189" s="218" t="e">
        <v>#N/A</v>
      </c>
      <c r="R189" s="217" t="e">
        <v>#N/A</v>
      </c>
      <c r="S189" s="217">
        <v>206</v>
      </c>
      <c r="T189" s="217">
        <v>-534</v>
      </c>
      <c r="U189" s="217">
        <v>2723</v>
      </c>
      <c r="V189" s="217">
        <v>7939</v>
      </c>
      <c r="W189" s="217">
        <v>151</v>
      </c>
      <c r="X189" s="217">
        <v>95</v>
      </c>
      <c r="Y189" s="217">
        <v>2554</v>
      </c>
      <c r="Z189" s="217">
        <v>1376</v>
      </c>
      <c r="AA189" s="217">
        <v>1102.4045462224385</v>
      </c>
      <c r="AB189" s="217">
        <v>-4634.4548431255535</v>
      </c>
      <c r="AC189" s="217">
        <v>-3675.1013271775082</v>
      </c>
      <c r="AD189" s="217">
        <v>11542.76502040038</v>
      </c>
      <c r="AE189" s="217">
        <v>-9079.5373489778431</v>
      </c>
      <c r="AF189" s="217">
        <v>-15133.122281726079</v>
      </c>
      <c r="AG189" s="217">
        <v>-14190.192889022983</v>
      </c>
      <c r="AH189" s="217">
        <v>1439.601724877095</v>
      </c>
      <c r="AI189" s="217">
        <v>-9398.0602069205488</v>
      </c>
      <c r="AJ189" s="217">
        <v>-15661.46175750214</v>
      </c>
      <c r="AK189" s="217">
        <v>-14781.805310615651</v>
      </c>
      <c r="AL189" s="217">
        <v>1238.7341686319342</v>
      </c>
      <c r="AM189" s="217">
        <v>-9633.0117120935611</v>
      </c>
      <c r="AN189" s="217">
        <v>-16052.998301439693</v>
      </c>
      <c r="AO189" s="217">
        <v>-15151.350443381038</v>
      </c>
    </row>
    <row r="190" spans="1:41" ht="15" customHeight="1" outlineLevel="1">
      <c r="A190" s="211"/>
      <c r="B190" s="211" t="s">
        <v>187</v>
      </c>
      <c r="C190" s="211"/>
      <c r="D190" s="211"/>
      <c r="E190" s="211"/>
      <c r="F190" s="211"/>
      <c r="G190" s="211"/>
      <c r="H190" s="211"/>
      <c r="I190" s="231">
        <v>0</v>
      </c>
      <c r="J190" s="231">
        <v>0</v>
      </c>
      <c r="K190" s="231">
        <v>0</v>
      </c>
      <c r="L190" s="231">
        <v>0</v>
      </c>
      <c r="M190" s="231">
        <v>0</v>
      </c>
      <c r="N190" s="215"/>
      <c r="O190" s="217">
        <v>0</v>
      </c>
      <c r="P190" s="215"/>
      <c r="Q190" s="218" t="e">
        <v>#N/A</v>
      </c>
      <c r="R190" s="217" t="e">
        <v>#N/A</v>
      </c>
      <c r="S190" s="217">
        <v>0</v>
      </c>
      <c r="T190" s="217">
        <v>0</v>
      </c>
      <c r="U190" s="217">
        <v>0</v>
      </c>
      <c r="V190" s="217">
        <v>0</v>
      </c>
      <c r="W190" s="217">
        <v>0</v>
      </c>
      <c r="X190" s="217">
        <v>0</v>
      </c>
      <c r="Y190" s="217">
        <v>0</v>
      </c>
      <c r="Z190" s="217">
        <v>0</v>
      </c>
      <c r="AA190" s="217">
        <v>0</v>
      </c>
      <c r="AB190" s="217">
        <v>0</v>
      </c>
      <c r="AC190" s="217">
        <v>0</v>
      </c>
      <c r="AD190" s="217">
        <v>0</v>
      </c>
      <c r="AE190" s="217">
        <v>0</v>
      </c>
      <c r="AF190" s="217">
        <v>0</v>
      </c>
      <c r="AG190" s="217">
        <v>0</v>
      </c>
      <c r="AH190" s="217">
        <v>0</v>
      </c>
      <c r="AI190" s="217">
        <v>0</v>
      </c>
      <c r="AJ190" s="217">
        <v>0</v>
      </c>
      <c r="AK190" s="217">
        <v>0</v>
      </c>
      <c r="AL190" s="217">
        <v>0</v>
      </c>
      <c r="AM190" s="217">
        <v>0</v>
      </c>
      <c r="AN190" s="217">
        <v>0</v>
      </c>
      <c r="AO190" s="217">
        <v>0</v>
      </c>
    </row>
    <row r="191" spans="1:41" ht="15" customHeight="1" outlineLevel="1">
      <c r="A191" s="211"/>
      <c r="B191" s="365" t="s">
        <v>818</v>
      </c>
      <c r="C191" s="219"/>
      <c r="D191" s="219"/>
      <c r="E191" s="219"/>
      <c r="F191" s="219"/>
      <c r="G191" s="219"/>
      <c r="H191" s="211"/>
      <c r="I191" s="217">
        <v>70131.083333333328</v>
      </c>
      <c r="J191" s="217">
        <v>77644.583333333343</v>
      </c>
      <c r="K191" s="217">
        <v>90591.238965778743</v>
      </c>
      <c r="L191" s="217">
        <v>76328.022597971867</v>
      </c>
      <c r="M191" s="217">
        <v>83483.96414447196</v>
      </c>
      <c r="N191" s="215"/>
      <c r="O191" s="220">
        <v>77644.583333333358</v>
      </c>
      <c r="P191" s="215"/>
      <c r="Q191" s="221" t="e">
        <v>#N/A</v>
      </c>
      <c r="R191" s="220" t="e">
        <v>#N/A</v>
      </c>
      <c r="S191" s="220">
        <v>9363.4166666666661</v>
      </c>
      <c r="T191" s="220">
        <v>21507.25</v>
      </c>
      <c r="U191" s="220">
        <v>35238.416666666664</v>
      </c>
      <c r="V191" s="220">
        <v>70131.083333333328</v>
      </c>
      <c r="W191" s="220">
        <v>14150.25</v>
      </c>
      <c r="X191" s="220">
        <v>32573.416666666672</v>
      </c>
      <c r="Y191" s="220">
        <v>54207.416666666672</v>
      </c>
      <c r="Z191" s="220">
        <v>77644.583333333343</v>
      </c>
      <c r="AA191" s="220">
        <v>19804.07663656256</v>
      </c>
      <c r="AB191" s="220">
        <v>27579.558051598779</v>
      </c>
      <c r="AC191" s="220">
        <v>43586.484299183154</v>
      </c>
      <c r="AD191" s="220">
        <v>90591.238965778743</v>
      </c>
      <c r="AE191" s="220">
        <v>7781.1564890987283</v>
      </c>
      <c r="AF191" s="220">
        <v>16314.85334368276</v>
      </c>
      <c r="AG191" s="220">
        <v>33356.969213829136</v>
      </c>
      <c r="AH191" s="220">
        <v>76328.022597971867</v>
      </c>
      <c r="AI191" s="220">
        <v>8695.3314076845454</v>
      </c>
      <c r="AJ191" s="220">
        <v>19784.166714246756</v>
      </c>
      <c r="AK191" s="220">
        <v>39248.667129648915</v>
      </c>
      <c r="AL191" s="220">
        <v>83483.96414447196</v>
      </c>
      <c r="AM191" s="220">
        <v>10635.38605075526</v>
      </c>
      <c r="AN191" s="220">
        <v>21878.66934456048</v>
      </c>
      <c r="AO191" s="220">
        <v>41703.547316729928</v>
      </c>
    </row>
    <row r="192" spans="1:41" ht="15" customHeight="1" outlineLevel="1">
      <c r="A192" s="211"/>
      <c r="B192" s="211"/>
      <c r="C192" s="211"/>
      <c r="D192" s="211"/>
      <c r="E192" s="211"/>
      <c r="F192" s="211"/>
      <c r="G192" s="211"/>
      <c r="H192" s="211"/>
      <c r="I192" s="217"/>
      <c r="J192" s="217"/>
      <c r="K192" s="217"/>
      <c r="L192" s="217"/>
      <c r="M192" s="217"/>
      <c r="N192" s="215"/>
      <c r="O192" s="217"/>
      <c r="P192" s="215"/>
      <c r="Q192" s="218"/>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row>
    <row r="193" spans="1:41" ht="15" customHeight="1" outlineLevel="1">
      <c r="A193" s="211"/>
      <c r="B193" s="236" t="s">
        <v>157</v>
      </c>
      <c r="C193" s="236"/>
      <c r="D193" s="236"/>
      <c r="E193" s="236"/>
      <c r="F193" s="236"/>
      <c r="G193" s="236"/>
      <c r="H193" s="211"/>
      <c r="I193" s="238"/>
      <c r="J193" s="238"/>
      <c r="K193" s="238"/>
      <c r="L193" s="238"/>
      <c r="M193" s="238"/>
      <c r="N193" s="215"/>
      <c r="O193" s="238"/>
      <c r="P193" s="215"/>
      <c r="Q193" s="239"/>
      <c r="R193" s="238"/>
      <c r="S193" s="238"/>
      <c r="T193" s="238"/>
      <c r="U193" s="238"/>
      <c r="V193" s="238"/>
      <c r="W193" s="238"/>
      <c r="X193" s="238"/>
      <c r="Y193" s="238"/>
      <c r="Z193" s="238"/>
      <c r="AA193" s="238"/>
      <c r="AB193" s="238"/>
      <c r="AC193" s="238"/>
      <c r="AD193" s="238"/>
      <c r="AE193" s="238"/>
      <c r="AF193" s="238"/>
      <c r="AG193" s="238"/>
      <c r="AH193" s="238"/>
      <c r="AI193" s="238"/>
      <c r="AJ193" s="238"/>
      <c r="AK193" s="238"/>
      <c r="AL193" s="238"/>
      <c r="AM193" s="238"/>
      <c r="AN193" s="238"/>
      <c r="AO193" s="238"/>
    </row>
    <row r="194" spans="1:41" ht="15" customHeight="1" outlineLevel="1">
      <c r="A194" s="211"/>
      <c r="B194" s="241"/>
      <c r="C194" s="241"/>
      <c r="D194" s="241"/>
      <c r="E194" s="241"/>
      <c r="F194" s="241"/>
      <c r="G194" s="241"/>
      <c r="H194" s="211"/>
      <c r="I194" s="217"/>
      <c r="J194" s="217"/>
      <c r="K194" s="217"/>
      <c r="L194" s="217"/>
      <c r="M194" s="217"/>
      <c r="N194" s="215"/>
      <c r="O194" s="217"/>
      <c r="P194" s="215"/>
      <c r="Q194" s="218"/>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7"/>
      <c r="AN194" s="217"/>
      <c r="AO194" s="217"/>
    </row>
    <row r="195" spans="1:41" ht="15" customHeight="1" outlineLevel="1">
      <c r="A195" s="360"/>
      <c r="B195" s="211" t="s">
        <v>158</v>
      </c>
      <c r="C195" s="211"/>
      <c r="D195" s="211"/>
      <c r="E195" s="211"/>
      <c r="F195" s="211"/>
      <c r="G195" s="211"/>
      <c r="H195" s="360"/>
      <c r="I195" s="214">
        <v>-18792.083333333336</v>
      </c>
      <c r="J195" s="214">
        <v>-20655.583333333328</v>
      </c>
      <c r="K195" s="214">
        <v>-32585.478321722196</v>
      </c>
      <c r="L195" s="214">
        <v>-31707.879605592188</v>
      </c>
      <c r="M195" s="214">
        <v>-30465.082063409405</v>
      </c>
      <c r="N195" s="362"/>
      <c r="O195" s="217">
        <v>-20655.583333333328</v>
      </c>
      <c r="P195" s="362"/>
      <c r="Q195" s="218" t="e">
        <v>#N/A</v>
      </c>
      <c r="R195" s="217" t="e">
        <v>#N/A</v>
      </c>
      <c r="S195" s="217">
        <v>-2069.4166666666661</v>
      </c>
      <c r="T195" s="217">
        <v>-8017.25</v>
      </c>
      <c r="U195" s="217">
        <v>-14631.416666666668</v>
      </c>
      <c r="V195" s="217">
        <v>-18792.083333333336</v>
      </c>
      <c r="W195" s="217">
        <v>-2973.25</v>
      </c>
      <c r="X195" s="217">
        <v>-9002.4166666666642</v>
      </c>
      <c r="Y195" s="217">
        <v>-15569.416666666664</v>
      </c>
      <c r="Z195" s="217">
        <v>-20655.583333333328</v>
      </c>
      <c r="AA195" s="217">
        <v>-4546.1030023626799</v>
      </c>
      <c r="AB195" s="217">
        <v>-9092.2060047253599</v>
      </c>
      <c r="AC195" s="217">
        <v>-13638.309007088039</v>
      </c>
      <c r="AD195" s="217">
        <v>-32585.478321722196</v>
      </c>
      <c r="AE195" s="217">
        <v>-6509.3735514811206</v>
      </c>
      <c r="AF195" s="217">
        <v>-13018.747102962241</v>
      </c>
      <c r="AG195" s="217">
        <v>-19528.120654443363</v>
      </c>
      <c r="AH195" s="217">
        <v>-31707.879605592188</v>
      </c>
      <c r="AI195" s="217">
        <v>-7282.4066322212975</v>
      </c>
      <c r="AJ195" s="217">
        <v>-14564.813264442595</v>
      </c>
      <c r="AK195" s="217">
        <v>-21847.219896663893</v>
      </c>
      <c r="AL195" s="217">
        <v>-30465.082063409405</v>
      </c>
      <c r="AM195" s="217">
        <v>-7464.4667980268305</v>
      </c>
      <c r="AN195" s="217">
        <v>-14928.933596053661</v>
      </c>
      <c r="AO195" s="217">
        <v>-22393.400394080491</v>
      </c>
    </row>
    <row r="196" spans="1:41" ht="15" customHeight="1" outlineLevel="1">
      <c r="A196" s="211"/>
      <c r="B196" s="211" t="s">
        <v>819</v>
      </c>
      <c r="C196" s="211"/>
      <c r="D196" s="211"/>
      <c r="E196" s="211"/>
      <c r="F196" s="211"/>
      <c r="G196" s="211"/>
      <c r="H196" s="211"/>
      <c r="I196" s="217">
        <v>-1639.2455739174729</v>
      </c>
      <c r="J196" s="217">
        <v>-5591.7578128252644</v>
      </c>
      <c r="K196" s="217">
        <v>-2262.9937286459426</v>
      </c>
      <c r="L196" s="217">
        <v>-840.37978077517255</v>
      </c>
      <c r="M196" s="217">
        <v>-643.3147666791665</v>
      </c>
      <c r="N196" s="215"/>
      <c r="O196" s="217">
        <v>-5591.7578128252644</v>
      </c>
      <c r="P196" s="215"/>
      <c r="Q196" s="218" t="e">
        <v>#N/A</v>
      </c>
      <c r="R196" s="217" t="e">
        <v>#N/A</v>
      </c>
      <c r="S196" s="217">
        <v>129</v>
      </c>
      <c r="T196" s="217">
        <v>917</v>
      </c>
      <c r="U196" s="217">
        <v>-1554.2455739174729</v>
      </c>
      <c r="V196" s="217">
        <v>-1639.2455739174729</v>
      </c>
      <c r="W196" s="217">
        <v>-102</v>
      </c>
      <c r="X196" s="217">
        <v>-297</v>
      </c>
      <c r="Y196" s="217">
        <v>-3056.7578128252644</v>
      </c>
      <c r="Z196" s="217">
        <v>-5591.7578128252644</v>
      </c>
      <c r="AA196" s="217">
        <v>3277.544013894505</v>
      </c>
      <c r="AB196" s="217">
        <v>6181.7466759499875</v>
      </c>
      <c r="AC196" s="217">
        <v>5647.3742444861091</v>
      </c>
      <c r="AD196" s="217">
        <v>-2262.9937286459426</v>
      </c>
      <c r="AE196" s="217">
        <v>4658.3620686623944</v>
      </c>
      <c r="AF196" s="217">
        <v>7766.372456729292</v>
      </c>
      <c r="AG196" s="217">
        <v>7276.6786889924624</v>
      </c>
      <c r="AH196" s="217">
        <v>-840.37978077517255</v>
      </c>
      <c r="AI196" s="217">
        <v>4880.7169950991083</v>
      </c>
      <c r="AJ196" s="217">
        <v>8133.5042428912202</v>
      </c>
      <c r="AK196" s="217">
        <v>7676.6701648326634</v>
      </c>
      <c r="AL196" s="217">
        <v>-643.3147666791665</v>
      </c>
      <c r="AM196" s="217">
        <v>5002.7349199765849</v>
      </c>
      <c r="AN196" s="217">
        <v>8336.8418489635042</v>
      </c>
      <c r="AO196" s="217">
        <v>7868.5869189534787</v>
      </c>
    </row>
    <row r="197" spans="1:41" ht="15" customHeight="1" outlineLevel="1">
      <c r="A197" s="360"/>
      <c r="B197" s="365" t="s">
        <v>820</v>
      </c>
      <c r="C197" s="219"/>
      <c r="D197" s="219"/>
      <c r="E197" s="219"/>
      <c r="F197" s="219"/>
      <c r="G197" s="219"/>
      <c r="H197" s="360"/>
      <c r="I197" s="220">
        <v>-20431.328907250809</v>
      </c>
      <c r="J197" s="220">
        <v>-26247.341146158593</v>
      </c>
      <c r="K197" s="220">
        <v>-34848.472050368138</v>
      </c>
      <c r="L197" s="220">
        <v>-32548.259386367361</v>
      </c>
      <c r="M197" s="220">
        <v>-31108.396830088572</v>
      </c>
      <c r="N197" s="362"/>
      <c r="O197" s="220">
        <v>-26247.341146158589</v>
      </c>
      <c r="P197" s="362"/>
      <c r="Q197" s="221" t="e">
        <v>#N/A</v>
      </c>
      <c r="R197" s="220" t="e">
        <v>#N/A</v>
      </c>
      <c r="S197" s="220">
        <v>-1940.4166666666661</v>
      </c>
      <c r="T197" s="220">
        <v>-7100.25</v>
      </c>
      <c r="U197" s="220">
        <v>-16185.662240584141</v>
      </c>
      <c r="V197" s="220">
        <v>-20431.328907250809</v>
      </c>
      <c r="W197" s="220">
        <v>-3075.25</v>
      </c>
      <c r="X197" s="220">
        <v>-9299.4166666666642</v>
      </c>
      <c r="Y197" s="220">
        <v>-18626.174479491929</v>
      </c>
      <c r="Z197" s="220">
        <v>-26247.341146158593</v>
      </c>
      <c r="AA197" s="220">
        <v>-1268.5589884681749</v>
      </c>
      <c r="AB197" s="220">
        <v>-2910.4593287753723</v>
      </c>
      <c r="AC197" s="220">
        <v>-7990.9347626019298</v>
      </c>
      <c r="AD197" s="220">
        <v>-34848.472050368138</v>
      </c>
      <c r="AE197" s="220">
        <v>-1851.0114828187261</v>
      </c>
      <c r="AF197" s="220">
        <v>-5252.3746462329491</v>
      </c>
      <c r="AG197" s="220">
        <v>-12251.4419654509</v>
      </c>
      <c r="AH197" s="220">
        <v>-32548.259386367361</v>
      </c>
      <c r="AI197" s="220">
        <v>-2401.6896371221892</v>
      </c>
      <c r="AJ197" s="220">
        <v>-6431.3090215513748</v>
      </c>
      <c r="AK197" s="220">
        <v>-14170.54973183123</v>
      </c>
      <c r="AL197" s="220">
        <v>-31108.396830088572</v>
      </c>
      <c r="AM197" s="220">
        <v>-2461.7318780502455</v>
      </c>
      <c r="AN197" s="220">
        <v>-6592.0917470901568</v>
      </c>
      <c r="AO197" s="220">
        <v>-14524.813475127012</v>
      </c>
    </row>
    <row r="198" spans="1:41" ht="15" customHeight="1" outlineLevel="1">
      <c r="A198" s="360"/>
      <c r="B198" s="211"/>
      <c r="C198" s="211"/>
      <c r="D198" s="211"/>
      <c r="E198" s="211"/>
      <c r="F198" s="211"/>
      <c r="G198" s="211"/>
      <c r="H198" s="360"/>
      <c r="I198" s="217"/>
      <c r="J198" s="217"/>
      <c r="K198" s="217"/>
      <c r="L198" s="217"/>
      <c r="M198" s="217"/>
      <c r="N198" s="362"/>
      <c r="O198" s="215"/>
      <c r="P198" s="215"/>
      <c r="Q198" s="218"/>
      <c r="R198" s="215"/>
      <c r="S198" s="215"/>
      <c r="T198" s="215"/>
      <c r="U198" s="215"/>
      <c r="V198" s="215"/>
      <c r="W198" s="215"/>
      <c r="X198" s="215"/>
      <c r="Y198" s="215"/>
      <c r="Z198" s="215"/>
      <c r="AA198" s="215"/>
      <c r="AB198" s="215"/>
      <c r="AC198" s="215"/>
      <c r="AD198" s="215"/>
      <c r="AE198" s="215"/>
      <c r="AF198" s="215"/>
      <c r="AG198" s="215"/>
      <c r="AH198" s="215"/>
      <c r="AI198" s="215"/>
      <c r="AJ198" s="215"/>
      <c r="AK198" s="215"/>
      <c r="AL198" s="215"/>
      <c r="AM198" s="215"/>
      <c r="AN198" s="215"/>
      <c r="AO198" s="215"/>
    </row>
    <row r="199" spans="1:41" ht="15" customHeight="1" outlineLevel="1">
      <c r="A199" s="211"/>
      <c r="B199" s="236" t="s">
        <v>161</v>
      </c>
      <c r="C199" s="236"/>
      <c r="D199" s="236"/>
      <c r="E199" s="236"/>
      <c r="F199" s="236"/>
      <c r="G199" s="236"/>
      <c r="H199" s="211"/>
      <c r="I199" s="238"/>
      <c r="J199" s="238"/>
      <c r="K199" s="238"/>
      <c r="L199" s="238"/>
      <c r="M199" s="238"/>
      <c r="N199" s="215"/>
      <c r="O199" s="238"/>
      <c r="P199" s="215"/>
      <c r="Q199" s="239"/>
      <c r="R199" s="238"/>
      <c r="S199" s="238"/>
      <c r="T199" s="238"/>
      <c r="U199" s="238"/>
      <c r="V199" s="238"/>
      <c r="W199" s="238"/>
      <c r="X199" s="238"/>
      <c r="Y199" s="238"/>
      <c r="Z199" s="238"/>
      <c r="AA199" s="238"/>
      <c r="AB199" s="238"/>
      <c r="AC199" s="238"/>
      <c r="AD199" s="238"/>
      <c r="AE199" s="238"/>
      <c r="AF199" s="238"/>
      <c r="AG199" s="238"/>
      <c r="AH199" s="238"/>
      <c r="AI199" s="238"/>
      <c r="AJ199" s="238"/>
      <c r="AK199" s="238"/>
      <c r="AL199" s="238"/>
      <c r="AM199" s="238"/>
      <c r="AN199" s="238"/>
      <c r="AO199" s="238"/>
    </row>
    <row r="200" spans="1:41" ht="15" customHeight="1" outlineLevel="1">
      <c r="A200" s="211"/>
      <c r="B200" s="241"/>
      <c r="C200" s="241"/>
      <c r="D200" s="241"/>
      <c r="E200" s="241"/>
      <c r="F200" s="241"/>
      <c r="G200" s="241"/>
      <c r="H200" s="211"/>
      <c r="I200" s="217"/>
      <c r="J200" s="217"/>
      <c r="K200" s="217"/>
      <c r="L200" s="217"/>
      <c r="M200" s="217"/>
      <c r="N200" s="215"/>
      <c r="O200" s="217"/>
      <c r="P200" s="215"/>
      <c r="Q200" s="218"/>
      <c r="R200" s="217"/>
      <c r="S200" s="217"/>
      <c r="T200" s="217"/>
      <c r="U200" s="217"/>
      <c r="V200" s="217"/>
      <c r="W200" s="217"/>
      <c r="X200" s="217"/>
      <c r="Y200" s="217"/>
      <c r="Z200" s="217"/>
      <c r="AA200" s="217"/>
      <c r="AB200" s="217"/>
      <c r="AC200" s="217"/>
      <c r="AD200" s="217"/>
      <c r="AE200" s="217"/>
      <c r="AF200" s="217"/>
      <c r="AG200" s="217"/>
      <c r="AH200" s="217"/>
      <c r="AI200" s="217"/>
      <c r="AJ200" s="217"/>
      <c r="AK200" s="217"/>
      <c r="AL200" s="217"/>
      <c r="AM200" s="217"/>
      <c r="AN200" s="217"/>
      <c r="AO200" s="217"/>
    </row>
    <row r="201" spans="1:41" ht="15" customHeight="1" outlineLevel="1">
      <c r="A201" s="211"/>
      <c r="B201" s="211" t="s">
        <v>821</v>
      </c>
      <c r="C201" s="211"/>
      <c r="D201" s="211"/>
      <c r="E201" s="211"/>
      <c r="F201" s="211"/>
      <c r="G201" s="211"/>
      <c r="H201" s="211"/>
      <c r="I201" s="217">
        <v>8588</v>
      </c>
      <c r="J201" s="217">
        <v>-5838</v>
      </c>
      <c r="K201" s="217">
        <v>7187.8467623059405</v>
      </c>
      <c r="L201" s="217">
        <v>-28792.115465796553</v>
      </c>
      <c r="M201" s="217">
        <v>-34806.771844184783</v>
      </c>
      <c r="N201" s="215"/>
      <c r="O201" s="217">
        <v>-5838</v>
      </c>
      <c r="P201" s="215"/>
      <c r="Q201" s="218" t="e">
        <v>#N/A</v>
      </c>
      <c r="R201" s="217" t="e">
        <v>#N/A</v>
      </c>
      <c r="S201" s="217">
        <v>5279</v>
      </c>
      <c r="T201" s="217">
        <v>2555</v>
      </c>
      <c r="U201" s="217">
        <v>14169</v>
      </c>
      <c r="V201" s="217">
        <v>8588</v>
      </c>
      <c r="W201" s="217">
        <v>-1081</v>
      </c>
      <c r="X201" s="217">
        <v>-2055</v>
      </c>
      <c r="Y201" s="217">
        <v>-8946</v>
      </c>
      <c r="Z201" s="217">
        <v>-5838</v>
      </c>
      <c r="AA201" s="217">
        <v>-10887.627327150665</v>
      </c>
      <c r="AB201" s="217">
        <v>-43327.33514469635</v>
      </c>
      <c r="AC201" s="217">
        <v>-48153.896536183776</v>
      </c>
      <c r="AD201" s="217">
        <v>7187.8467623059405</v>
      </c>
      <c r="AE201" s="217">
        <v>-48194.220839341055</v>
      </c>
      <c r="AF201" s="217">
        <v>-80921.472109366499</v>
      </c>
      <c r="AG201" s="217">
        <v>-84673.607428973366</v>
      </c>
      <c r="AH201" s="217">
        <v>-28792.115465796553</v>
      </c>
      <c r="AI201" s="217">
        <v>-49983.452942427131</v>
      </c>
      <c r="AJ201" s="217">
        <v>-85124.570084862818</v>
      </c>
      <c r="AK201" s="217">
        <v>-90034.231660119665</v>
      </c>
      <c r="AL201" s="217">
        <v>-34806.771844184783</v>
      </c>
      <c r="AM201" s="217">
        <v>-51544.0489700982</v>
      </c>
      <c r="AN201" s="217">
        <v>-86396.455214062415</v>
      </c>
      <c r="AO201" s="217">
        <v>-90330.746918839344</v>
      </c>
    </row>
    <row r="202" spans="1:41" ht="15" customHeight="1" outlineLevel="1">
      <c r="A202" s="211"/>
      <c r="B202" s="211" t="s">
        <v>822</v>
      </c>
      <c r="C202" s="211"/>
      <c r="D202" s="211"/>
      <c r="E202" s="211"/>
      <c r="F202" s="211"/>
      <c r="G202" s="211"/>
      <c r="H202" s="211"/>
      <c r="I202" s="217">
        <v>-27361</v>
      </c>
      <c r="J202" s="217">
        <v>-32173</v>
      </c>
      <c r="K202" s="217">
        <v>-39632.327625951846</v>
      </c>
      <c r="L202" s="217">
        <v>-7336.1213829809567</v>
      </c>
      <c r="M202" s="217">
        <v>-5615.836225223291</v>
      </c>
      <c r="N202" s="215"/>
      <c r="O202" s="217">
        <v>-32173</v>
      </c>
      <c r="P202" s="215"/>
      <c r="Q202" s="218" t="e">
        <v>#N/A</v>
      </c>
      <c r="R202" s="217" t="e">
        <v>#N/A</v>
      </c>
      <c r="S202" s="217">
        <v>8892</v>
      </c>
      <c r="T202" s="217">
        <v>-8554</v>
      </c>
      <c r="U202" s="217">
        <v>-12031</v>
      </c>
      <c r="V202" s="217">
        <v>-27361</v>
      </c>
      <c r="W202" s="217">
        <v>-14951</v>
      </c>
      <c r="X202" s="217">
        <v>-22653</v>
      </c>
      <c r="Y202" s="217">
        <v>-18573</v>
      </c>
      <c r="Z202" s="217">
        <v>-32173</v>
      </c>
      <c r="AA202" s="217">
        <v>8733.9685845208005</v>
      </c>
      <c r="AB202" s="217">
        <v>34086.295873931551</v>
      </c>
      <c r="AC202" s="217">
        <v>29421.475145710749</v>
      </c>
      <c r="AD202" s="217">
        <v>-39632.327625951846</v>
      </c>
      <c r="AE202" s="217">
        <v>40665.316281240113</v>
      </c>
      <c r="AF202" s="217">
        <v>67796.789441378438</v>
      </c>
      <c r="AG202" s="217">
        <v>63521.99249505857</v>
      </c>
      <c r="AH202" s="217">
        <v>-7336.1213829809567</v>
      </c>
      <c r="AI202" s="217">
        <v>42606.370513814443</v>
      </c>
      <c r="AJ202" s="217">
        <v>71001.677765024418</v>
      </c>
      <c r="AK202" s="217">
        <v>67013.730499767204</v>
      </c>
      <c r="AL202" s="217">
        <v>-5615.836225223291</v>
      </c>
      <c r="AM202" s="217">
        <v>43671.529776659765</v>
      </c>
      <c r="AN202" s="217">
        <v>72776.719709150027</v>
      </c>
      <c r="AO202" s="217">
        <v>68689.073762261367</v>
      </c>
    </row>
    <row r="203" spans="1:41" ht="15" customHeight="1" outlineLevel="1">
      <c r="A203" s="232"/>
      <c r="B203" s="232" t="s">
        <v>823</v>
      </c>
      <c r="C203" s="232"/>
      <c r="D203" s="232"/>
      <c r="E203" s="232"/>
      <c r="F203" s="232"/>
      <c r="G203" s="232"/>
      <c r="H203" s="232"/>
      <c r="I203" s="217">
        <v>3899</v>
      </c>
      <c r="J203" s="217">
        <v>5860</v>
      </c>
      <c r="K203" s="217">
        <v>-9759</v>
      </c>
      <c r="L203" s="217">
        <v>0</v>
      </c>
      <c r="M203" s="217">
        <v>0</v>
      </c>
      <c r="N203" s="215"/>
      <c r="O203" s="217">
        <v>5860</v>
      </c>
      <c r="P203" s="215"/>
      <c r="Q203" s="218" t="e">
        <v>#N/A</v>
      </c>
      <c r="R203" s="217" t="e">
        <v>#N/A</v>
      </c>
      <c r="S203" s="217">
        <v>0</v>
      </c>
      <c r="T203" s="217">
        <v>2010</v>
      </c>
      <c r="U203" s="217">
        <v>6308</v>
      </c>
      <c r="V203" s="217">
        <v>3899</v>
      </c>
      <c r="W203" s="217">
        <v>-100</v>
      </c>
      <c r="X203" s="217">
        <v>3100</v>
      </c>
      <c r="Y203" s="217">
        <v>7100</v>
      </c>
      <c r="Z203" s="217">
        <v>5860</v>
      </c>
      <c r="AA203" s="217">
        <v>-9759</v>
      </c>
      <c r="AB203" s="217">
        <v>-9759</v>
      </c>
      <c r="AC203" s="217">
        <v>-9759</v>
      </c>
      <c r="AD203" s="217">
        <v>-9759</v>
      </c>
      <c r="AE203" s="217">
        <v>0</v>
      </c>
      <c r="AF203" s="217">
        <v>0</v>
      </c>
      <c r="AG203" s="217">
        <v>0</v>
      </c>
      <c r="AH203" s="217">
        <v>0</v>
      </c>
      <c r="AI203" s="217">
        <v>0</v>
      </c>
      <c r="AJ203" s="217">
        <v>0</v>
      </c>
      <c r="AK203" s="217">
        <v>0</v>
      </c>
      <c r="AL203" s="217">
        <v>0</v>
      </c>
      <c r="AM203" s="217">
        <v>0</v>
      </c>
      <c r="AN203" s="217">
        <v>0</v>
      </c>
      <c r="AO203" s="217">
        <v>0</v>
      </c>
    </row>
    <row r="204" spans="1:41" ht="15" customHeight="1" outlineLevel="1">
      <c r="A204" s="211"/>
      <c r="B204" s="211" t="s">
        <v>824</v>
      </c>
      <c r="C204" s="211"/>
      <c r="D204" s="211"/>
      <c r="E204" s="211"/>
      <c r="F204" s="211"/>
      <c r="G204" s="211"/>
      <c r="H204" s="211"/>
      <c r="I204" s="217">
        <v>15793.245573917469</v>
      </c>
      <c r="J204" s="217">
        <v>21798.757812825264</v>
      </c>
      <c r="K204" s="217">
        <v>4954.2563425749977</v>
      </c>
      <c r="L204" s="217">
        <v>5522.5473891539878</v>
      </c>
      <c r="M204" s="217">
        <v>1672.3164184780326</v>
      </c>
      <c r="N204" s="215"/>
      <c r="O204" s="217">
        <v>21798.757812825264</v>
      </c>
      <c r="P204" s="215"/>
      <c r="Q204" s="218" t="e">
        <v>#N/A</v>
      </c>
      <c r="R204" s="217" t="e">
        <v>#N/A</v>
      </c>
      <c r="S204" s="217">
        <v>1</v>
      </c>
      <c r="T204" s="217">
        <v>12069</v>
      </c>
      <c r="U204" s="217">
        <v>12276.245573917469</v>
      </c>
      <c r="V204" s="217">
        <v>15793.245573917469</v>
      </c>
      <c r="W204" s="217">
        <v>7568</v>
      </c>
      <c r="X204" s="217">
        <v>14915</v>
      </c>
      <c r="Y204" s="217">
        <v>22057.757812825264</v>
      </c>
      <c r="Z204" s="217">
        <v>21798.757812825264</v>
      </c>
      <c r="AA204" s="217">
        <v>-237.36250797429238</v>
      </c>
      <c r="AB204" s="217">
        <v>2466.6793564341642</v>
      </c>
      <c r="AC204" s="217">
        <v>4386.8874570611806</v>
      </c>
      <c r="AD204" s="217">
        <v>4954.2563425749977</v>
      </c>
      <c r="AE204" s="217">
        <v>2282.515525111754</v>
      </c>
      <c r="AF204" s="217">
        <v>4532.457217632953</v>
      </c>
      <c r="AG204" s="217">
        <v>5982.4549930376379</v>
      </c>
      <c r="AH204" s="217">
        <v>5522.5473891539878</v>
      </c>
      <c r="AI204" s="217">
        <v>1785.6810840389517</v>
      </c>
      <c r="AJ204" s="217">
        <v>3330.0595368661452</v>
      </c>
      <c r="AK204" s="217">
        <v>4090.9090447783819</v>
      </c>
      <c r="AL204" s="217">
        <v>1672.3164184780326</v>
      </c>
      <c r="AM204" s="217">
        <v>474.64767854634556</v>
      </c>
      <c r="AN204" s="217">
        <v>1075.4831620838959</v>
      </c>
      <c r="AO204" s="217">
        <v>943.97441082380828</v>
      </c>
    </row>
    <row r="205" spans="1:41" ht="15" customHeight="1" outlineLevel="1">
      <c r="A205" s="211"/>
      <c r="B205" s="211" t="s">
        <v>188</v>
      </c>
      <c r="C205" s="211"/>
      <c r="D205" s="211"/>
      <c r="E205" s="211"/>
      <c r="F205" s="211"/>
      <c r="G205" s="211"/>
      <c r="H205" s="211"/>
      <c r="I205" s="217">
        <v>0</v>
      </c>
      <c r="J205" s="217">
        <v>0</v>
      </c>
      <c r="K205" s="217">
        <v>0</v>
      </c>
      <c r="L205" s="217">
        <v>0</v>
      </c>
      <c r="M205" s="217">
        <v>0</v>
      </c>
      <c r="N205" s="215"/>
      <c r="O205" s="217">
        <v>0</v>
      </c>
      <c r="P205" s="215"/>
      <c r="Q205" s="218" t="e">
        <v>#N/A</v>
      </c>
      <c r="R205" s="217" t="e">
        <v>#N/A</v>
      </c>
      <c r="S205" s="217">
        <v>0</v>
      </c>
      <c r="T205" s="217">
        <v>0</v>
      </c>
      <c r="U205" s="217">
        <v>0</v>
      </c>
      <c r="V205" s="217">
        <v>0</v>
      </c>
      <c r="W205" s="217">
        <v>0</v>
      </c>
      <c r="X205" s="217">
        <v>0</v>
      </c>
      <c r="Y205" s="217">
        <v>0</v>
      </c>
      <c r="Z205" s="217">
        <v>0</v>
      </c>
      <c r="AA205" s="217">
        <v>0</v>
      </c>
      <c r="AB205" s="217">
        <v>0</v>
      </c>
      <c r="AC205" s="217">
        <v>0</v>
      </c>
      <c r="AD205" s="217">
        <v>0</v>
      </c>
      <c r="AE205" s="217">
        <v>0</v>
      </c>
      <c r="AF205" s="217">
        <v>0</v>
      </c>
      <c r="AG205" s="217">
        <v>0</v>
      </c>
      <c r="AH205" s="217">
        <v>0</v>
      </c>
      <c r="AI205" s="217">
        <v>0</v>
      </c>
      <c r="AJ205" s="217">
        <v>0</v>
      </c>
      <c r="AK205" s="217">
        <v>0</v>
      </c>
      <c r="AL205" s="217">
        <v>0</v>
      </c>
      <c r="AM205" s="217">
        <v>0</v>
      </c>
      <c r="AN205" s="217">
        <v>0</v>
      </c>
      <c r="AO205" s="217">
        <v>0</v>
      </c>
    </row>
    <row r="206" spans="1:41" ht="15" customHeight="1" outlineLevel="1">
      <c r="A206" s="360"/>
      <c r="B206" s="211" t="s">
        <v>825</v>
      </c>
      <c r="C206" s="211"/>
      <c r="D206" s="211"/>
      <c r="E206" s="211"/>
      <c r="F206" s="211"/>
      <c r="G206" s="211"/>
      <c r="H206" s="360"/>
      <c r="I206" s="217">
        <v>0</v>
      </c>
      <c r="J206" s="217">
        <v>0</v>
      </c>
      <c r="K206" s="217">
        <v>0</v>
      </c>
      <c r="L206" s="217">
        <v>0</v>
      </c>
      <c r="M206" s="217">
        <v>0</v>
      </c>
      <c r="N206" s="362"/>
      <c r="O206" s="217">
        <v>0</v>
      </c>
      <c r="P206" s="362"/>
      <c r="Q206" s="218" t="e">
        <v>#N/A</v>
      </c>
      <c r="R206" s="217" t="e">
        <v>#N/A</v>
      </c>
      <c r="S206" s="217">
        <v>0</v>
      </c>
      <c r="T206" s="217">
        <v>0</v>
      </c>
      <c r="U206" s="217">
        <v>0</v>
      </c>
      <c r="V206" s="217">
        <v>0</v>
      </c>
      <c r="W206" s="217">
        <v>0</v>
      </c>
      <c r="X206" s="217">
        <v>0</v>
      </c>
      <c r="Y206" s="217">
        <v>0</v>
      </c>
      <c r="Z206" s="217">
        <v>0</v>
      </c>
      <c r="AA206" s="217">
        <v>0</v>
      </c>
      <c r="AB206" s="217">
        <v>0</v>
      </c>
      <c r="AC206" s="217">
        <v>0</v>
      </c>
      <c r="AD206" s="217">
        <v>0</v>
      </c>
      <c r="AE206" s="217">
        <v>0</v>
      </c>
      <c r="AF206" s="217">
        <v>0</v>
      </c>
      <c r="AG206" s="217">
        <v>0</v>
      </c>
      <c r="AH206" s="217">
        <v>0</v>
      </c>
      <c r="AI206" s="217">
        <v>0</v>
      </c>
      <c r="AJ206" s="217">
        <v>0</v>
      </c>
      <c r="AK206" s="217">
        <v>0</v>
      </c>
      <c r="AL206" s="217">
        <v>0</v>
      </c>
      <c r="AM206" s="217">
        <v>0</v>
      </c>
      <c r="AN206" s="217">
        <v>0</v>
      </c>
      <c r="AO206" s="217">
        <v>0</v>
      </c>
    </row>
    <row r="207" spans="1:41" ht="15" customHeight="1" outlineLevel="1">
      <c r="A207" s="211"/>
      <c r="B207" s="211" t="s">
        <v>826</v>
      </c>
      <c r="C207" s="211"/>
      <c r="D207" s="211"/>
      <c r="E207" s="211"/>
      <c r="F207" s="211"/>
      <c r="G207" s="211"/>
      <c r="H207" s="211"/>
      <c r="I207" s="217">
        <v>6112.1128772964066</v>
      </c>
      <c r="J207" s="217">
        <v>4463.9880192909204</v>
      </c>
      <c r="K207" s="217">
        <v>158.05671042507856</v>
      </c>
      <c r="L207" s="217">
        <v>365.16928725956495</v>
      </c>
      <c r="M207" s="217">
        <v>279.53884684742479</v>
      </c>
      <c r="N207" s="215"/>
      <c r="O207" s="217">
        <v>4463.9880192909195</v>
      </c>
      <c r="P207" s="215"/>
      <c r="Q207" s="218" t="e">
        <v>#N/A</v>
      </c>
      <c r="R207" s="217" t="e">
        <v>#N/A</v>
      </c>
      <c r="S207" s="217">
        <v>3005</v>
      </c>
      <c r="T207" s="217">
        <v>3128</v>
      </c>
      <c r="U207" s="217">
        <v>4567</v>
      </c>
      <c r="V207" s="217">
        <v>6112.1128772964066</v>
      </c>
      <c r="W207" s="217">
        <v>391</v>
      </c>
      <c r="X207" s="217">
        <v>1157</v>
      </c>
      <c r="Y207" s="217">
        <v>3765</v>
      </c>
      <c r="Z207" s="217">
        <v>4463.9880192909204</v>
      </c>
      <c r="AA207" s="217">
        <v>-2249.4669648970121</v>
      </c>
      <c r="AB207" s="217">
        <v>-3511.4269030358073</v>
      </c>
      <c r="AC207" s="217">
        <v>-3279.2266473980171</v>
      </c>
      <c r="AD207" s="217">
        <v>158.05671042507856</v>
      </c>
      <c r="AE207" s="217">
        <v>-2024.1928653273189</v>
      </c>
      <c r="AF207" s="217">
        <v>-3374.7131469538308</v>
      </c>
      <c r="AG207" s="217">
        <v>-3161.9270611499069</v>
      </c>
      <c r="AH207" s="217">
        <v>365.16928725956495</v>
      </c>
      <c r="AI207" s="217">
        <v>-2120.8125030947231</v>
      </c>
      <c r="AJ207" s="217">
        <v>-3534.2425118314823</v>
      </c>
      <c r="AK207" s="217">
        <v>-3335.7349102722828</v>
      </c>
      <c r="AL207" s="217">
        <v>279.53884684742479</v>
      </c>
      <c r="AM207" s="217">
        <v>-2173.8328156720891</v>
      </c>
      <c r="AN207" s="217">
        <v>-3622.5985746272681</v>
      </c>
      <c r="AO207" s="217">
        <v>-3419.1282830290893</v>
      </c>
    </row>
    <row r="208" spans="1:41" ht="15" customHeight="1" outlineLevel="1">
      <c r="A208" s="360"/>
      <c r="B208" s="211" t="s">
        <v>827</v>
      </c>
      <c r="C208" s="211"/>
      <c r="D208" s="211"/>
      <c r="E208" s="211"/>
      <c r="F208" s="211"/>
      <c r="G208" s="211"/>
      <c r="H208" s="360"/>
      <c r="I208" s="217">
        <v>-40172.1128772964</v>
      </c>
      <c r="J208" s="217">
        <v>-36568.988019290926</v>
      </c>
      <c r="K208" s="217">
        <v>0</v>
      </c>
      <c r="L208" s="217">
        <v>0</v>
      </c>
      <c r="M208" s="217">
        <v>0</v>
      </c>
      <c r="N208" s="362"/>
      <c r="O208" s="217">
        <v>-36568.988019290933</v>
      </c>
      <c r="P208" s="362"/>
      <c r="Q208" s="218" t="e">
        <v>#N/A</v>
      </c>
      <c r="R208" s="217" t="e">
        <v>#N/A</v>
      </c>
      <c r="S208" s="217">
        <v>-17067</v>
      </c>
      <c r="T208" s="217">
        <v>-21187</v>
      </c>
      <c r="U208" s="217">
        <v>-36218</v>
      </c>
      <c r="V208" s="217">
        <v>-40172.1128772964</v>
      </c>
      <c r="W208" s="217">
        <v>-5148</v>
      </c>
      <c r="X208" s="217">
        <v>-16101</v>
      </c>
      <c r="Y208" s="217">
        <v>-30583</v>
      </c>
      <c r="Z208" s="217">
        <v>-36568.988019290926</v>
      </c>
      <c r="AA208" s="217">
        <v>0</v>
      </c>
      <c r="AB208" s="217">
        <v>0</v>
      </c>
      <c r="AC208" s="217">
        <v>0</v>
      </c>
      <c r="AD208" s="217">
        <v>0</v>
      </c>
      <c r="AE208" s="217">
        <v>0</v>
      </c>
      <c r="AF208" s="217">
        <v>0</v>
      </c>
      <c r="AG208" s="217">
        <v>0</v>
      </c>
      <c r="AH208" s="217">
        <v>0</v>
      </c>
      <c r="AI208" s="217">
        <v>0</v>
      </c>
      <c r="AJ208" s="217">
        <v>0</v>
      </c>
      <c r="AK208" s="217">
        <v>0</v>
      </c>
      <c r="AL208" s="217">
        <v>0</v>
      </c>
      <c r="AM208" s="217">
        <v>0</v>
      </c>
      <c r="AN208" s="217">
        <v>0</v>
      </c>
      <c r="AO208" s="217">
        <v>0</v>
      </c>
    </row>
    <row r="209" spans="1:41" ht="15" customHeight="1" outlineLevel="1">
      <c r="A209" s="211"/>
      <c r="B209" s="211" t="s">
        <v>828</v>
      </c>
      <c r="C209" s="211"/>
      <c r="D209" s="211"/>
      <c r="E209" s="211"/>
      <c r="F209" s="211"/>
      <c r="G209" s="211"/>
      <c r="H209" s="211"/>
      <c r="I209" s="217">
        <v>-11158</v>
      </c>
      <c r="J209" s="217">
        <v>-11729</v>
      </c>
      <c r="K209" s="217">
        <v>-12233.222203874799</v>
      </c>
      <c r="L209" s="217">
        <v>-12759.120597610654</v>
      </c>
      <c r="M209" s="217">
        <v>-13307.62702673774</v>
      </c>
      <c r="N209" s="215"/>
      <c r="O209" s="217">
        <v>-11729</v>
      </c>
      <c r="P209" s="215"/>
      <c r="Q209" s="218" t="e">
        <v>#N/A</v>
      </c>
      <c r="R209" s="217" t="e">
        <v>#N/A</v>
      </c>
      <c r="S209" s="217">
        <v>-2661</v>
      </c>
      <c r="T209" s="217">
        <v>-5528</v>
      </c>
      <c r="U209" s="217">
        <v>-8357</v>
      </c>
      <c r="V209" s="217">
        <v>-11158</v>
      </c>
      <c r="W209" s="217">
        <v>-2743</v>
      </c>
      <c r="X209" s="217">
        <v>-5796</v>
      </c>
      <c r="Y209" s="217">
        <v>-8760</v>
      </c>
      <c r="Z209" s="217">
        <v>-11729</v>
      </c>
      <c r="AA209" s="217">
        <v>-2860.919814581684</v>
      </c>
      <c r="AB209" s="217">
        <v>-6045.1663307748604</v>
      </c>
      <c r="AC209" s="217">
        <v>-9136.5867939247364</v>
      </c>
      <c r="AD209" s="217">
        <v>-12233.222203874799</v>
      </c>
      <c r="AE209" s="217">
        <v>-2983.9089265279245</v>
      </c>
      <c r="AF209" s="217">
        <v>-6305.0441626525153</v>
      </c>
      <c r="AG209" s="217">
        <v>-9529.3628131187088</v>
      </c>
      <c r="AH209" s="217">
        <v>-12759.120597610654</v>
      </c>
      <c r="AI209" s="217">
        <v>-3112.1852616882616</v>
      </c>
      <c r="AJ209" s="217">
        <v>-6576.0939762104135</v>
      </c>
      <c r="AK209" s="217">
        <v>-9939.0240220157393</v>
      </c>
      <c r="AL209" s="217">
        <v>-13307.62702673774</v>
      </c>
      <c r="AM209" s="217">
        <v>-3245.9761144050422</v>
      </c>
      <c r="AN209" s="217">
        <v>-6858.796047791333</v>
      </c>
      <c r="AO209" s="217">
        <v>-10366.296304115265</v>
      </c>
    </row>
    <row r="210" spans="1:41" ht="15" customHeight="1" outlineLevel="1">
      <c r="A210" s="211"/>
      <c r="B210" s="365" t="s">
        <v>829</v>
      </c>
      <c r="C210" s="219"/>
      <c r="D210" s="219"/>
      <c r="E210" s="219"/>
      <c r="F210" s="219"/>
      <c r="G210" s="219"/>
      <c r="H210" s="211"/>
      <c r="I210" s="220">
        <v>-44298.754426082523</v>
      </c>
      <c r="J210" s="220">
        <v>-54186.242187174743</v>
      </c>
      <c r="K210" s="220">
        <v>-49324.390014520628</v>
      </c>
      <c r="L210" s="220">
        <v>-42999.640769974605</v>
      </c>
      <c r="M210" s="220">
        <v>-51778.379830820355</v>
      </c>
      <c r="N210" s="215"/>
      <c r="O210" s="220">
        <v>-54186.24218717475</v>
      </c>
      <c r="P210" s="215"/>
      <c r="Q210" s="221" t="e">
        <v>#N/A</v>
      </c>
      <c r="R210" s="220" t="e">
        <v>#N/A</v>
      </c>
      <c r="S210" s="220">
        <v>-2551</v>
      </c>
      <c r="T210" s="220">
        <v>-15507</v>
      </c>
      <c r="U210" s="220">
        <v>-19285.754426082531</v>
      </c>
      <c r="V210" s="220">
        <v>-44298.754426082523</v>
      </c>
      <c r="W210" s="220">
        <v>-16064</v>
      </c>
      <c r="X210" s="220">
        <v>-27433</v>
      </c>
      <c r="Y210" s="220">
        <v>-33939.242187174736</v>
      </c>
      <c r="Z210" s="220">
        <v>-54186.242187174743</v>
      </c>
      <c r="AA210" s="220">
        <v>-17260.408030082854</v>
      </c>
      <c r="AB210" s="220">
        <v>-26089.953148141303</v>
      </c>
      <c r="AC210" s="220">
        <v>-36520.3473747346</v>
      </c>
      <c r="AD210" s="220">
        <v>-49324.390014520628</v>
      </c>
      <c r="AE210" s="220">
        <v>-10254.49082484443</v>
      </c>
      <c r="AF210" s="220">
        <v>-18271.982759961455</v>
      </c>
      <c r="AG210" s="220">
        <v>-27860.449815145774</v>
      </c>
      <c r="AH210" s="220">
        <v>-42999.640769974605</v>
      </c>
      <c r="AI210" s="220">
        <v>-10824.39910935672</v>
      </c>
      <c r="AJ210" s="220">
        <v>-20903.169271014151</v>
      </c>
      <c r="AK210" s="220">
        <v>-32204.351047862103</v>
      </c>
      <c r="AL210" s="220">
        <v>-51778.379830820355</v>
      </c>
      <c r="AM210" s="220">
        <v>-12817.680444969221</v>
      </c>
      <c r="AN210" s="220">
        <v>-23025.646965247091</v>
      </c>
      <c r="AO210" s="220">
        <v>-34483.123332898525</v>
      </c>
    </row>
    <row r="211" spans="1:41" ht="15" customHeight="1" outlineLevel="1">
      <c r="A211" s="211"/>
      <c r="B211" s="211"/>
      <c r="C211" s="211"/>
      <c r="D211" s="211"/>
      <c r="E211" s="211"/>
      <c r="F211" s="211"/>
      <c r="G211" s="211"/>
      <c r="H211" s="211"/>
      <c r="I211" s="217"/>
      <c r="J211" s="217"/>
      <c r="K211" s="217"/>
      <c r="L211" s="217"/>
      <c r="M211" s="217"/>
      <c r="N211" s="215"/>
      <c r="O211" s="217"/>
      <c r="P211" s="215"/>
      <c r="Q211" s="218"/>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7"/>
      <c r="AN211" s="217"/>
      <c r="AO211" s="217"/>
    </row>
    <row r="212" spans="1:41" ht="15" customHeight="1" outlineLevel="1">
      <c r="A212" s="211"/>
      <c r="B212" s="219" t="s">
        <v>830</v>
      </c>
      <c r="C212" s="219"/>
      <c r="D212" s="219"/>
      <c r="E212" s="219"/>
      <c r="F212" s="219"/>
      <c r="G212" s="219"/>
      <c r="H212" s="211"/>
      <c r="I212" s="220">
        <v>5401</v>
      </c>
      <c r="J212" s="220">
        <v>-2788.9999999999927</v>
      </c>
      <c r="K212" s="220">
        <v>6418.3769008899762</v>
      </c>
      <c r="L212" s="220">
        <v>780.122441629901</v>
      </c>
      <c r="M212" s="220">
        <v>597.18748356302967</v>
      </c>
      <c r="N212" s="215"/>
      <c r="O212" s="220">
        <v>-2788.9999999999927</v>
      </c>
      <c r="P212" s="215"/>
      <c r="Q212" s="221" t="e">
        <v>#N/A</v>
      </c>
      <c r="R212" s="220" t="e">
        <v>#N/A</v>
      </c>
      <c r="S212" s="220">
        <v>4872</v>
      </c>
      <c r="T212" s="220">
        <v>-1100</v>
      </c>
      <c r="U212" s="220">
        <v>-233.00000000000728</v>
      </c>
      <c r="V212" s="220">
        <v>5401</v>
      </c>
      <c r="W212" s="220">
        <v>-4989</v>
      </c>
      <c r="X212" s="220">
        <v>-4158.9999999999927</v>
      </c>
      <c r="Y212" s="220">
        <v>1642.0000000000073</v>
      </c>
      <c r="Z212" s="220">
        <v>-2788.9999999999927</v>
      </c>
      <c r="AA212" s="220">
        <v>1275.109618011531</v>
      </c>
      <c r="AB212" s="220">
        <v>-1420.8544253178952</v>
      </c>
      <c r="AC212" s="220">
        <v>-924.79783815337578</v>
      </c>
      <c r="AD212" s="220">
        <v>6418.3769008899762</v>
      </c>
      <c r="AE212" s="220">
        <v>-4324.3458185644276</v>
      </c>
      <c r="AF212" s="220">
        <v>-7209.5040625116435</v>
      </c>
      <c r="AG212" s="220">
        <v>-6754.9225667675382</v>
      </c>
      <c r="AH212" s="220">
        <v>780.122441629901</v>
      </c>
      <c r="AI212" s="220">
        <v>-4530.7573387943639</v>
      </c>
      <c r="AJ212" s="220">
        <v>-7550.3115783187695</v>
      </c>
      <c r="AK212" s="220">
        <v>-7126.233650044418</v>
      </c>
      <c r="AL212" s="220">
        <v>597.18748356302967</v>
      </c>
      <c r="AM212" s="220">
        <v>-4644.0262722642065</v>
      </c>
      <c r="AN212" s="220">
        <v>-7739.0693677767686</v>
      </c>
      <c r="AO212" s="220">
        <v>-7304.3894912956093</v>
      </c>
    </row>
    <row r="213" spans="1:41" ht="15" customHeight="1" outlineLevel="1">
      <c r="A213" s="211"/>
      <c r="B213" s="211" t="s">
        <v>831</v>
      </c>
      <c r="C213" s="211"/>
      <c r="D213" s="211"/>
      <c r="E213" s="211"/>
      <c r="F213" s="211"/>
      <c r="G213" s="211"/>
      <c r="H213" s="211"/>
      <c r="I213" s="217">
        <v>14077</v>
      </c>
      <c r="J213" s="217">
        <v>19478</v>
      </c>
      <c r="K213" s="217">
        <v>16689</v>
      </c>
      <c r="L213" s="217">
        <v>23107.376900890009</v>
      </c>
      <c r="M213" s="217">
        <v>23887.499342519954</v>
      </c>
      <c r="N213" s="362"/>
      <c r="O213" s="217">
        <v>19478</v>
      </c>
      <c r="P213" s="362"/>
      <c r="Q213" s="218" t="e">
        <v>#N/A</v>
      </c>
      <c r="R213" s="217" t="e">
        <v>#N/A</v>
      </c>
      <c r="S213" s="217">
        <v>14077</v>
      </c>
      <c r="T213" s="217">
        <v>14077</v>
      </c>
      <c r="U213" s="217">
        <v>14077</v>
      </c>
      <c r="V213" s="217">
        <v>14077</v>
      </c>
      <c r="W213" s="217">
        <v>19478</v>
      </c>
      <c r="X213" s="217">
        <v>19478</v>
      </c>
      <c r="Y213" s="217">
        <v>19478</v>
      </c>
      <c r="Z213" s="217">
        <v>19478</v>
      </c>
      <c r="AA213" s="217">
        <v>16689</v>
      </c>
      <c r="AB213" s="217">
        <v>16689</v>
      </c>
      <c r="AC213" s="217">
        <v>16689</v>
      </c>
      <c r="AD213" s="217">
        <v>16689</v>
      </c>
      <c r="AE213" s="217">
        <v>23107.376900890009</v>
      </c>
      <c r="AF213" s="217">
        <v>23107.376900890009</v>
      </c>
      <c r="AG213" s="217">
        <v>23107.376900890009</v>
      </c>
      <c r="AH213" s="217">
        <v>23107.376900890009</v>
      </c>
      <c r="AI213" s="217">
        <v>23887.499342519954</v>
      </c>
      <c r="AJ213" s="217">
        <v>23887.499342519954</v>
      </c>
      <c r="AK213" s="217">
        <v>23887.499342519954</v>
      </c>
      <c r="AL213" s="217">
        <v>23887.499342519954</v>
      </c>
      <c r="AM213" s="217">
        <v>24484.686826082951</v>
      </c>
      <c r="AN213" s="217">
        <v>24484.686826082951</v>
      </c>
      <c r="AO213" s="217">
        <v>24484.686826082951</v>
      </c>
    </row>
    <row r="214" spans="1:41" ht="15" customHeight="1" outlineLevel="1">
      <c r="A214" s="211"/>
      <c r="B214" s="230" t="s">
        <v>832</v>
      </c>
      <c r="C214" s="230"/>
      <c r="D214" s="230"/>
      <c r="E214" s="230"/>
      <c r="F214" s="230"/>
      <c r="G214" s="230"/>
      <c r="H214" s="211"/>
      <c r="I214" s="231">
        <v>19478</v>
      </c>
      <c r="J214" s="231">
        <v>16689.000000000007</v>
      </c>
      <c r="K214" s="231">
        <v>23107.376900889976</v>
      </c>
      <c r="L214" s="231">
        <v>23887.49934251991</v>
      </c>
      <c r="M214" s="231">
        <v>24484.686826082983</v>
      </c>
      <c r="N214" s="215"/>
      <c r="O214" s="231">
        <v>16689.000000000007</v>
      </c>
      <c r="P214" s="215"/>
      <c r="Q214" s="222" t="e">
        <v>#N/A</v>
      </c>
      <c r="R214" s="231" t="e">
        <v>#N/A</v>
      </c>
      <c r="S214" s="231">
        <v>18949</v>
      </c>
      <c r="T214" s="231">
        <v>12977</v>
      </c>
      <c r="U214" s="231">
        <v>13843.999999999993</v>
      </c>
      <c r="V214" s="231">
        <v>19478</v>
      </c>
      <c r="W214" s="231">
        <v>14489</v>
      </c>
      <c r="X214" s="231">
        <v>15319.000000000007</v>
      </c>
      <c r="Y214" s="231">
        <v>21120.000000000007</v>
      </c>
      <c r="Z214" s="231">
        <v>16689.000000000007</v>
      </c>
      <c r="AA214" s="231">
        <v>17964.109618011531</v>
      </c>
      <c r="AB214" s="231">
        <v>15268.145574682105</v>
      </c>
      <c r="AC214" s="231">
        <v>15764.202161846624</v>
      </c>
      <c r="AD214" s="231">
        <v>23107.376900889976</v>
      </c>
      <c r="AE214" s="231">
        <v>18783.031082325582</v>
      </c>
      <c r="AF214" s="231">
        <v>15897.872838378365</v>
      </c>
      <c r="AG214" s="231">
        <v>16352.454334122471</v>
      </c>
      <c r="AH214" s="231">
        <v>23887.49934251991</v>
      </c>
      <c r="AI214" s="231">
        <v>19356.742003725591</v>
      </c>
      <c r="AJ214" s="231">
        <v>16337.187764201184</v>
      </c>
      <c r="AK214" s="231">
        <v>16761.265692475536</v>
      </c>
      <c r="AL214" s="231">
        <v>24484.686826082983</v>
      </c>
      <c r="AM214" s="231">
        <v>19840.660553818743</v>
      </c>
      <c r="AN214" s="231">
        <v>16745.61745830618</v>
      </c>
      <c r="AO214" s="231">
        <v>17180.297334787341</v>
      </c>
    </row>
    <row r="215" spans="1:41" ht="15" customHeight="1" outlineLevel="1">
      <c r="A215" s="211"/>
      <c r="B215" s="211"/>
      <c r="C215" s="211"/>
      <c r="D215" s="211"/>
      <c r="E215" s="211"/>
      <c r="F215" s="211"/>
      <c r="G215" s="211"/>
      <c r="H215" s="211"/>
      <c r="I215" s="307"/>
      <c r="J215" s="307"/>
      <c r="K215" s="307"/>
      <c r="L215" s="307"/>
      <c r="M215" s="307"/>
      <c r="N215" s="280"/>
      <c r="O215" s="307"/>
      <c r="P215" s="280"/>
      <c r="Q215" s="366"/>
      <c r="R215" s="307"/>
      <c r="S215" s="307"/>
      <c r="T215" s="280"/>
      <c r="U215" s="280"/>
      <c r="V215" s="280"/>
      <c r="W215" s="280"/>
      <c r="X215" s="280"/>
      <c r="Y215" s="280"/>
      <c r="Z215" s="280"/>
      <c r="AA215" s="280"/>
      <c r="AB215" s="280"/>
      <c r="AC215" s="280"/>
      <c r="AD215" s="280"/>
      <c r="AE215" s="280"/>
      <c r="AF215" s="280"/>
      <c r="AG215" s="280"/>
      <c r="AH215" s="280"/>
      <c r="AI215" s="280"/>
      <c r="AJ215" s="280"/>
      <c r="AK215" s="280"/>
      <c r="AL215" s="280"/>
      <c r="AM215" s="280"/>
      <c r="AN215" s="280"/>
      <c r="AO215" s="280"/>
    </row>
    <row r="216" spans="1:41" ht="15" customHeight="1" outlineLevel="1">
      <c r="A216" s="245"/>
      <c r="B216" s="367">
        <v>1E-3</v>
      </c>
      <c r="C216" s="367"/>
      <c r="D216" s="367"/>
      <c r="E216" s="367"/>
      <c r="F216" s="367"/>
      <c r="G216" s="367"/>
      <c r="H216" s="245"/>
      <c r="I216" s="368" t="s">
        <v>643</v>
      </c>
      <c r="J216" s="368" t="s">
        <v>643</v>
      </c>
      <c r="K216" s="368" t="s">
        <v>643</v>
      </c>
      <c r="L216" s="368" t="s">
        <v>643</v>
      </c>
      <c r="M216" s="368" t="s">
        <v>643</v>
      </c>
      <c r="N216" s="369"/>
      <c r="O216" s="370" t="s">
        <v>643</v>
      </c>
      <c r="P216" s="369"/>
      <c r="Q216" s="368" t="e">
        <v>#N/A</v>
      </c>
      <c r="R216" s="368" t="e">
        <v>#N/A</v>
      </c>
      <c r="S216" s="368" t="s">
        <v>643</v>
      </c>
      <c r="T216" s="368" t="s">
        <v>643</v>
      </c>
      <c r="U216" s="368" t="s">
        <v>643</v>
      </c>
      <c r="V216" s="368" t="s">
        <v>643</v>
      </c>
      <c r="W216" s="368" t="s">
        <v>643</v>
      </c>
      <c r="X216" s="368" t="s">
        <v>643</v>
      </c>
      <c r="Y216" s="368" t="s">
        <v>643</v>
      </c>
      <c r="Z216" s="368" t="s">
        <v>643</v>
      </c>
      <c r="AA216" s="368" t="s">
        <v>643</v>
      </c>
      <c r="AB216" s="368" t="s">
        <v>643</v>
      </c>
      <c r="AC216" s="368" t="s">
        <v>643</v>
      </c>
      <c r="AD216" s="368" t="s">
        <v>643</v>
      </c>
      <c r="AE216" s="368" t="s">
        <v>643</v>
      </c>
      <c r="AF216" s="368" t="s">
        <v>643</v>
      </c>
      <c r="AG216" s="368" t="s">
        <v>643</v>
      </c>
      <c r="AH216" s="368" t="s">
        <v>643</v>
      </c>
      <c r="AI216" s="368" t="s">
        <v>643</v>
      </c>
      <c r="AJ216" s="368" t="s">
        <v>643</v>
      </c>
      <c r="AK216" s="368" t="s">
        <v>643</v>
      </c>
      <c r="AL216" s="368" t="s">
        <v>643</v>
      </c>
      <c r="AM216" s="368" t="s">
        <v>643</v>
      </c>
      <c r="AN216" s="368" t="s">
        <v>643</v>
      </c>
      <c r="AO216" s="368" t="s">
        <v>643</v>
      </c>
    </row>
    <row r="217" spans="1:41" ht="15" customHeight="1" outlineLevel="1">
      <c r="A217" s="256"/>
      <c r="B217" s="256"/>
      <c r="C217" s="256"/>
      <c r="D217" s="256"/>
      <c r="E217" s="256"/>
      <c r="F217" s="256"/>
      <c r="G217" s="256"/>
      <c r="H217" s="256"/>
      <c r="I217" s="371"/>
      <c r="J217" s="371"/>
      <c r="K217" s="371"/>
      <c r="L217" s="371"/>
      <c r="M217" s="371"/>
      <c r="N217" s="371"/>
      <c r="O217" s="36"/>
      <c r="P217" s="371"/>
      <c r="Q217" s="372"/>
      <c r="R217" s="371"/>
      <c r="S217" s="373"/>
      <c r="T217" s="371"/>
      <c r="U217" s="371"/>
      <c r="V217" s="371"/>
      <c r="W217" s="371"/>
      <c r="X217" s="371"/>
      <c r="Y217" s="371"/>
      <c r="Z217" s="371"/>
      <c r="AA217" s="371"/>
      <c r="AB217" s="371"/>
      <c r="AC217" s="371"/>
      <c r="AD217" s="371"/>
      <c r="AE217" s="371"/>
      <c r="AF217" s="371"/>
      <c r="AG217" s="371"/>
      <c r="AH217" s="371"/>
      <c r="AI217" s="371"/>
      <c r="AJ217" s="371"/>
      <c r="AK217" s="371"/>
      <c r="AL217" s="371"/>
      <c r="AM217" s="371"/>
      <c r="AN217" s="371"/>
      <c r="AO217" s="371"/>
    </row>
    <row r="218" spans="1:41" ht="15" customHeight="1" outlineLevel="1">
      <c r="A218" s="245"/>
      <c r="B218" s="374" t="s">
        <v>833</v>
      </c>
      <c r="C218" s="374"/>
      <c r="D218" s="374"/>
      <c r="E218" s="374"/>
      <c r="F218" s="374"/>
      <c r="G218" s="374"/>
      <c r="H218" s="245"/>
      <c r="I218" s="220">
        <v>0</v>
      </c>
      <c r="J218" s="220">
        <v>0</v>
      </c>
      <c r="K218" s="220">
        <v>0</v>
      </c>
      <c r="L218" s="220">
        <v>0</v>
      </c>
      <c r="M218" s="220">
        <v>0</v>
      </c>
      <c r="N218" s="215"/>
      <c r="O218" s="220">
        <v>0</v>
      </c>
      <c r="P218" s="215"/>
      <c r="Q218" s="221">
        <v>0</v>
      </c>
      <c r="R218" s="220">
        <v>0</v>
      </c>
      <c r="S218" s="220">
        <v>0</v>
      </c>
      <c r="T218" s="220">
        <v>0</v>
      </c>
      <c r="U218" s="220">
        <v>0</v>
      </c>
      <c r="V218" s="220">
        <v>0</v>
      </c>
      <c r="W218" s="220">
        <v>0</v>
      </c>
      <c r="X218" s="220">
        <v>0</v>
      </c>
      <c r="Y218" s="220">
        <v>0</v>
      </c>
      <c r="Z218" s="220">
        <v>0</v>
      </c>
      <c r="AA218" s="220">
        <v>0</v>
      </c>
      <c r="AB218" s="220">
        <v>0</v>
      </c>
      <c r="AC218" s="220">
        <v>0</v>
      </c>
      <c r="AD218" s="220">
        <v>0</v>
      </c>
      <c r="AE218" s="220">
        <v>0</v>
      </c>
      <c r="AF218" s="220">
        <v>0</v>
      </c>
      <c r="AG218" s="220">
        <v>0</v>
      </c>
      <c r="AH218" s="220">
        <v>0</v>
      </c>
      <c r="AI218" s="220">
        <v>0</v>
      </c>
      <c r="AJ218" s="220">
        <v>0</v>
      </c>
      <c r="AK218" s="220">
        <v>0</v>
      </c>
      <c r="AL218" s="220">
        <v>0</v>
      </c>
      <c r="AM218" s="220">
        <v>0</v>
      </c>
      <c r="AN218" s="220">
        <v>0</v>
      </c>
      <c r="AO218" s="220">
        <v>0</v>
      </c>
    </row>
    <row r="219" spans="1:41" ht="15" customHeight="1" outlineLevel="1">
      <c r="A219" s="245"/>
      <c r="B219" s="291" t="s">
        <v>834</v>
      </c>
      <c r="C219" s="291"/>
      <c r="D219" s="291"/>
      <c r="E219" s="291"/>
      <c r="F219" s="291"/>
      <c r="G219" s="291"/>
      <c r="H219" s="245"/>
      <c r="I219" s="231">
        <v>11158</v>
      </c>
      <c r="J219" s="231">
        <v>11729</v>
      </c>
      <c r="K219" s="231">
        <v>12233.222203874799</v>
      </c>
      <c r="L219" s="231">
        <v>12759.120597610654</v>
      </c>
      <c r="M219" s="231">
        <v>13307.62702673774</v>
      </c>
      <c r="N219" s="215"/>
      <c r="O219" s="231">
        <v>11729</v>
      </c>
      <c r="P219" s="215"/>
      <c r="Q219" s="222">
        <v>2769</v>
      </c>
      <c r="R219" s="231">
        <v>2769</v>
      </c>
      <c r="S219" s="231">
        <v>2661</v>
      </c>
      <c r="T219" s="231">
        <v>2867</v>
      </c>
      <c r="U219" s="231">
        <v>2829</v>
      </c>
      <c r="V219" s="231">
        <v>2801</v>
      </c>
      <c r="W219" s="231">
        <v>2743</v>
      </c>
      <c r="X219" s="231">
        <v>3053</v>
      </c>
      <c r="Y219" s="231">
        <v>2964</v>
      </c>
      <c r="Z219" s="231">
        <v>2969</v>
      </c>
      <c r="AA219" s="231">
        <v>2860.919814581684</v>
      </c>
      <c r="AB219" s="231">
        <v>3184.2465161931759</v>
      </c>
      <c r="AC219" s="231">
        <v>3091.4204631498765</v>
      </c>
      <c r="AD219" s="231">
        <v>3096.6354099500618</v>
      </c>
      <c r="AE219" s="231">
        <v>2983.9089265279245</v>
      </c>
      <c r="AF219" s="231">
        <v>3321.1352361245913</v>
      </c>
      <c r="AG219" s="231">
        <v>3224.318650466193</v>
      </c>
      <c r="AH219" s="231">
        <v>3229.757784491946</v>
      </c>
      <c r="AI219" s="231">
        <v>3112.1852616882616</v>
      </c>
      <c r="AJ219" s="231">
        <v>3463.908714522152</v>
      </c>
      <c r="AK219" s="231">
        <v>3362.9300458053249</v>
      </c>
      <c r="AL219" s="231">
        <v>3368.6030047220011</v>
      </c>
      <c r="AM219" s="231">
        <v>3245.9761144050422</v>
      </c>
      <c r="AN219" s="231">
        <v>3612.8199333862904</v>
      </c>
      <c r="AO219" s="231">
        <v>3507.5002563239314</v>
      </c>
    </row>
    <row r="220" spans="1:41" ht="15" customHeight="1" outlineLevel="1">
      <c r="A220" s="211"/>
      <c r="B220" s="211" t="s">
        <v>835</v>
      </c>
      <c r="C220" s="211"/>
      <c r="D220" s="211"/>
      <c r="E220" s="211"/>
      <c r="F220" s="211"/>
      <c r="G220" s="211"/>
      <c r="H220" s="211"/>
      <c r="I220" s="217">
        <v>35988.166666666664</v>
      </c>
      <c r="J220" s="217">
        <v>45297.666666666672</v>
      </c>
      <c r="K220" s="217">
        <v>45756.274108449426</v>
      </c>
      <c r="L220" s="217">
        <v>42159.931056730478</v>
      </c>
      <c r="M220" s="217">
        <v>40984.968960460421</v>
      </c>
      <c r="N220" s="215"/>
      <c r="O220" s="217">
        <v>45297.666666666679</v>
      </c>
      <c r="P220" s="215"/>
      <c r="Q220" s="221">
        <v>5151.25</v>
      </c>
      <c r="R220" s="217">
        <v>10823.833333333332</v>
      </c>
      <c r="S220" s="217">
        <v>8112.4166666666661</v>
      </c>
      <c r="T220" s="217">
        <v>5546.25</v>
      </c>
      <c r="U220" s="217">
        <v>6306.4166666666661</v>
      </c>
      <c r="V220" s="217">
        <v>16023.083333333332</v>
      </c>
      <c r="W220" s="217">
        <v>11561.25</v>
      </c>
      <c r="X220" s="217">
        <v>8388.4166666666679</v>
      </c>
      <c r="Y220" s="217">
        <v>9016.4166666666679</v>
      </c>
      <c r="Z220" s="217">
        <v>16331.583333333332</v>
      </c>
      <c r="AA220" s="217">
        <v>12006.856593465083</v>
      </c>
      <c r="AB220" s="217">
        <v>8884.4327606221705</v>
      </c>
      <c r="AC220" s="217">
        <v>9472.5954329012129</v>
      </c>
      <c r="AD220" s="217">
        <v>15392.389321460958</v>
      </c>
      <c r="AE220" s="217">
        <v>10962.968131757309</v>
      </c>
      <c r="AF220" s="217">
        <v>7741.5788835319581</v>
      </c>
      <c r="AG220" s="217">
        <v>8290.1433373403634</v>
      </c>
      <c r="AH220" s="217">
        <v>15165.240704100845</v>
      </c>
      <c r="AI220" s="217">
        <v>10623.821082807914</v>
      </c>
      <c r="AJ220" s="217">
        <v>7315.2369039626874</v>
      </c>
      <c r="AK220" s="217">
        <v>7839.8882809486176</v>
      </c>
      <c r="AL220" s="217">
        <v>15206.0226927412</v>
      </c>
      <c r="AM220" s="217">
        <v>10648.870615368924</v>
      </c>
      <c r="AN220" s="217">
        <v>7313.0314301396138</v>
      </c>
      <c r="AO220" s="217">
        <v>7849.153574981091</v>
      </c>
    </row>
    <row r="221" spans="1:41" ht="15" customHeight="1" outlineLevel="1">
      <c r="A221" s="256"/>
      <c r="B221" s="256"/>
      <c r="C221" s="256"/>
      <c r="D221" s="256"/>
      <c r="E221" s="256"/>
      <c r="F221" s="256"/>
      <c r="G221" s="256"/>
      <c r="H221" s="256"/>
      <c r="I221" s="362"/>
      <c r="J221" s="362"/>
      <c r="K221" s="362"/>
      <c r="L221" s="362"/>
      <c r="M221" s="362"/>
      <c r="N221" s="362"/>
      <c r="O221" s="215"/>
      <c r="P221" s="362"/>
      <c r="Q221" s="375"/>
      <c r="R221" s="362"/>
      <c r="S221" s="376"/>
      <c r="T221" s="362"/>
      <c r="U221" s="362"/>
      <c r="V221" s="362"/>
      <c r="W221" s="362"/>
      <c r="X221" s="362"/>
      <c r="Y221" s="362"/>
      <c r="Z221" s="362"/>
      <c r="AA221" s="362"/>
      <c r="AB221" s="362"/>
      <c r="AC221" s="362"/>
      <c r="AD221" s="362"/>
      <c r="AE221" s="362"/>
      <c r="AF221" s="362"/>
      <c r="AG221" s="362"/>
      <c r="AH221" s="362"/>
      <c r="AI221" s="362"/>
      <c r="AJ221" s="362"/>
      <c r="AK221" s="362"/>
      <c r="AL221" s="362"/>
      <c r="AM221" s="362"/>
      <c r="AN221" s="362"/>
      <c r="AO221" s="362"/>
    </row>
    <row r="222" spans="1:41" ht="15" customHeight="1" outlineLevel="1">
      <c r="A222" s="256"/>
      <c r="B222" s="377" t="s">
        <v>836</v>
      </c>
      <c r="C222" s="377"/>
      <c r="D222" s="377"/>
      <c r="E222" s="377"/>
      <c r="F222" s="377"/>
      <c r="G222" s="377"/>
      <c r="H222" s="256"/>
      <c r="I222" s="378"/>
      <c r="J222" s="378"/>
      <c r="K222" s="378"/>
      <c r="L222" s="378"/>
      <c r="M222" s="378"/>
      <c r="N222" s="362"/>
      <c r="O222" s="275"/>
      <c r="P222" s="362"/>
      <c r="Q222" s="379"/>
      <c r="R222" s="378"/>
      <c r="S222" s="380"/>
      <c r="T222" s="378"/>
      <c r="U222" s="378"/>
      <c r="V222" s="378"/>
      <c r="W222" s="378"/>
      <c r="X222" s="378"/>
      <c r="Y222" s="378"/>
      <c r="Z222" s="378"/>
      <c r="AA222" s="378"/>
      <c r="AB222" s="378"/>
      <c r="AC222" s="378"/>
      <c r="AD222" s="378"/>
      <c r="AE222" s="378"/>
      <c r="AF222" s="378"/>
      <c r="AG222" s="378"/>
      <c r="AH222" s="378"/>
      <c r="AI222" s="378"/>
      <c r="AJ222" s="378"/>
      <c r="AK222" s="378"/>
      <c r="AL222" s="378"/>
      <c r="AM222" s="378"/>
      <c r="AN222" s="378"/>
      <c r="AO222" s="378"/>
    </row>
    <row r="223" spans="1:41" ht="15" customHeight="1" outlineLevel="1">
      <c r="A223" s="256"/>
      <c r="B223" s="381"/>
      <c r="C223" s="381"/>
      <c r="D223" s="381"/>
      <c r="E223" s="381"/>
      <c r="F223" s="381"/>
      <c r="G223" s="381"/>
      <c r="H223" s="256"/>
      <c r="I223" s="362"/>
      <c r="J223" s="362"/>
      <c r="K223" s="362"/>
      <c r="L223" s="362"/>
      <c r="M223" s="362"/>
      <c r="N223" s="362"/>
      <c r="O223" s="215"/>
      <c r="P223" s="362"/>
      <c r="Q223" s="375"/>
      <c r="R223" s="362"/>
      <c r="S223" s="376"/>
      <c r="T223" s="362"/>
      <c r="U223" s="362"/>
      <c r="V223" s="362"/>
      <c r="W223" s="362"/>
      <c r="X223" s="362"/>
      <c r="Y223" s="362"/>
      <c r="Z223" s="362"/>
      <c r="AA223" s="362"/>
      <c r="AB223" s="362"/>
      <c r="AC223" s="362"/>
      <c r="AD223" s="362"/>
      <c r="AE223" s="362"/>
      <c r="AF223" s="362"/>
      <c r="AG223" s="362"/>
      <c r="AH223" s="362"/>
      <c r="AI223" s="362"/>
      <c r="AJ223" s="362"/>
      <c r="AK223" s="362"/>
      <c r="AL223" s="362"/>
      <c r="AM223" s="362"/>
      <c r="AN223" s="362"/>
      <c r="AO223" s="362"/>
    </row>
    <row r="224" spans="1:41" ht="15" customHeight="1" outlineLevel="1">
      <c r="A224" s="382"/>
      <c r="B224" s="257" t="s">
        <v>837</v>
      </c>
      <c r="C224" s="257"/>
      <c r="D224" s="257"/>
      <c r="E224" s="257"/>
      <c r="F224" s="257"/>
      <c r="G224" s="257"/>
      <c r="H224" s="382"/>
      <c r="I224" s="217">
        <v>0</v>
      </c>
      <c r="J224" s="217">
        <v>0</v>
      </c>
      <c r="K224" s="217" t="e">
        <v>#N/A</v>
      </c>
      <c r="L224" s="217" t="e">
        <v>#N/A</v>
      </c>
      <c r="M224" s="217" t="e">
        <v>#N/A</v>
      </c>
      <c r="N224" s="215"/>
      <c r="O224" s="217">
        <v>0</v>
      </c>
      <c r="P224" s="215"/>
      <c r="Q224" s="218">
        <v>0</v>
      </c>
      <c r="R224" s="217">
        <v>0</v>
      </c>
      <c r="S224" s="217">
        <v>0</v>
      </c>
      <c r="T224" s="217">
        <v>0</v>
      </c>
      <c r="U224" s="217">
        <v>0</v>
      </c>
      <c r="V224" s="217">
        <v>0</v>
      </c>
      <c r="W224" s="217">
        <v>0</v>
      </c>
      <c r="X224" s="217">
        <v>0</v>
      </c>
      <c r="Y224" s="217">
        <v>0</v>
      </c>
      <c r="Z224" s="217">
        <v>0</v>
      </c>
      <c r="AA224" s="217" t="e">
        <v>#N/A</v>
      </c>
      <c r="AB224" s="217" t="e">
        <v>#N/A</v>
      </c>
      <c r="AC224" s="217" t="e">
        <v>#N/A</v>
      </c>
      <c r="AD224" s="217" t="e">
        <v>#N/A</v>
      </c>
      <c r="AE224" s="217" t="e">
        <v>#N/A</v>
      </c>
      <c r="AF224" s="217" t="e">
        <v>#N/A</v>
      </c>
      <c r="AG224" s="217" t="e">
        <v>#N/A</v>
      </c>
      <c r="AH224" s="217" t="e">
        <v>#N/A</v>
      </c>
      <c r="AI224" s="217" t="e">
        <v>#N/A</v>
      </c>
      <c r="AJ224" s="217" t="e">
        <v>#N/A</v>
      </c>
      <c r="AK224" s="217" t="e">
        <v>#N/A</v>
      </c>
      <c r="AL224" s="217" t="e">
        <v>#N/A</v>
      </c>
      <c r="AM224" s="217" t="e">
        <v>#N/A</v>
      </c>
      <c r="AN224" s="217" t="e">
        <v>#N/A</v>
      </c>
      <c r="AO224" s="217" t="e">
        <v>#N/A</v>
      </c>
    </row>
    <row r="225" spans="1:41" ht="15" customHeight="1" outlineLevel="1">
      <c r="A225" s="382"/>
      <c r="B225" s="257" t="s">
        <v>838</v>
      </c>
      <c r="C225" s="257"/>
      <c r="D225" s="257"/>
      <c r="E225" s="257"/>
      <c r="F225" s="383">
        <v>0.1</v>
      </c>
      <c r="H225" s="382"/>
      <c r="I225" s="217">
        <v>0</v>
      </c>
      <c r="J225" s="217">
        <v>0</v>
      </c>
      <c r="K225" s="217" t="e">
        <v>#N/A</v>
      </c>
      <c r="L225" s="217" t="e">
        <v>#N/A</v>
      </c>
      <c r="M225" s="217" t="e">
        <v>#N/A</v>
      </c>
      <c r="N225" s="364"/>
      <c r="O225" s="217">
        <v>0</v>
      </c>
      <c r="P225" s="364"/>
      <c r="Q225" s="218">
        <v>0</v>
      </c>
      <c r="R225" s="217">
        <v>0</v>
      </c>
      <c r="S225" s="217">
        <v>0</v>
      </c>
      <c r="T225" s="217">
        <v>0</v>
      </c>
      <c r="U225" s="217">
        <v>0</v>
      </c>
      <c r="V225" s="217">
        <v>0</v>
      </c>
      <c r="W225" s="217">
        <v>0</v>
      </c>
      <c r="X225" s="217">
        <v>0</v>
      </c>
      <c r="Y225" s="217">
        <v>0</v>
      </c>
      <c r="Z225" s="217">
        <v>0</v>
      </c>
      <c r="AA225" s="217" t="e">
        <v>#N/A</v>
      </c>
      <c r="AB225" s="217" t="e">
        <v>#N/A</v>
      </c>
      <c r="AC225" s="217" t="e">
        <v>#N/A</v>
      </c>
      <c r="AD225" s="217" t="e">
        <v>#N/A</v>
      </c>
      <c r="AE225" s="217" t="e">
        <v>#N/A</v>
      </c>
      <c r="AF225" s="217" t="e">
        <v>#N/A</v>
      </c>
      <c r="AG225" s="217" t="e">
        <v>#N/A</v>
      </c>
      <c r="AH225" s="217" t="e">
        <v>#N/A</v>
      </c>
      <c r="AI225" s="217" t="e">
        <v>#N/A</v>
      </c>
      <c r="AJ225" s="217" t="e">
        <v>#N/A</v>
      </c>
      <c r="AK225" s="217" t="e">
        <v>#N/A</v>
      </c>
      <c r="AL225" s="217" t="e">
        <v>#N/A</v>
      </c>
      <c r="AM225" s="217" t="e">
        <v>#N/A</v>
      </c>
      <c r="AN225" s="217" t="e">
        <v>#N/A</v>
      </c>
      <c r="AO225" s="217" t="e">
        <v>#N/A</v>
      </c>
    </row>
    <row r="226" spans="1:41" ht="15" customHeight="1" outlineLevel="1">
      <c r="A226" s="382"/>
      <c r="B226" s="257" t="s">
        <v>839</v>
      </c>
      <c r="C226" s="257"/>
      <c r="D226" s="257"/>
      <c r="E226" s="257"/>
      <c r="F226" s="257"/>
      <c r="G226" s="257"/>
      <c r="H226" s="382"/>
      <c r="I226" s="217">
        <v>0</v>
      </c>
      <c r="J226" s="217">
        <v>0</v>
      </c>
      <c r="K226" s="217" t="e">
        <v>#N/A</v>
      </c>
      <c r="L226" s="217" t="e">
        <v>#N/A</v>
      </c>
      <c r="M226" s="217" t="e">
        <v>#N/A</v>
      </c>
      <c r="N226" s="215"/>
      <c r="O226" s="217">
        <v>0</v>
      </c>
      <c r="P226" s="215"/>
      <c r="Q226" s="218">
        <v>0</v>
      </c>
      <c r="R226" s="217">
        <v>0</v>
      </c>
      <c r="S226" s="217">
        <v>0</v>
      </c>
      <c r="T226" s="217">
        <v>0</v>
      </c>
      <c r="U226" s="217">
        <v>0</v>
      </c>
      <c r="V226" s="217">
        <v>0</v>
      </c>
      <c r="W226" s="217">
        <v>0</v>
      </c>
      <c r="X226" s="217">
        <v>0</v>
      </c>
      <c r="Y226" s="217">
        <v>0</v>
      </c>
      <c r="Z226" s="217">
        <v>0</v>
      </c>
      <c r="AA226" s="217" t="e">
        <v>#N/A</v>
      </c>
      <c r="AB226" s="217" t="e">
        <v>#N/A</v>
      </c>
      <c r="AC226" s="217" t="e">
        <v>#N/A</v>
      </c>
      <c r="AD226" s="217" t="e">
        <v>#N/A</v>
      </c>
      <c r="AE226" s="217" t="e">
        <v>#N/A</v>
      </c>
      <c r="AF226" s="217" t="e">
        <v>#N/A</v>
      </c>
      <c r="AG226" s="217" t="e">
        <v>#N/A</v>
      </c>
      <c r="AH226" s="217" t="e">
        <v>#N/A</v>
      </c>
      <c r="AI226" s="217" t="e">
        <v>#N/A</v>
      </c>
      <c r="AJ226" s="217" t="e">
        <v>#N/A</v>
      </c>
      <c r="AK226" s="217" t="e">
        <v>#N/A</v>
      </c>
      <c r="AL226" s="217" t="e">
        <v>#N/A</v>
      </c>
      <c r="AM226" s="217" t="e">
        <v>#N/A</v>
      </c>
      <c r="AN226" s="217" t="e">
        <v>#N/A</v>
      </c>
      <c r="AO226" s="217" t="e">
        <v>#N/A</v>
      </c>
    </row>
    <row r="227" spans="1:41" ht="15" customHeight="1" outlineLevel="1">
      <c r="A227" s="382"/>
      <c r="B227" s="257" t="s">
        <v>840</v>
      </c>
      <c r="C227" s="257"/>
      <c r="D227" s="257"/>
      <c r="E227" s="257"/>
      <c r="F227" s="257"/>
      <c r="G227" s="257"/>
      <c r="H227" s="382"/>
      <c r="I227" s="217">
        <v>0</v>
      </c>
      <c r="J227" s="217">
        <v>0</v>
      </c>
      <c r="K227" s="217" t="e">
        <v>#N/A</v>
      </c>
      <c r="L227" s="217" t="e">
        <v>#N/A</v>
      </c>
      <c r="M227" s="217" t="e">
        <v>#N/A</v>
      </c>
      <c r="N227" s="364"/>
      <c r="O227" s="217">
        <v>0</v>
      </c>
      <c r="P227" s="364"/>
      <c r="Q227" s="384">
        <v>0</v>
      </c>
      <c r="R227" s="217">
        <v>0</v>
      </c>
      <c r="S227" s="217">
        <v>0</v>
      </c>
      <c r="T227" s="217">
        <v>0</v>
      </c>
      <c r="U227" s="217">
        <v>0</v>
      </c>
      <c r="V227" s="217">
        <v>0</v>
      </c>
      <c r="W227" s="217">
        <v>0</v>
      </c>
      <c r="X227" s="217">
        <v>0</v>
      </c>
      <c r="Y227" s="217">
        <v>0</v>
      </c>
      <c r="Z227" s="217">
        <v>0</v>
      </c>
      <c r="AA227" s="217" t="e">
        <v>#N/A</v>
      </c>
      <c r="AB227" s="217" t="e">
        <v>#N/A</v>
      </c>
      <c r="AC227" s="217" t="e">
        <v>#N/A</v>
      </c>
      <c r="AD227" s="217" t="e">
        <v>#N/A</v>
      </c>
      <c r="AE227" s="217" t="e">
        <v>#N/A</v>
      </c>
      <c r="AF227" s="217" t="e">
        <v>#N/A</v>
      </c>
      <c r="AG227" s="217" t="e">
        <v>#N/A</v>
      </c>
      <c r="AH227" s="217" t="e">
        <v>#N/A</v>
      </c>
      <c r="AI227" s="217" t="e">
        <v>#N/A</v>
      </c>
      <c r="AJ227" s="217" t="e">
        <v>#N/A</v>
      </c>
      <c r="AK227" s="217" t="e">
        <v>#N/A</v>
      </c>
      <c r="AL227" s="217" t="e">
        <v>#N/A</v>
      </c>
      <c r="AM227" s="217" t="e">
        <v>#N/A</v>
      </c>
      <c r="AN227" s="217" t="e">
        <v>#N/A</v>
      </c>
      <c r="AO227" s="217" t="e">
        <v>#N/A</v>
      </c>
    </row>
    <row r="228" spans="1:41" ht="15" customHeight="1" outlineLevel="1">
      <c r="A228" s="382"/>
      <c r="B228" s="257" t="s">
        <v>841</v>
      </c>
      <c r="C228" s="257"/>
      <c r="D228" s="257"/>
      <c r="E228" s="257"/>
      <c r="F228" s="257"/>
      <c r="G228" s="257"/>
      <c r="H228" s="382"/>
      <c r="I228" s="217">
        <v>0</v>
      </c>
      <c r="J228" s="217">
        <v>0</v>
      </c>
      <c r="K228" s="217" t="e">
        <v>#N/A</v>
      </c>
      <c r="L228" s="217" t="e">
        <v>#N/A</v>
      </c>
      <c r="M228" s="217" t="e">
        <v>#N/A</v>
      </c>
      <c r="N228" s="364"/>
      <c r="O228" s="217">
        <v>0</v>
      </c>
      <c r="P228" s="364"/>
      <c r="Q228" s="384">
        <v>0</v>
      </c>
      <c r="R228" s="217">
        <v>0</v>
      </c>
      <c r="S228" s="217">
        <v>0</v>
      </c>
      <c r="T228" s="217">
        <v>0</v>
      </c>
      <c r="U228" s="217">
        <v>0</v>
      </c>
      <c r="V228" s="217">
        <v>0</v>
      </c>
      <c r="W228" s="217">
        <v>0</v>
      </c>
      <c r="X228" s="217">
        <v>0</v>
      </c>
      <c r="Y228" s="217">
        <v>0</v>
      </c>
      <c r="Z228" s="217">
        <v>0</v>
      </c>
      <c r="AA228" s="217" t="e">
        <v>#N/A</v>
      </c>
      <c r="AB228" s="217" t="e">
        <v>#N/A</v>
      </c>
      <c r="AC228" s="217" t="e">
        <v>#N/A</v>
      </c>
      <c r="AD228" s="217" t="e">
        <v>#N/A</v>
      </c>
      <c r="AE228" s="217" t="e">
        <v>#N/A</v>
      </c>
      <c r="AF228" s="217" t="e">
        <v>#N/A</v>
      </c>
      <c r="AG228" s="217" t="e">
        <v>#N/A</v>
      </c>
      <c r="AH228" s="217" t="e">
        <v>#N/A</v>
      </c>
      <c r="AI228" s="217" t="e">
        <v>#N/A</v>
      </c>
      <c r="AJ228" s="217" t="e">
        <v>#N/A</v>
      </c>
      <c r="AK228" s="217" t="e">
        <v>#N/A</v>
      </c>
      <c r="AL228" s="217" t="e">
        <v>#N/A</v>
      </c>
      <c r="AM228" s="217" t="e">
        <v>#N/A</v>
      </c>
      <c r="AN228" s="217" t="e">
        <v>#N/A</v>
      </c>
      <c r="AO228" s="217" t="e">
        <v>#N/A</v>
      </c>
    </row>
    <row r="229" spans="1:41" ht="15" customHeight="1" outlineLevel="1">
      <c r="A229" s="382"/>
      <c r="B229" s="257"/>
      <c r="C229" s="257"/>
      <c r="D229" s="257"/>
      <c r="E229" s="257"/>
      <c r="F229" s="257"/>
      <c r="G229" s="257"/>
      <c r="H229" s="382"/>
      <c r="I229" s="217"/>
      <c r="J229" s="217"/>
      <c r="K229" s="217"/>
      <c r="L229" s="217"/>
      <c r="M229" s="217"/>
      <c r="N229" s="364"/>
      <c r="O229" s="217"/>
      <c r="P229" s="364"/>
      <c r="Q229" s="218"/>
      <c r="R229" s="217"/>
      <c r="S229" s="217"/>
      <c r="T229" s="217"/>
      <c r="U229" s="217"/>
      <c r="V229" s="217"/>
      <c r="W229" s="217"/>
      <c r="X229" s="217"/>
      <c r="Y229" s="217"/>
      <c r="Z229" s="217"/>
      <c r="AA229" s="217"/>
      <c r="AB229" s="217"/>
      <c r="AC229" s="217"/>
      <c r="AD229" s="217"/>
      <c r="AE229" s="217"/>
      <c r="AF229" s="217"/>
      <c r="AG229" s="217"/>
      <c r="AH229" s="217"/>
      <c r="AI229" s="217"/>
      <c r="AJ229" s="217"/>
      <c r="AK229" s="217"/>
      <c r="AL229" s="217"/>
      <c r="AM229" s="217"/>
      <c r="AN229" s="217"/>
      <c r="AO229" s="217"/>
    </row>
    <row r="230" spans="1:41" ht="15" customHeight="1" outlineLevel="1">
      <c r="A230" s="256"/>
      <c r="B230" s="257" t="s">
        <v>842</v>
      </c>
      <c r="C230" s="257"/>
      <c r="D230" s="257"/>
      <c r="E230" s="257"/>
      <c r="F230" s="257"/>
      <c r="G230" s="257"/>
      <c r="H230" s="256"/>
      <c r="I230" s="217">
        <v>0</v>
      </c>
      <c r="J230" s="217">
        <v>0</v>
      </c>
      <c r="K230" s="217" t="e">
        <v>#N/A</v>
      </c>
      <c r="L230" s="217" t="e">
        <v>#N/A</v>
      </c>
      <c r="M230" s="217" t="e">
        <v>#N/A</v>
      </c>
      <c r="N230" s="364"/>
      <c r="O230" s="217">
        <v>0</v>
      </c>
      <c r="P230" s="364"/>
      <c r="Q230" s="218">
        <v>0</v>
      </c>
      <c r="R230" s="217">
        <v>0</v>
      </c>
      <c r="S230" s="217">
        <v>0</v>
      </c>
      <c r="T230" s="217">
        <v>0</v>
      </c>
      <c r="U230" s="217">
        <v>0</v>
      </c>
      <c r="V230" s="217">
        <v>0</v>
      </c>
      <c r="W230" s="217">
        <v>0</v>
      </c>
      <c r="X230" s="217">
        <v>0</v>
      </c>
      <c r="Y230" s="217">
        <v>0</v>
      </c>
      <c r="Z230" s="217">
        <v>0</v>
      </c>
      <c r="AA230" s="217" t="e">
        <v>#N/A</v>
      </c>
      <c r="AB230" s="217" t="e">
        <v>#N/A</v>
      </c>
      <c r="AC230" s="217" t="e">
        <v>#N/A</v>
      </c>
      <c r="AD230" s="217" t="e">
        <v>#N/A</v>
      </c>
      <c r="AE230" s="217" t="e">
        <v>#N/A</v>
      </c>
      <c r="AF230" s="217" t="e">
        <v>#N/A</v>
      </c>
      <c r="AG230" s="217" t="e">
        <v>#N/A</v>
      </c>
      <c r="AH230" s="217" t="e">
        <v>#N/A</v>
      </c>
      <c r="AI230" s="217" t="e">
        <v>#N/A</v>
      </c>
      <c r="AJ230" s="217" t="e">
        <v>#N/A</v>
      </c>
      <c r="AK230" s="217" t="e">
        <v>#N/A</v>
      </c>
      <c r="AL230" s="217" t="e">
        <v>#N/A</v>
      </c>
      <c r="AM230" s="217" t="e">
        <v>#N/A</v>
      </c>
      <c r="AN230" s="217" t="e">
        <v>#N/A</v>
      </c>
      <c r="AO230" s="217" t="e">
        <v>#N/A</v>
      </c>
    </row>
    <row r="231" spans="1:41" ht="15" customHeight="1" outlineLevel="1">
      <c r="A231" s="256"/>
      <c r="B231" s="257" t="s">
        <v>843</v>
      </c>
      <c r="C231" s="257"/>
      <c r="D231" s="257"/>
      <c r="E231" s="257"/>
      <c r="F231" s="257"/>
      <c r="G231" s="257"/>
      <c r="H231" s="256"/>
      <c r="I231" s="217">
        <v>0</v>
      </c>
      <c r="J231" s="217">
        <v>0</v>
      </c>
      <c r="K231" s="217" t="e">
        <v>#N/A</v>
      </c>
      <c r="L231" s="217" t="e">
        <v>#N/A</v>
      </c>
      <c r="M231" s="217" t="e">
        <v>#N/A</v>
      </c>
      <c r="N231" s="364"/>
      <c r="O231" s="217">
        <v>0</v>
      </c>
      <c r="P231" s="364"/>
      <c r="Q231" s="218">
        <v>0</v>
      </c>
      <c r="R231" s="217">
        <v>0</v>
      </c>
      <c r="S231" s="217">
        <v>0</v>
      </c>
      <c r="T231" s="217">
        <v>0</v>
      </c>
      <c r="U231" s="217">
        <v>0</v>
      </c>
      <c r="V231" s="217">
        <v>0</v>
      </c>
      <c r="W231" s="217">
        <v>0</v>
      </c>
      <c r="X231" s="217">
        <v>0</v>
      </c>
      <c r="Y231" s="217">
        <v>0</v>
      </c>
      <c r="Z231" s="217">
        <v>0</v>
      </c>
      <c r="AA231" s="217" t="e">
        <v>#N/A</v>
      </c>
      <c r="AB231" s="217" t="e">
        <v>#N/A</v>
      </c>
      <c r="AC231" s="217" t="e">
        <v>#N/A</v>
      </c>
      <c r="AD231" s="217" t="e">
        <v>#N/A</v>
      </c>
      <c r="AE231" s="217" t="e">
        <v>#N/A</v>
      </c>
      <c r="AF231" s="217" t="e">
        <v>#N/A</v>
      </c>
      <c r="AG231" s="217" t="e">
        <v>#N/A</v>
      </c>
      <c r="AH231" s="217" t="e">
        <v>#N/A</v>
      </c>
      <c r="AI231" s="217" t="e">
        <v>#N/A</v>
      </c>
      <c r="AJ231" s="217" t="e">
        <v>#N/A</v>
      </c>
      <c r="AK231" s="217" t="e">
        <v>#N/A</v>
      </c>
      <c r="AL231" s="217" t="e">
        <v>#N/A</v>
      </c>
      <c r="AM231" s="217" t="e">
        <v>#N/A</v>
      </c>
      <c r="AN231" s="217" t="e">
        <v>#N/A</v>
      </c>
      <c r="AO231" s="217" t="e">
        <v>#N/A</v>
      </c>
    </row>
    <row r="232" spans="1:41" ht="15" customHeight="1" outlineLevel="1">
      <c r="A232" s="256"/>
      <c r="B232" s="257" t="s">
        <v>844</v>
      </c>
      <c r="C232" s="257"/>
      <c r="D232" s="257"/>
      <c r="E232" s="257"/>
      <c r="F232" s="257"/>
      <c r="G232" s="257"/>
      <c r="H232" s="256"/>
      <c r="I232" s="217">
        <v>0</v>
      </c>
      <c r="J232" s="217">
        <v>0</v>
      </c>
      <c r="K232" s="217" t="e">
        <v>#N/A</v>
      </c>
      <c r="L232" s="217" t="e">
        <v>#N/A</v>
      </c>
      <c r="M232" s="217" t="e">
        <v>#N/A</v>
      </c>
      <c r="N232" s="364"/>
      <c r="O232" s="217">
        <v>0</v>
      </c>
      <c r="P232" s="364"/>
      <c r="Q232" s="218">
        <v>0</v>
      </c>
      <c r="R232" s="217">
        <v>0</v>
      </c>
      <c r="S232" s="217">
        <v>0</v>
      </c>
      <c r="T232" s="217">
        <v>0</v>
      </c>
      <c r="U232" s="217">
        <v>0</v>
      </c>
      <c r="V232" s="217">
        <v>0</v>
      </c>
      <c r="W232" s="217">
        <v>0</v>
      </c>
      <c r="X232" s="217">
        <v>0</v>
      </c>
      <c r="Y232" s="217">
        <v>0</v>
      </c>
      <c r="Z232" s="217">
        <v>0</v>
      </c>
      <c r="AA232" s="217" t="e">
        <v>#N/A</v>
      </c>
      <c r="AB232" s="217" t="e">
        <v>#N/A</v>
      </c>
      <c r="AC232" s="217" t="e">
        <v>#N/A</v>
      </c>
      <c r="AD232" s="217" t="e">
        <v>#N/A</v>
      </c>
      <c r="AE232" s="217" t="e">
        <v>#N/A</v>
      </c>
      <c r="AF232" s="217" t="e">
        <v>#N/A</v>
      </c>
      <c r="AG232" s="217" t="e">
        <v>#N/A</v>
      </c>
      <c r="AH232" s="217" t="e">
        <v>#N/A</v>
      </c>
      <c r="AI232" s="217" t="e">
        <v>#N/A</v>
      </c>
      <c r="AJ232" s="217" t="e">
        <v>#N/A</v>
      </c>
      <c r="AK232" s="217" t="e">
        <v>#N/A</v>
      </c>
      <c r="AL232" s="217" t="e">
        <v>#N/A</v>
      </c>
      <c r="AM232" s="217" t="e">
        <v>#N/A</v>
      </c>
      <c r="AN232" s="217" t="e">
        <v>#N/A</v>
      </c>
      <c r="AO232" s="217" t="e">
        <v>#N/A</v>
      </c>
    </row>
    <row r="233" spans="1:41" ht="15" customHeight="1" outlineLevel="1">
      <c r="A233" s="256"/>
      <c r="B233" s="257" t="s">
        <v>845</v>
      </c>
      <c r="C233" s="257"/>
      <c r="D233" s="257"/>
      <c r="E233" s="257"/>
      <c r="F233" s="257"/>
      <c r="G233" s="257"/>
      <c r="H233" s="256"/>
      <c r="I233" s="217">
        <v>0</v>
      </c>
      <c r="J233" s="217">
        <v>0</v>
      </c>
      <c r="K233" s="217" t="e">
        <v>#N/A</v>
      </c>
      <c r="L233" s="217" t="e">
        <v>#N/A</v>
      </c>
      <c r="M233" s="217" t="e">
        <v>#N/A</v>
      </c>
      <c r="N233" s="364"/>
      <c r="O233" s="217">
        <v>0</v>
      </c>
      <c r="P233" s="364"/>
      <c r="Q233" s="218">
        <v>0</v>
      </c>
      <c r="R233" s="217">
        <v>0</v>
      </c>
      <c r="S233" s="217">
        <v>0</v>
      </c>
      <c r="T233" s="217">
        <v>0</v>
      </c>
      <c r="U233" s="217">
        <v>0</v>
      </c>
      <c r="V233" s="217">
        <v>0</v>
      </c>
      <c r="W233" s="217">
        <v>0</v>
      </c>
      <c r="X233" s="217">
        <v>0</v>
      </c>
      <c r="Y233" s="217">
        <v>0</v>
      </c>
      <c r="Z233" s="217">
        <v>0</v>
      </c>
      <c r="AA233" s="217" t="e">
        <v>#N/A</v>
      </c>
      <c r="AB233" s="217" t="e">
        <v>#N/A</v>
      </c>
      <c r="AC233" s="217" t="e">
        <v>#N/A</v>
      </c>
      <c r="AD233" s="217" t="e">
        <v>#N/A</v>
      </c>
      <c r="AE233" s="217" t="e">
        <v>#N/A</v>
      </c>
      <c r="AF233" s="217" t="e">
        <v>#N/A</v>
      </c>
      <c r="AG233" s="217" t="e">
        <v>#N/A</v>
      </c>
      <c r="AH233" s="217" t="e">
        <v>#N/A</v>
      </c>
      <c r="AI233" s="217" t="e">
        <v>#N/A</v>
      </c>
      <c r="AJ233" s="217" t="e">
        <v>#N/A</v>
      </c>
      <c r="AK233" s="217" t="e">
        <v>#N/A</v>
      </c>
      <c r="AL233" s="217" t="e">
        <v>#N/A</v>
      </c>
      <c r="AM233" s="217" t="e">
        <v>#N/A</v>
      </c>
      <c r="AN233" s="217" t="e">
        <v>#N/A</v>
      </c>
      <c r="AO233" s="217" t="e">
        <v>#N/A</v>
      </c>
    </row>
    <row r="234" spans="1:41" ht="15" customHeight="1" outlineLevel="1">
      <c r="A234" s="256"/>
      <c r="B234" s="257" t="s">
        <v>846</v>
      </c>
      <c r="C234" s="257"/>
      <c r="D234" s="257"/>
      <c r="E234" s="257"/>
      <c r="F234" s="257"/>
      <c r="G234" s="257"/>
      <c r="H234" s="256"/>
      <c r="I234" s="217">
        <v>0</v>
      </c>
      <c r="J234" s="217">
        <v>0</v>
      </c>
      <c r="K234" s="217" t="e">
        <v>#N/A</v>
      </c>
      <c r="L234" s="217" t="e">
        <v>#N/A</v>
      </c>
      <c r="M234" s="217" t="e">
        <v>#N/A</v>
      </c>
      <c r="N234" s="364"/>
      <c r="O234" s="217">
        <v>0</v>
      </c>
      <c r="P234" s="364"/>
      <c r="Q234" s="218">
        <v>0</v>
      </c>
      <c r="R234" s="217">
        <v>0</v>
      </c>
      <c r="S234" s="217">
        <v>0</v>
      </c>
      <c r="T234" s="217">
        <v>0</v>
      </c>
      <c r="U234" s="217">
        <v>0</v>
      </c>
      <c r="V234" s="217">
        <v>0</v>
      </c>
      <c r="W234" s="217">
        <v>0</v>
      </c>
      <c r="X234" s="217">
        <v>0</v>
      </c>
      <c r="Y234" s="217">
        <v>0</v>
      </c>
      <c r="Z234" s="217">
        <v>0</v>
      </c>
      <c r="AA234" s="217" t="e">
        <v>#N/A</v>
      </c>
      <c r="AB234" s="217" t="e">
        <v>#N/A</v>
      </c>
      <c r="AC234" s="217" t="e">
        <v>#N/A</v>
      </c>
      <c r="AD234" s="217" t="e">
        <v>#N/A</v>
      </c>
      <c r="AE234" s="217" t="e">
        <v>#N/A</v>
      </c>
      <c r="AF234" s="217" t="e">
        <v>#N/A</v>
      </c>
      <c r="AG234" s="217" t="e">
        <v>#N/A</v>
      </c>
      <c r="AH234" s="217" t="e">
        <v>#N/A</v>
      </c>
      <c r="AI234" s="217" t="e">
        <v>#N/A</v>
      </c>
      <c r="AJ234" s="217" t="e">
        <v>#N/A</v>
      </c>
      <c r="AK234" s="217" t="e">
        <v>#N/A</v>
      </c>
      <c r="AL234" s="217" t="e">
        <v>#N/A</v>
      </c>
      <c r="AM234" s="217" t="e">
        <v>#N/A</v>
      </c>
      <c r="AN234" s="217" t="e">
        <v>#N/A</v>
      </c>
      <c r="AO234" s="217" t="e">
        <v>#N/A</v>
      </c>
    </row>
    <row r="235" spans="1:41" ht="15" customHeight="1" outlineLevel="1">
      <c r="A235" s="256"/>
      <c r="B235" s="256"/>
      <c r="C235" s="256"/>
      <c r="D235" s="256"/>
      <c r="E235" s="256"/>
      <c r="F235" s="256"/>
      <c r="G235" s="256"/>
      <c r="H235" s="256"/>
      <c r="I235" s="256"/>
      <c r="J235" s="256"/>
      <c r="K235" s="256"/>
      <c r="L235" s="256"/>
      <c r="M235" s="256"/>
      <c r="N235" s="256"/>
      <c r="O235" s="385"/>
      <c r="P235" s="256"/>
      <c r="Q235" s="386"/>
      <c r="R235" s="387"/>
      <c r="S235" s="387"/>
      <c r="T235" s="387"/>
      <c r="U235" s="387"/>
      <c r="V235" s="387"/>
      <c r="W235" s="387"/>
      <c r="X235" s="387"/>
      <c r="Y235" s="387"/>
      <c r="Z235" s="387"/>
      <c r="AA235" s="387"/>
      <c r="AB235" s="387"/>
      <c r="AC235" s="387"/>
      <c r="AD235" s="387"/>
      <c r="AE235" s="387"/>
      <c r="AF235" s="387"/>
      <c r="AG235" s="387"/>
      <c r="AH235" s="387"/>
      <c r="AI235" s="387"/>
      <c r="AJ235" s="387"/>
      <c r="AK235" s="387"/>
      <c r="AL235" s="387"/>
      <c r="AM235" s="387"/>
      <c r="AN235" s="387"/>
      <c r="AO235" s="387"/>
    </row>
    <row r="236" spans="1:41" ht="15" customHeight="1">
      <c r="A236" s="256"/>
      <c r="B236" s="256"/>
      <c r="C236" s="256"/>
      <c r="D236" s="256"/>
      <c r="E236" s="256"/>
      <c r="F236" s="256"/>
      <c r="G236" s="256"/>
      <c r="H236" s="256"/>
      <c r="I236" s="256"/>
      <c r="J236" s="256"/>
      <c r="K236" s="256"/>
      <c r="L236" s="256"/>
      <c r="M236" s="256"/>
      <c r="N236" s="256"/>
      <c r="O236" s="385"/>
      <c r="P236" s="256"/>
      <c r="Q236" s="386"/>
      <c r="R236" s="387"/>
      <c r="S236" s="387"/>
      <c r="T236" s="387"/>
      <c r="U236" s="387"/>
      <c r="V236" s="387"/>
      <c r="W236" s="387"/>
      <c r="X236" s="387"/>
      <c r="Y236" s="387"/>
      <c r="Z236" s="387"/>
      <c r="AA236" s="387"/>
      <c r="AB236" s="387"/>
      <c r="AC236" s="387"/>
      <c r="AD236" s="387"/>
      <c r="AE236" s="387"/>
      <c r="AF236" s="387"/>
      <c r="AG236" s="387"/>
      <c r="AH236" s="387"/>
      <c r="AI236" s="387"/>
      <c r="AJ236" s="387"/>
      <c r="AK236" s="387"/>
      <c r="AL236" s="387"/>
      <c r="AM236" s="387"/>
      <c r="AN236" s="387"/>
      <c r="AO236" s="387"/>
    </row>
    <row r="237" spans="1:41" ht="15" customHeight="1">
      <c r="I237" s="202" t="s">
        <v>917</v>
      </c>
      <c r="J237" s="202" t="s">
        <v>917</v>
      </c>
      <c r="K237" s="202" t="s">
        <v>918</v>
      </c>
      <c r="L237" s="202" t="s">
        <v>918</v>
      </c>
      <c r="M237" s="202" t="s">
        <v>918</v>
      </c>
      <c r="O237" s="202" t="s">
        <v>639</v>
      </c>
      <c r="Q237" s="265" t="s">
        <v>917</v>
      </c>
      <c r="R237" s="202" t="s">
        <v>917</v>
      </c>
      <c r="S237" s="202" t="s">
        <v>917</v>
      </c>
      <c r="T237" s="202" t="s">
        <v>917</v>
      </c>
      <c r="U237" s="202" t="s">
        <v>917</v>
      </c>
      <c r="V237" s="202" t="s">
        <v>917</v>
      </c>
      <c r="W237" s="202" t="s">
        <v>917</v>
      </c>
      <c r="X237" s="202" t="s">
        <v>917</v>
      </c>
      <c r="Y237" s="202" t="s">
        <v>917</v>
      </c>
      <c r="Z237" s="202" t="s">
        <v>917</v>
      </c>
      <c r="AA237" s="202" t="s">
        <v>918</v>
      </c>
      <c r="AB237" s="202" t="s">
        <v>918</v>
      </c>
      <c r="AC237" s="202" t="s">
        <v>918</v>
      </c>
      <c r="AD237" s="202" t="s">
        <v>918</v>
      </c>
      <c r="AE237" s="202" t="s">
        <v>918</v>
      </c>
      <c r="AF237" s="202" t="s">
        <v>918</v>
      </c>
      <c r="AG237" s="202" t="s">
        <v>918</v>
      </c>
      <c r="AH237" s="202" t="s">
        <v>918</v>
      </c>
      <c r="AI237" s="202" t="s">
        <v>918</v>
      </c>
      <c r="AJ237" s="202" t="s">
        <v>918</v>
      </c>
      <c r="AK237" s="202" t="s">
        <v>918</v>
      </c>
      <c r="AL237" s="202" t="s">
        <v>918</v>
      </c>
      <c r="AM237" s="202" t="s">
        <v>918</v>
      </c>
      <c r="AN237" s="202" t="s">
        <v>918</v>
      </c>
      <c r="AO237" s="202" t="s">
        <v>918</v>
      </c>
    </row>
    <row r="238" spans="1:41" ht="5.25" customHeight="1">
      <c r="I238" s="34"/>
      <c r="J238" s="34"/>
      <c r="K238" s="34"/>
      <c r="L238" s="34"/>
      <c r="M238" s="34"/>
      <c r="O238" s="34"/>
      <c r="Q238" s="20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row>
    <row r="239" spans="1:41" ht="15" customHeight="1">
      <c r="A239" s="205"/>
      <c r="B239" s="206" t="s">
        <v>847</v>
      </c>
      <c r="C239" s="207"/>
      <c r="D239" s="207"/>
      <c r="E239" s="207"/>
      <c r="F239" s="207"/>
      <c r="G239" s="207"/>
      <c r="H239" s="208"/>
      <c r="I239" s="202">
        <v>41974</v>
      </c>
      <c r="J239" s="202">
        <v>42339</v>
      </c>
      <c r="K239" s="202">
        <v>42705</v>
      </c>
      <c r="L239" s="202">
        <v>43070</v>
      </c>
      <c r="M239" s="202">
        <v>43435</v>
      </c>
      <c r="N239" s="208"/>
      <c r="O239" s="202">
        <v>42339</v>
      </c>
      <c r="P239" s="208"/>
      <c r="Q239" s="265">
        <v>41518</v>
      </c>
      <c r="R239" s="202">
        <v>41609</v>
      </c>
      <c r="S239" s="202">
        <v>41699</v>
      </c>
      <c r="T239" s="202">
        <v>41791</v>
      </c>
      <c r="U239" s="202">
        <v>41883</v>
      </c>
      <c r="V239" s="202">
        <v>41974</v>
      </c>
      <c r="W239" s="202">
        <v>42064</v>
      </c>
      <c r="X239" s="202">
        <v>42156</v>
      </c>
      <c r="Y239" s="202">
        <v>42248</v>
      </c>
      <c r="Z239" s="202">
        <v>42339</v>
      </c>
      <c r="AA239" s="202">
        <v>42430</v>
      </c>
      <c r="AB239" s="202">
        <v>42522</v>
      </c>
      <c r="AC239" s="202">
        <v>42614</v>
      </c>
      <c r="AD239" s="202">
        <v>42705</v>
      </c>
      <c r="AE239" s="202">
        <v>42795</v>
      </c>
      <c r="AF239" s="202">
        <v>42887</v>
      </c>
      <c r="AG239" s="202">
        <v>42979</v>
      </c>
      <c r="AH239" s="202">
        <v>43070</v>
      </c>
      <c r="AI239" s="202">
        <v>43160</v>
      </c>
      <c r="AJ239" s="202">
        <v>43252</v>
      </c>
      <c r="AK239" s="202">
        <v>43344</v>
      </c>
      <c r="AL239" s="202">
        <v>43435</v>
      </c>
      <c r="AM239" s="202">
        <v>43525</v>
      </c>
      <c r="AN239" s="202">
        <v>43617</v>
      </c>
      <c r="AO239" s="202">
        <v>43709</v>
      </c>
    </row>
    <row r="240" spans="1:41" ht="15" customHeight="1" outlineLevel="1">
      <c r="A240" s="256"/>
      <c r="B240" s="256"/>
      <c r="C240" s="256"/>
      <c r="D240" s="256"/>
      <c r="E240" s="256"/>
      <c r="F240" s="256"/>
      <c r="G240" s="256"/>
      <c r="H240" s="256"/>
      <c r="I240" s="256"/>
      <c r="J240" s="256"/>
      <c r="K240" s="256"/>
      <c r="L240" s="256"/>
      <c r="M240" s="256"/>
      <c r="N240" s="256"/>
      <c r="P240" s="256"/>
      <c r="Q240" s="386"/>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row>
    <row r="241" spans="1:41" ht="15" customHeight="1" outlineLevel="1">
      <c r="A241" s="256"/>
      <c r="B241" s="377" t="s">
        <v>848</v>
      </c>
      <c r="C241" s="377"/>
      <c r="D241" s="377"/>
      <c r="E241" s="377"/>
      <c r="F241" s="377"/>
      <c r="G241" s="377"/>
      <c r="H241" s="256"/>
      <c r="I241" s="388"/>
      <c r="J241" s="388"/>
      <c r="K241" s="388"/>
      <c r="L241" s="388"/>
      <c r="M241" s="388"/>
      <c r="N241" s="256"/>
      <c r="O241" s="268"/>
      <c r="P241" s="256"/>
      <c r="Q241" s="389"/>
      <c r="R241" s="390"/>
      <c r="S241" s="391"/>
      <c r="T241" s="390"/>
      <c r="U241" s="390"/>
      <c r="V241" s="390"/>
      <c r="W241" s="390"/>
      <c r="X241" s="390"/>
      <c r="Y241" s="390"/>
      <c r="Z241" s="390"/>
      <c r="AA241" s="390"/>
      <c r="AB241" s="390"/>
      <c r="AC241" s="390"/>
      <c r="AD241" s="390"/>
      <c r="AE241" s="390"/>
      <c r="AF241" s="390"/>
      <c r="AG241" s="390"/>
      <c r="AH241" s="390"/>
      <c r="AI241" s="390"/>
      <c r="AJ241" s="390"/>
      <c r="AK241" s="390"/>
      <c r="AL241" s="390"/>
      <c r="AM241" s="390"/>
      <c r="AN241" s="390"/>
      <c r="AO241" s="390"/>
    </row>
    <row r="242" spans="1:41" ht="15" customHeight="1" outlineLevel="1">
      <c r="A242" s="256"/>
      <c r="B242" s="381"/>
      <c r="C242" s="381"/>
      <c r="D242" s="381"/>
      <c r="E242" s="381"/>
      <c r="F242" s="381"/>
      <c r="G242" s="381"/>
      <c r="H242" s="256"/>
      <c r="I242" s="256"/>
      <c r="J242" s="256"/>
      <c r="K242" s="256"/>
      <c r="L242" s="256"/>
      <c r="M242" s="256"/>
      <c r="N242" s="256"/>
      <c r="P242" s="392"/>
      <c r="Q242" s="355"/>
      <c r="R242" s="356"/>
      <c r="S242" s="357"/>
      <c r="T242" s="356"/>
      <c r="U242" s="356"/>
      <c r="V242" s="356"/>
      <c r="W242" s="356"/>
      <c r="X242" s="356"/>
      <c r="Y242" s="356"/>
      <c r="Z242" s="356"/>
      <c r="AA242" s="356"/>
      <c r="AB242" s="356"/>
      <c r="AC242" s="356"/>
      <c r="AD242" s="356"/>
      <c r="AE242" s="356"/>
      <c r="AF242" s="356"/>
      <c r="AG242" s="356"/>
      <c r="AH242" s="356"/>
      <c r="AI242" s="356"/>
      <c r="AJ242" s="356"/>
      <c r="AK242" s="356"/>
      <c r="AL242" s="356"/>
      <c r="AM242" s="356"/>
      <c r="AN242" s="356"/>
      <c r="AO242" s="356"/>
    </row>
    <row r="243" spans="1:41" ht="15" customHeight="1" outlineLevel="1">
      <c r="A243" s="382"/>
      <c r="B243" s="257" t="s">
        <v>849</v>
      </c>
      <c r="C243" s="257"/>
      <c r="D243" s="257"/>
      <c r="E243" s="257"/>
      <c r="F243" s="257"/>
      <c r="G243" s="257"/>
      <c r="H243" s="382"/>
      <c r="I243" s="326">
        <v>0.25015043274264803</v>
      </c>
      <c r="J243" s="326">
        <v>0.24932975871313473</v>
      </c>
      <c r="K243" s="326">
        <v>0.25843076228574191</v>
      </c>
      <c r="L243" s="326">
        <v>0.27227249940002163</v>
      </c>
      <c r="M243" s="326">
        <v>0.28560229178021806</v>
      </c>
      <c r="N243" s="393"/>
      <c r="O243" s="326">
        <v>0.24932975871313473</v>
      </c>
      <c r="P243" s="392"/>
      <c r="Q243" s="328">
        <v>0.38</v>
      </c>
      <c r="R243" s="326">
        <v>0.38</v>
      </c>
      <c r="S243" s="326">
        <v>0.38</v>
      </c>
      <c r="T243" s="326">
        <v>0.38</v>
      </c>
      <c r="U243" s="326">
        <v>0.38</v>
      </c>
      <c r="V243" s="326">
        <v>0.38</v>
      </c>
      <c r="W243" s="326">
        <v>0.38</v>
      </c>
      <c r="X243" s="326">
        <v>0.38</v>
      </c>
      <c r="Y243" s="326">
        <v>0.38</v>
      </c>
      <c r="Z243" s="326">
        <v>0.38</v>
      </c>
      <c r="AA243" s="326">
        <v>0.38</v>
      </c>
      <c r="AB243" s="326">
        <v>0.38</v>
      </c>
      <c r="AC243" s="326">
        <v>0.38</v>
      </c>
      <c r="AD243" s="326">
        <v>0.38</v>
      </c>
      <c r="AE243" s="326">
        <v>0.38</v>
      </c>
      <c r="AF243" s="326">
        <v>0.38</v>
      </c>
      <c r="AG243" s="326">
        <v>0.38</v>
      </c>
      <c r="AH243" s="326">
        <v>0.38</v>
      </c>
      <c r="AI243" s="326">
        <v>0.38</v>
      </c>
      <c r="AJ243" s="326">
        <v>0.38</v>
      </c>
      <c r="AK243" s="326">
        <v>0.38</v>
      </c>
      <c r="AL243" s="326">
        <v>0.38</v>
      </c>
      <c r="AM243" s="326">
        <v>0.38</v>
      </c>
      <c r="AN243" s="326">
        <v>0.38</v>
      </c>
      <c r="AO243" s="326">
        <v>0.38</v>
      </c>
    </row>
    <row r="244" spans="1:41" ht="15" customHeight="1" outlineLevel="1">
      <c r="A244" s="382"/>
      <c r="B244" s="257" t="s">
        <v>850</v>
      </c>
      <c r="C244" s="257"/>
      <c r="D244" s="257"/>
      <c r="E244" s="257"/>
      <c r="F244" s="257"/>
      <c r="G244" s="257"/>
      <c r="H244" s="382"/>
      <c r="I244" s="217">
        <v>15728</v>
      </c>
      <c r="J244" s="217">
        <v>18941</v>
      </c>
      <c r="K244" s="217">
        <v>20208.861120982769</v>
      </c>
      <c r="L244" s="217">
        <v>20547.454158704033</v>
      </c>
      <c r="M244" s="217">
        <v>21705.122598000897</v>
      </c>
      <c r="N244" s="371"/>
      <c r="O244" s="217">
        <v>18941</v>
      </c>
      <c r="P244" s="371"/>
      <c r="Q244" s="218">
        <v>2631</v>
      </c>
      <c r="R244" s="217">
        <v>4637</v>
      </c>
      <c r="S244" s="217">
        <v>3595</v>
      </c>
      <c r="T244" s="217">
        <v>2736</v>
      </c>
      <c r="U244" s="217">
        <v>3005</v>
      </c>
      <c r="V244" s="217">
        <v>6392</v>
      </c>
      <c r="W244" s="217">
        <v>4995</v>
      </c>
      <c r="X244" s="217">
        <v>3796</v>
      </c>
      <c r="Y244" s="217">
        <v>3938</v>
      </c>
      <c r="Z244" s="217">
        <v>6212</v>
      </c>
      <c r="AA244" s="217">
        <v>5020.0567184528691</v>
      </c>
      <c r="AB244" s="217">
        <v>4152.3281046789571</v>
      </c>
      <c r="AC244" s="217">
        <v>4414.4736939386048</v>
      </c>
      <c r="AD244" s="217">
        <v>6622.0026039123377</v>
      </c>
      <c r="AE244" s="217">
        <v>5057.1165058926545</v>
      </c>
      <c r="AF244" s="217">
        <v>4093.4753511804124</v>
      </c>
      <c r="AG244" s="217">
        <v>4343.7741778245536</v>
      </c>
      <c r="AH244" s="217">
        <v>7053.0881238064148</v>
      </c>
      <c r="AI244" s="217">
        <v>5332.886821271677</v>
      </c>
      <c r="AJ244" s="217">
        <v>4266.5320007276978</v>
      </c>
      <c r="AK244" s="217">
        <v>4514.7696433303663</v>
      </c>
      <c r="AL244" s="217">
        <v>7590.9341326711574</v>
      </c>
      <c r="AM244" s="217">
        <v>5751.5312591286165</v>
      </c>
      <c r="AN244" s="217">
        <v>4606.9500959830721</v>
      </c>
      <c r="AO244" s="217">
        <v>4868.0817655161109</v>
      </c>
    </row>
    <row r="245" spans="1:41" ht="15" customHeight="1" outlineLevel="1">
      <c r="A245" s="382"/>
      <c r="B245" s="257" t="s">
        <v>851</v>
      </c>
      <c r="C245" s="257"/>
      <c r="D245" s="257"/>
      <c r="E245" s="257"/>
      <c r="F245" s="257"/>
      <c r="G245" s="257"/>
      <c r="H245" s="382"/>
      <c r="I245" s="217">
        <v>368</v>
      </c>
      <c r="J245" s="217">
        <v>3292</v>
      </c>
      <c r="K245" s="217">
        <v>1562.6856175870089</v>
      </c>
      <c r="L245" s="217">
        <v>-6863.8970595931914</v>
      </c>
      <c r="M245" s="217">
        <v>-1499.3364172633628</v>
      </c>
      <c r="N245" s="371"/>
      <c r="O245" s="217">
        <v>3292</v>
      </c>
      <c r="P245" s="371"/>
      <c r="Q245" s="218" t="e">
        <v>#N/A</v>
      </c>
      <c r="R245" s="217">
        <v>4921</v>
      </c>
      <c r="S245" s="217">
        <v>-2500</v>
      </c>
      <c r="T245" s="217">
        <v>818</v>
      </c>
      <c r="U245" s="217">
        <v>-334</v>
      </c>
      <c r="V245" s="217">
        <v>2384</v>
      </c>
      <c r="W245" s="217">
        <v>359</v>
      </c>
      <c r="X245" s="217">
        <v>845</v>
      </c>
      <c r="Y245" s="217">
        <v>4533</v>
      </c>
      <c r="Z245" s="217">
        <v>-2445</v>
      </c>
      <c r="AA245" s="217">
        <v>942.2528521739041</v>
      </c>
      <c r="AB245" s="217">
        <v>-2339.1062271699047</v>
      </c>
      <c r="AC245" s="217">
        <v>-2116.510839104245</v>
      </c>
      <c r="AD245" s="217">
        <v>5076.0498316872545</v>
      </c>
      <c r="AE245" s="217">
        <v>-2481.1985808863792</v>
      </c>
      <c r="AF245" s="217">
        <v>-2245.0813175637231</v>
      </c>
      <c r="AG245" s="217">
        <v>-2031.4335826651295</v>
      </c>
      <c r="AH245" s="217">
        <v>-106.1835784779596</v>
      </c>
      <c r="AI245" s="217">
        <v>-1860.713298744593</v>
      </c>
      <c r="AJ245" s="217">
        <v>0</v>
      </c>
      <c r="AK245" s="217">
        <v>0</v>
      </c>
      <c r="AL245" s="217">
        <v>361.37688148123016</v>
      </c>
      <c r="AM245" s="217">
        <v>0</v>
      </c>
      <c r="AN245" s="217">
        <v>0</v>
      </c>
      <c r="AO245" s="217">
        <v>0</v>
      </c>
    </row>
    <row r="246" spans="1:41" ht="15" customHeight="1" outlineLevel="1">
      <c r="A246" s="382"/>
      <c r="B246" s="257" t="s">
        <v>852</v>
      </c>
      <c r="C246" s="257"/>
      <c r="D246" s="257"/>
      <c r="E246" s="257"/>
      <c r="F246" s="257"/>
      <c r="G246" s="257"/>
      <c r="H246" s="382"/>
      <c r="I246" s="217">
        <v>15360</v>
      </c>
      <c r="J246" s="217">
        <v>15649</v>
      </c>
      <c r="K246" s="217">
        <v>18646.17550339576</v>
      </c>
      <c r="L246" s="217">
        <v>27411.351218297226</v>
      </c>
      <c r="M246" s="217">
        <v>23204.459015264263</v>
      </c>
      <c r="N246" s="371"/>
      <c r="O246" s="217">
        <v>15649</v>
      </c>
      <c r="P246" s="371"/>
      <c r="Q246" s="218" t="e">
        <v>#N/A</v>
      </c>
      <c r="R246" s="217">
        <v>-284</v>
      </c>
      <c r="S246" s="217">
        <v>6095</v>
      </c>
      <c r="T246" s="217">
        <v>1918</v>
      </c>
      <c r="U246" s="217">
        <v>3339</v>
      </c>
      <c r="V246" s="217">
        <v>4008</v>
      </c>
      <c r="W246" s="217">
        <v>4636</v>
      </c>
      <c r="X246" s="217">
        <v>2951</v>
      </c>
      <c r="Y246" s="217">
        <v>-595</v>
      </c>
      <c r="Z246" s="217">
        <v>8657</v>
      </c>
      <c r="AA246" s="217">
        <v>4077.803866278965</v>
      </c>
      <c r="AB246" s="217">
        <v>6491.4343318488618</v>
      </c>
      <c r="AC246" s="217">
        <v>6530.9845330428498</v>
      </c>
      <c r="AD246" s="217">
        <v>1545.9527722250832</v>
      </c>
      <c r="AE246" s="217">
        <v>7538.3150867790337</v>
      </c>
      <c r="AF246" s="217">
        <v>6338.5566687441351</v>
      </c>
      <c r="AG246" s="217">
        <v>6375.2077604896831</v>
      </c>
      <c r="AH246" s="217">
        <v>7159.2717022843744</v>
      </c>
      <c r="AI246" s="217">
        <v>7193.60012001627</v>
      </c>
      <c r="AJ246" s="217">
        <v>4266.5320007276978</v>
      </c>
      <c r="AK246" s="217">
        <v>4514.7696433303663</v>
      </c>
      <c r="AL246" s="217">
        <v>7229.5572511899272</v>
      </c>
      <c r="AM246" s="217">
        <v>5751.5312591286165</v>
      </c>
      <c r="AN246" s="217">
        <v>4606.9500959830721</v>
      </c>
      <c r="AO246" s="217">
        <v>4868.0817655161109</v>
      </c>
    </row>
    <row r="247" spans="1:41" ht="15" customHeight="1" outlineLevel="1">
      <c r="A247" s="382"/>
      <c r="B247" s="257" t="s">
        <v>853</v>
      </c>
      <c r="C247" s="257"/>
      <c r="D247" s="257"/>
      <c r="E247" s="257"/>
      <c r="F247" s="257"/>
      <c r="G247" s="257"/>
      <c r="H247" s="382"/>
      <c r="I247" s="217">
        <v>225.85204212930199</v>
      </c>
      <c r="J247" s="217">
        <v>354.99328506215915</v>
      </c>
      <c r="K247" s="217">
        <v>205.809963789199</v>
      </c>
      <c r="L247" s="217">
        <v>201.15049597595046</v>
      </c>
      <c r="M247" s="217">
        <v>137.82045454424969</v>
      </c>
      <c r="N247" s="371"/>
      <c r="O247" s="217">
        <v>354.99328506215915</v>
      </c>
      <c r="P247" s="371"/>
      <c r="Q247" s="218">
        <v>75.064385783681573</v>
      </c>
      <c r="R247" s="217">
        <v>75.444385783681568</v>
      </c>
      <c r="S247" s="217">
        <v>75.824385783681564</v>
      </c>
      <c r="T247" s="217">
        <v>81.524385783681566</v>
      </c>
      <c r="U247" s="217">
        <v>89.829942699310308</v>
      </c>
      <c r="V247" s="217">
        <v>95.909942699310307</v>
      </c>
      <c r="W247" s="217">
        <v>108.0699426993103</v>
      </c>
      <c r="X247" s="217">
        <v>122.50994269931032</v>
      </c>
      <c r="Y247" s="217">
        <v>148.01020904644693</v>
      </c>
      <c r="Z247" s="217">
        <v>162.45020904644693</v>
      </c>
      <c r="AA247" s="217">
        <v>101.31853076161175</v>
      </c>
      <c r="AB247" s="217">
        <v>86.076056053003697</v>
      </c>
      <c r="AC247" s="217">
        <v>57.42147193110543</v>
      </c>
      <c r="AD247" s="217">
        <v>57.809625395638363</v>
      </c>
      <c r="AE247" s="217">
        <v>119.01971581249605</v>
      </c>
      <c r="AF247" s="217">
        <v>73.695391362812913</v>
      </c>
      <c r="AG247" s="217">
        <v>44.435643406016389</v>
      </c>
      <c r="AH247" s="217">
        <v>43.587071414277496</v>
      </c>
      <c r="AI247" s="217">
        <v>100.36819855300782</v>
      </c>
      <c r="AJ247" s="217">
        <v>51.478565637877963</v>
      </c>
      <c r="AK247" s="217">
        <v>17.73257043024908</v>
      </c>
      <c r="AL247" s="217">
        <v>13.793748278063296</v>
      </c>
      <c r="AM247" s="217">
        <v>64.587655800427612</v>
      </c>
      <c r="AN247" s="217">
        <v>10.592407848692559</v>
      </c>
      <c r="AO247" s="217">
        <v>-25.223127753188816</v>
      </c>
    </row>
    <row r="248" spans="1:41" ht="15" customHeight="1" outlineLevel="1">
      <c r="A248" s="382"/>
      <c r="B248" s="257" t="s">
        <v>854</v>
      </c>
      <c r="C248" s="257"/>
      <c r="D248" s="257"/>
      <c r="E248" s="257"/>
      <c r="F248" s="257"/>
      <c r="G248" s="257"/>
      <c r="H248" s="382"/>
      <c r="I248" s="217">
        <v>333.95082771143512</v>
      </c>
      <c r="J248" s="217">
        <v>597.1447721179577</v>
      </c>
      <c r="K248" s="217">
        <v>588.29910969461866</v>
      </c>
      <c r="L248" s="217">
        <v>644.02413184475427</v>
      </c>
      <c r="M248" s="217">
        <v>693.75931659337607</v>
      </c>
      <c r="N248" s="371"/>
      <c r="O248" s="217">
        <v>597.1447721179577</v>
      </c>
      <c r="P248" s="371"/>
      <c r="Q248" s="218">
        <v>74.48</v>
      </c>
      <c r="R248" s="217">
        <v>125.4</v>
      </c>
      <c r="S248" s="217">
        <v>117.8</v>
      </c>
      <c r="T248" s="217">
        <v>114.76</v>
      </c>
      <c r="U248" s="217">
        <v>160.36000000000001</v>
      </c>
      <c r="V248" s="217">
        <v>114.38</v>
      </c>
      <c r="W248" s="217">
        <v>170.62</v>
      </c>
      <c r="X248" s="217">
        <v>224.58</v>
      </c>
      <c r="Y248" s="217">
        <v>257.26</v>
      </c>
      <c r="Z248" s="217">
        <v>257.64</v>
      </c>
      <c r="AA248" s="217">
        <v>215.51867873618554</v>
      </c>
      <c r="AB248" s="217">
        <v>183.17470951680096</v>
      </c>
      <c r="AC248" s="217">
        <v>189.12599029371569</v>
      </c>
      <c r="AD248" s="217">
        <v>277.22338844702023</v>
      </c>
      <c r="AE248" s="217">
        <v>225.34342795730464</v>
      </c>
      <c r="AF248" s="217">
        <v>190.72966162530381</v>
      </c>
      <c r="AG248" s="217">
        <v>196.18335821388638</v>
      </c>
      <c r="AH248" s="217">
        <v>286.58265876142292</v>
      </c>
      <c r="AI248" s="217">
        <v>232.22634185539673</v>
      </c>
      <c r="AJ248" s="217">
        <v>196.00020240776857</v>
      </c>
      <c r="AK248" s="217">
        <v>201.08794216923351</v>
      </c>
      <c r="AL248" s="217">
        <v>293.74722523045847</v>
      </c>
      <c r="AM248" s="217">
        <v>238.03200040178163</v>
      </c>
      <c r="AN248" s="217">
        <v>200.90020746796276</v>
      </c>
      <c r="AO248" s="217">
        <v>206.11514072346432</v>
      </c>
    </row>
    <row r="249" spans="1:41" ht="15" customHeight="1" outlineLevel="1">
      <c r="A249" s="382"/>
      <c r="B249" s="257" t="s">
        <v>855</v>
      </c>
      <c r="C249" s="257"/>
      <c r="D249" s="257"/>
      <c r="E249" s="257"/>
      <c r="F249" s="257"/>
      <c r="G249" s="257"/>
      <c r="H249" s="382"/>
      <c r="I249" s="217">
        <v>15251.901214417909</v>
      </c>
      <c r="J249" s="217">
        <v>15406.848512944052</v>
      </c>
      <c r="K249" s="217">
        <v>18263.686357490013</v>
      </c>
      <c r="L249" s="217">
        <v>26968.477582428452</v>
      </c>
      <c r="M249" s="217">
        <v>22648.520153215159</v>
      </c>
      <c r="N249" s="371"/>
      <c r="O249" s="217">
        <v>15406.848512944052</v>
      </c>
      <c r="P249" s="371"/>
      <c r="Q249" s="218" t="e">
        <v>#N/A</v>
      </c>
      <c r="R249" s="217">
        <v>-333.95561421631839</v>
      </c>
      <c r="S249" s="217">
        <v>6053.0243857836813</v>
      </c>
      <c r="T249" s="217">
        <v>1884.7643857836815</v>
      </c>
      <c r="U249" s="217">
        <v>3268.4699426993102</v>
      </c>
      <c r="V249" s="217">
        <v>3989.5299426993106</v>
      </c>
      <c r="W249" s="217">
        <v>4573.4499426993107</v>
      </c>
      <c r="X249" s="217">
        <v>2848.9299426993102</v>
      </c>
      <c r="Y249" s="217">
        <v>-704.24979095355309</v>
      </c>
      <c r="Z249" s="217">
        <v>8561.8102090464472</v>
      </c>
      <c r="AA249" s="217">
        <v>6500.9235879213848</v>
      </c>
      <c r="AB249" s="217">
        <v>8405.9903786739414</v>
      </c>
      <c r="AC249" s="217">
        <v>8436.6323649377191</v>
      </c>
      <c r="AD249" s="217">
        <v>4246.7267926842396</v>
      </c>
      <c r="AE249" s="217">
        <v>9596.3924231291676</v>
      </c>
      <c r="AF249" s="217">
        <v>7887.3990462192769</v>
      </c>
      <c r="AG249" s="217">
        <v>7905.8156107970808</v>
      </c>
      <c r="AH249" s="217">
        <v>9533.4609038425115</v>
      </c>
      <c r="AI249" s="217">
        <v>8975.0345584339884</v>
      </c>
      <c r="AJ249" s="217">
        <v>5572.8358585308733</v>
      </c>
      <c r="AK249" s="217">
        <v>5789.3280568930531</v>
      </c>
      <c r="AL249" s="217">
        <v>9301.582377017432</v>
      </c>
      <c r="AM249" s="217">
        <v>7292.1792911816274</v>
      </c>
      <c r="AN249" s="217">
        <v>5712.156754994141</v>
      </c>
      <c r="AO249" s="217">
        <v>5934.0612583153779</v>
      </c>
    </row>
    <row r="250" spans="1:41" ht="15" customHeight="1" outlineLevel="1">
      <c r="A250" s="382"/>
      <c r="B250" s="257" t="s">
        <v>856</v>
      </c>
      <c r="C250" s="257"/>
      <c r="D250" s="257"/>
      <c r="E250" s="257"/>
      <c r="F250" s="257"/>
      <c r="G250" s="257"/>
      <c r="H250" s="382"/>
      <c r="I250" s="217">
        <v>47190.130339001342</v>
      </c>
      <c r="J250" s="217">
        <v>59589.60842606872</v>
      </c>
      <c r="K250" s="217">
        <v>58454.626120942346</v>
      </c>
      <c r="L250" s="217">
        <v>46871.445902821135</v>
      </c>
      <c r="M250" s="217">
        <v>51402.649408921643</v>
      </c>
      <c r="N250" s="371"/>
      <c r="O250" s="217">
        <v>59589.60842606872</v>
      </c>
      <c r="P250" s="371"/>
      <c r="Q250" s="218" t="e">
        <v>#N/A</v>
      </c>
      <c r="R250" s="217">
        <v>18432.326804875131</v>
      </c>
      <c r="S250" s="217">
        <v>8204.9301382084632</v>
      </c>
      <c r="T250" s="217">
        <v>9177.0234715417973</v>
      </c>
      <c r="U250" s="217">
        <v>8686.3413100181733</v>
      </c>
      <c r="V250" s="217">
        <v>21177.947976684838</v>
      </c>
      <c r="W250" s="217">
        <v>14561.194643351508</v>
      </c>
      <c r="X250" s="217">
        <v>12119.881310018176</v>
      </c>
      <c r="Y250" s="217">
        <v>16335.16700774245</v>
      </c>
      <c r="Z250" s="217">
        <v>16700.273674409116</v>
      </c>
      <c r="AA250" s="217">
        <v>13086.382833382006</v>
      </c>
      <c r="AB250" s="217">
        <v>7559.4942305472105</v>
      </c>
      <c r="AC250" s="217">
        <v>8195.2663872556332</v>
      </c>
      <c r="AD250" s="217">
        <v>20286.895903030218</v>
      </c>
      <c r="AE250" s="217">
        <v>9127.8018985623785</v>
      </c>
      <c r="AF250" s="217">
        <v>6960.8055028742865</v>
      </c>
      <c r="AG250" s="217">
        <v>7553.0844632343706</v>
      </c>
      <c r="AH250" s="217">
        <v>15275.163636590518</v>
      </c>
      <c r="AI250" s="217">
        <v>9746.8634933802095</v>
      </c>
      <c r="AJ250" s="217">
        <v>9092.5216639187929</v>
      </c>
      <c r="AK250" s="217">
        <v>9445.7457770360343</v>
      </c>
      <c r="AL250" s="217">
        <v>16127.257776926413</v>
      </c>
      <c r="AM250" s="217">
        <v>11897.766211927919</v>
      </c>
      <c r="AN250" s="217">
        <v>9319.834705516756</v>
      </c>
      <c r="AO250" s="217">
        <v>9681.8894214619322</v>
      </c>
    </row>
    <row r="251" spans="1:41" ht="15" customHeight="1" outlineLevel="1">
      <c r="A251" s="382"/>
      <c r="B251" s="257" t="s">
        <v>857</v>
      </c>
      <c r="C251" s="257"/>
      <c r="D251" s="257"/>
      <c r="E251" s="257"/>
      <c r="F251" s="257"/>
      <c r="G251" s="257"/>
      <c r="H251" s="382"/>
      <c r="I251" s="235">
        <v>0.23618683853354025</v>
      </c>
      <c r="J251" s="235">
        <v>0.25358575087267743</v>
      </c>
      <c r="K251" s="235">
        <v>0.2350612535667993</v>
      </c>
      <c r="L251" s="235">
        <v>0.18139534233177926</v>
      </c>
      <c r="M251" s="235">
        <v>0.19371109991935578</v>
      </c>
      <c r="N251" s="371"/>
      <c r="O251" s="235">
        <v>0.25358575087267743</v>
      </c>
      <c r="P251" s="371"/>
      <c r="Q251" s="394" t="e">
        <v>#N/A</v>
      </c>
      <c r="R251" s="235">
        <v>0.32003901109273764</v>
      </c>
      <c r="S251" s="235">
        <v>0.17975135035289977</v>
      </c>
      <c r="T251" s="235">
        <v>0.24516519212283067</v>
      </c>
      <c r="U251" s="235">
        <v>0.20621373857555667</v>
      </c>
      <c r="V251" s="235">
        <v>0.28389050760311585</v>
      </c>
      <c r="W251" s="235">
        <v>0.25101180216086033</v>
      </c>
      <c r="X251" s="235">
        <v>0.24432781594633959</v>
      </c>
      <c r="Y251" s="235">
        <v>0.3171815500231539</v>
      </c>
      <c r="Z251" s="235">
        <v>0.22011115661125469</v>
      </c>
      <c r="AA251" s="235">
        <v>0.21121971155485533</v>
      </c>
      <c r="AB251" s="235">
        <v>0.14355785756742181</v>
      </c>
      <c r="AC251" s="235">
        <v>0.15073413038850642</v>
      </c>
      <c r="AD251" s="235">
        <v>0.25455725150272762</v>
      </c>
      <c r="AE251" s="235">
        <v>0.14090326262841019</v>
      </c>
      <c r="AF251" s="235">
        <v>0.12695242488753777</v>
      </c>
      <c r="AG251" s="235">
        <v>0.13392508072755019</v>
      </c>
      <c r="AH251" s="235">
        <v>0.18541108861035055</v>
      </c>
      <c r="AI251" s="235">
        <v>0.14600009644782647</v>
      </c>
      <c r="AJ251" s="235">
        <v>0.16137177074977602</v>
      </c>
      <c r="AK251" s="235">
        <v>0.16339921394047421</v>
      </c>
      <c r="AL251" s="235">
        <v>0.19097938689703686</v>
      </c>
      <c r="AM251" s="235">
        <v>0.17387206995632692</v>
      </c>
      <c r="AN251" s="235">
        <v>0.16137177074977593</v>
      </c>
      <c r="AO251" s="235">
        <v>0.16339921394047419</v>
      </c>
    </row>
    <row r="252" spans="1:41" ht="15" customHeight="1" outlineLevel="1">
      <c r="A252" s="382"/>
      <c r="B252" s="395" t="s">
        <v>858</v>
      </c>
      <c r="C252" s="395"/>
      <c r="D252" s="395"/>
      <c r="E252" s="395"/>
      <c r="F252" s="395"/>
      <c r="G252" s="395"/>
      <c r="H252" s="396"/>
      <c r="I252" s="231">
        <v>47190.130339001342</v>
      </c>
      <c r="J252" s="231">
        <v>59589.60842606872</v>
      </c>
      <c r="K252" s="231">
        <v>58454.626120942346</v>
      </c>
      <c r="L252" s="231">
        <v>46871.445902821135</v>
      </c>
      <c r="M252" s="231">
        <v>51402.649408921643</v>
      </c>
      <c r="N252" s="397"/>
      <c r="O252" s="231">
        <v>59589.60842606872</v>
      </c>
      <c r="P252" s="397"/>
      <c r="Q252" s="222" t="e">
        <v>#N/A</v>
      </c>
      <c r="R252" s="231">
        <v>18432.326804875131</v>
      </c>
      <c r="S252" s="231">
        <v>8204.9301382084632</v>
      </c>
      <c r="T252" s="231">
        <v>9177.0234715417973</v>
      </c>
      <c r="U252" s="231">
        <v>8686.3413100181733</v>
      </c>
      <c r="V252" s="231">
        <v>21177.947976684838</v>
      </c>
      <c r="W252" s="231">
        <v>14561.194643351508</v>
      </c>
      <c r="X252" s="231">
        <v>12119.881310018176</v>
      </c>
      <c r="Y252" s="231">
        <v>16335.16700774245</v>
      </c>
      <c r="Z252" s="231">
        <v>16700.273674409116</v>
      </c>
      <c r="AA252" s="231">
        <v>13086.382833382006</v>
      </c>
      <c r="AB252" s="231">
        <v>7559.4942305472105</v>
      </c>
      <c r="AC252" s="231">
        <v>8195.2663872556332</v>
      </c>
      <c r="AD252" s="231">
        <v>20286.895903030218</v>
      </c>
      <c r="AE252" s="231">
        <v>9127.8018985623785</v>
      </c>
      <c r="AF252" s="231">
        <v>6960.8055028742865</v>
      </c>
      <c r="AG252" s="231">
        <v>7553.0844632343706</v>
      </c>
      <c r="AH252" s="231">
        <v>15275.163636590518</v>
      </c>
      <c r="AI252" s="231">
        <v>9746.8634933802095</v>
      </c>
      <c r="AJ252" s="231">
        <v>9092.5216639187929</v>
      </c>
      <c r="AK252" s="231">
        <v>9445.7457770360343</v>
      </c>
      <c r="AL252" s="231">
        <v>16127.257776926413</v>
      </c>
      <c r="AM252" s="231">
        <v>11897.766211927919</v>
      </c>
      <c r="AN252" s="231">
        <v>9319.834705516756</v>
      </c>
      <c r="AO252" s="231">
        <v>9681.8894214619322</v>
      </c>
    </row>
    <row r="253" spans="1:41" ht="15" customHeight="1" outlineLevel="1">
      <c r="A253" s="382"/>
      <c r="B253" s="257" t="s">
        <v>859</v>
      </c>
      <c r="C253" s="257"/>
      <c r="D253" s="257"/>
      <c r="E253" s="257"/>
      <c r="F253" s="257"/>
      <c r="G253" s="257"/>
      <c r="H253" s="382"/>
      <c r="I253" s="217">
        <v>32259</v>
      </c>
      <c r="J253" s="217">
        <v>27072</v>
      </c>
      <c r="K253" s="217">
        <v>35542.893290546592</v>
      </c>
      <c r="L253" s="217">
        <v>36742.848128144178</v>
      </c>
      <c r="M253" s="217">
        <v>37661.419331347781</v>
      </c>
      <c r="N253" s="371"/>
      <c r="O253" s="217">
        <v>27072</v>
      </c>
      <c r="P253" s="371"/>
      <c r="Q253" s="218">
        <v>22405</v>
      </c>
      <c r="R253" s="217">
        <v>27320</v>
      </c>
      <c r="S253" s="217">
        <v>17649</v>
      </c>
      <c r="T253" s="217">
        <v>18435</v>
      </c>
      <c r="U253" s="217">
        <v>29330</v>
      </c>
      <c r="V253" s="217">
        <v>32259</v>
      </c>
      <c r="W253" s="217">
        <v>20560</v>
      </c>
      <c r="X253" s="217">
        <v>21949</v>
      </c>
      <c r="Y253" s="217">
        <v>32692</v>
      </c>
      <c r="Z253" s="217">
        <v>27072</v>
      </c>
      <c r="AA253" s="217">
        <v>27631.714060459792</v>
      </c>
      <c r="AB253" s="217">
        <v>23484.884123067957</v>
      </c>
      <c r="AC253" s="217">
        <v>24247.899605927858</v>
      </c>
      <c r="AD253" s="217">
        <v>35542.893290546592</v>
      </c>
      <c r="AE253" s="217">
        <v>28891.348087476064</v>
      </c>
      <c r="AF253" s="217">
        <v>24453.506785506208</v>
      </c>
      <c r="AG253" s="217">
        <v>25152.726851218857</v>
      </c>
      <c r="AH253" s="217">
        <v>36742.848128144178</v>
      </c>
      <c r="AI253" s="217">
        <v>29773.808530580638</v>
      </c>
      <c r="AJ253" s="217">
        <v>25129.244390706212</v>
      </c>
      <c r="AK253" s="217">
        <v>25781.545022499326</v>
      </c>
      <c r="AL253" s="217">
        <v>37661.419331347781</v>
      </c>
      <c r="AM253" s="217">
        <v>30518.153743845149</v>
      </c>
      <c r="AN253" s="217">
        <v>25757.475500473862</v>
      </c>
      <c r="AO253" s="217">
        <v>26426.083648061809</v>
      </c>
    </row>
    <row r="254" spans="1:41" ht="15" customHeight="1" outlineLevel="1">
      <c r="A254" s="382"/>
      <c r="B254" s="257" t="s">
        <v>860</v>
      </c>
      <c r="C254" s="257"/>
      <c r="D254" s="257"/>
      <c r="E254" s="257"/>
      <c r="F254" s="257"/>
      <c r="G254" s="257"/>
      <c r="H254" s="382"/>
      <c r="I254" s="217">
        <v>73192</v>
      </c>
      <c r="J254" s="217">
        <v>69879</v>
      </c>
      <c r="K254" s="217">
        <v>89241.267767844955</v>
      </c>
      <c r="L254" s="217">
        <v>91903.563322001806</v>
      </c>
      <c r="M254" s="217">
        <v>94201.152405051835</v>
      </c>
      <c r="N254" s="371"/>
      <c r="O254" s="217">
        <v>69879</v>
      </c>
      <c r="P254" s="371"/>
      <c r="Q254" s="218">
        <v>46283</v>
      </c>
      <c r="R254" s="217">
        <v>56840</v>
      </c>
      <c r="S254" s="217">
        <v>46372</v>
      </c>
      <c r="T254" s="217">
        <v>47253</v>
      </c>
      <c r="U254" s="217">
        <v>60171</v>
      </c>
      <c r="V254" s="217">
        <v>73192</v>
      </c>
      <c r="W254" s="217">
        <v>58501</v>
      </c>
      <c r="X254" s="217">
        <v>61760</v>
      </c>
      <c r="Y254" s="217">
        <v>73235</v>
      </c>
      <c r="Z254" s="217">
        <v>69879</v>
      </c>
      <c r="AA254" s="217">
        <v>69886.658434438999</v>
      </c>
      <c r="AB254" s="217">
        <v>59239.633860075264</v>
      </c>
      <c r="AC254" s="217">
        <v>61015.967531210015</v>
      </c>
      <c r="AD254" s="217">
        <v>89241.267767844955</v>
      </c>
      <c r="AE254" s="217">
        <v>72395.827024993181</v>
      </c>
      <c r="AF254" s="217">
        <v>61164.676224033406</v>
      </c>
      <c r="AG254" s="217">
        <v>62913.610203269884</v>
      </c>
      <c r="AH254" s="217">
        <v>91903.563322001806</v>
      </c>
      <c r="AI254" s="217">
        <v>74472.155454149935</v>
      </c>
      <c r="AJ254" s="217">
        <v>62854.874370131583</v>
      </c>
      <c r="AK254" s="217">
        <v>64486.450458351617</v>
      </c>
      <c r="AL254" s="217">
        <v>94201.152405051835</v>
      </c>
      <c r="AM254" s="217">
        <v>76333.959340503672</v>
      </c>
      <c r="AN254" s="217">
        <v>64426.246229384866</v>
      </c>
      <c r="AO254" s="217">
        <v>66098.611719810404</v>
      </c>
    </row>
    <row r="255" spans="1:41" ht="15" customHeight="1" outlineLevel="1">
      <c r="A255" s="382"/>
      <c r="B255" s="257" t="s">
        <v>861</v>
      </c>
      <c r="C255" s="257"/>
      <c r="D255" s="257"/>
      <c r="E255" s="257"/>
      <c r="F255" s="257"/>
      <c r="G255" s="257"/>
      <c r="H255" s="382"/>
      <c r="I255" s="217">
        <v>-40933</v>
      </c>
      <c r="J255" s="217">
        <v>-42807</v>
      </c>
      <c r="K255" s="217">
        <v>-53698.374477298363</v>
      </c>
      <c r="L255" s="217">
        <v>-55160.715193857628</v>
      </c>
      <c r="M255" s="217">
        <v>-56539.733073704054</v>
      </c>
      <c r="N255" s="371"/>
      <c r="O255" s="217">
        <v>-42807</v>
      </c>
      <c r="P255" s="371"/>
      <c r="Q255" s="218">
        <v>-23878</v>
      </c>
      <c r="R255" s="217">
        <v>-29520</v>
      </c>
      <c r="S255" s="217">
        <v>-28723</v>
      </c>
      <c r="T255" s="217">
        <v>-28818</v>
      </c>
      <c r="U255" s="217">
        <v>-30841</v>
      </c>
      <c r="V255" s="217">
        <v>-40933</v>
      </c>
      <c r="W255" s="217">
        <v>-37941</v>
      </c>
      <c r="X255" s="217">
        <v>-39811</v>
      </c>
      <c r="Y255" s="217">
        <v>-40543</v>
      </c>
      <c r="Z255" s="217">
        <v>-42807</v>
      </c>
      <c r="AA255" s="217">
        <v>-42254.944373979204</v>
      </c>
      <c r="AB255" s="217">
        <v>-35754.749737007311</v>
      </c>
      <c r="AC255" s="217">
        <v>-36768.067925282157</v>
      </c>
      <c r="AD255" s="217">
        <v>-53698.374477298363</v>
      </c>
      <c r="AE255" s="217">
        <v>-43504.478937517117</v>
      </c>
      <c r="AF255" s="217">
        <v>-36711.169438527199</v>
      </c>
      <c r="AG255" s="217">
        <v>-37760.883352051023</v>
      </c>
      <c r="AH255" s="217">
        <v>-55160.715193857628</v>
      </c>
      <c r="AI255" s="217">
        <v>-44698.346923569297</v>
      </c>
      <c r="AJ255" s="217">
        <v>-37725.629979425372</v>
      </c>
      <c r="AK255" s="217">
        <v>-38704.905435852292</v>
      </c>
      <c r="AL255" s="217">
        <v>-56539.733073704054</v>
      </c>
      <c r="AM255" s="217">
        <v>-45815.805596658523</v>
      </c>
      <c r="AN255" s="217">
        <v>-38668.770728911004</v>
      </c>
      <c r="AO255" s="217">
        <v>-39672.528071748595</v>
      </c>
    </row>
    <row r="256" spans="1:41" ht="15" customHeight="1" outlineLevel="1">
      <c r="A256" s="382"/>
      <c r="B256" s="257" t="s">
        <v>862</v>
      </c>
      <c r="C256" s="257"/>
      <c r="D256" s="257"/>
      <c r="E256" s="257"/>
      <c r="F256" s="257"/>
      <c r="G256" s="257"/>
      <c r="H256" s="382"/>
      <c r="I256" s="217">
        <v>40634.459344920309</v>
      </c>
      <c r="J256" s="217">
        <v>51429.883824412245</v>
      </c>
      <c r="K256" s="217">
        <v>66130.673316211221</v>
      </c>
      <c r="L256" s="217">
        <v>71868.40541591392</v>
      </c>
      <c r="M256" s="217">
        <v>73665.11555131177</v>
      </c>
      <c r="N256" s="371"/>
      <c r="O256" s="217">
        <v>51429.883824412245</v>
      </c>
      <c r="P256" s="371"/>
      <c r="Q256" s="218">
        <v>31679.21377100284</v>
      </c>
      <c r="R256" s="217">
        <v>31407.047104336176</v>
      </c>
      <c r="S256" s="217">
        <v>31460.46377100284</v>
      </c>
      <c r="T256" s="217">
        <v>33802.71377100284</v>
      </c>
      <c r="U256" s="217">
        <v>39981.376011586981</v>
      </c>
      <c r="V256" s="217">
        <v>40634.459344920309</v>
      </c>
      <c r="W256" s="217">
        <v>41230.709344920309</v>
      </c>
      <c r="X256" s="217">
        <v>43188.126011586981</v>
      </c>
      <c r="Y256" s="217">
        <v>48126.30049107891</v>
      </c>
      <c r="Z256" s="217">
        <v>51429.883824412245</v>
      </c>
      <c r="AA256" s="217">
        <v>48152.339810517733</v>
      </c>
      <c r="AB256" s="217">
        <v>45248.13714846225</v>
      </c>
      <c r="AC256" s="217">
        <v>45782.509579926133</v>
      </c>
      <c r="AD256" s="217">
        <v>66130.673316211221</v>
      </c>
      <c r="AE256" s="217">
        <v>61472.311247548831</v>
      </c>
      <c r="AF256" s="217">
        <v>58364.300859481926</v>
      </c>
      <c r="AG256" s="217">
        <v>58853.994627218759</v>
      </c>
      <c r="AH256" s="217">
        <v>71868.40541591392</v>
      </c>
      <c r="AI256" s="217">
        <v>66987.688420814811</v>
      </c>
      <c r="AJ256" s="217">
        <v>63734.901173022707</v>
      </c>
      <c r="AK256" s="217">
        <v>64191.735251081263</v>
      </c>
      <c r="AL256" s="217">
        <v>73665.11555131177</v>
      </c>
      <c r="AM256" s="217">
        <v>68662.380631335182</v>
      </c>
      <c r="AN256" s="217">
        <v>65328.273702348262</v>
      </c>
      <c r="AO256" s="217">
        <v>65796.528632358299</v>
      </c>
    </row>
    <row r="257" spans="1:41" ht="15" customHeight="1" outlineLevel="1">
      <c r="A257" s="382"/>
      <c r="B257" s="395" t="s">
        <v>863</v>
      </c>
      <c r="C257" s="395"/>
      <c r="D257" s="395"/>
      <c r="E257" s="395"/>
      <c r="F257" s="395"/>
      <c r="G257" s="395"/>
      <c r="H257" s="396"/>
      <c r="I257" s="231">
        <v>-298.54065507969062</v>
      </c>
      <c r="J257" s="231">
        <v>8622.8838244122453</v>
      </c>
      <c r="K257" s="231">
        <v>12432.298838912859</v>
      </c>
      <c r="L257" s="231">
        <v>16707.690222056292</v>
      </c>
      <c r="M257" s="231">
        <v>17125.382477607716</v>
      </c>
      <c r="N257" s="397"/>
      <c r="O257" s="231">
        <v>8622.8838244122453</v>
      </c>
      <c r="P257" s="397"/>
      <c r="Q257" s="222">
        <v>7801.2137710028401</v>
      </c>
      <c r="R257" s="231">
        <v>1887.0471043361758</v>
      </c>
      <c r="S257" s="231">
        <v>2737.4637710028401</v>
      </c>
      <c r="T257" s="231">
        <v>4984.7137710028401</v>
      </c>
      <c r="U257" s="231">
        <v>9140.3760115869809</v>
      </c>
      <c r="V257" s="231">
        <v>-298.54065507969062</v>
      </c>
      <c r="W257" s="231">
        <v>3289.7093449203094</v>
      </c>
      <c r="X257" s="231">
        <v>3377.1260115869809</v>
      </c>
      <c r="Y257" s="231">
        <v>7583.3004910789095</v>
      </c>
      <c r="Z257" s="231">
        <v>8622.8838244122453</v>
      </c>
      <c r="AA257" s="231">
        <v>5897.3954365385289</v>
      </c>
      <c r="AB257" s="231">
        <v>9493.3874114549399</v>
      </c>
      <c r="AC257" s="231">
        <v>9014.4416546439752</v>
      </c>
      <c r="AD257" s="231">
        <v>12432.298838912859</v>
      </c>
      <c r="AE257" s="231">
        <v>17967.832310031714</v>
      </c>
      <c r="AF257" s="231">
        <v>21653.131420954727</v>
      </c>
      <c r="AG257" s="231">
        <v>21093.111275167736</v>
      </c>
      <c r="AH257" s="231">
        <v>16707.690222056292</v>
      </c>
      <c r="AI257" s="231">
        <v>22289.341497245514</v>
      </c>
      <c r="AJ257" s="231">
        <v>26009.271193597335</v>
      </c>
      <c r="AK257" s="231">
        <v>25486.829815228972</v>
      </c>
      <c r="AL257" s="231">
        <v>17125.382477607716</v>
      </c>
      <c r="AM257" s="231">
        <v>22846.575034676658</v>
      </c>
      <c r="AN257" s="231">
        <v>26659.502973437258</v>
      </c>
      <c r="AO257" s="231">
        <v>26124.000560609704</v>
      </c>
    </row>
    <row r="258" spans="1:41" ht="15" customHeight="1" outlineLevel="1">
      <c r="A258" s="382"/>
      <c r="B258" s="257" t="s">
        <v>864</v>
      </c>
      <c r="C258" s="257"/>
      <c r="D258" s="257"/>
      <c r="E258" s="257"/>
      <c r="F258" s="257"/>
      <c r="G258" s="257"/>
      <c r="H258" s="382"/>
      <c r="I258" s="398">
        <v>-1.4941974728713244E-3</v>
      </c>
      <c r="J258" s="398">
        <v>3.6694996444125848E-2</v>
      </c>
      <c r="K258" s="398">
        <v>4.9993506822635182E-2</v>
      </c>
      <c r="L258" s="398">
        <v>6.4659775883312523E-2</v>
      </c>
      <c r="M258" s="398">
        <v>6.4537075703753055E-2</v>
      </c>
      <c r="N258" s="399"/>
      <c r="O258" s="398">
        <v>3.6694996444125848E-2</v>
      </c>
      <c r="P258" s="399"/>
      <c r="Q258" s="400">
        <v>0.20818781412795795</v>
      </c>
      <c r="R258" s="398">
        <v>3.2764647434388582E-2</v>
      </c>
      <c r="S258" s="398">
        <v>5.9971602572029097E-2</v>
      </c>
      <c r="T258" s="398">
        <v>0.13316717704111028</v>
      </c>
      <c r="U258" s="398">
        <v>0.21699252217522449</v>
      </c>
      <c r="V258" s="398">
        <v>-4.0019391021285889E-3</v>
      </c>
      <c r="W258" s="398">
        <v>5.670934916256351E-2</v>
      </c>
      <c r="X258" s="398">
        <v>6.8080355036528192E-2</v>
      </c>
      <c r="Y258" s="398">
        <v>0.14724569408514221</v>
      </c>
      <c r="Z258" s="398">
        <v>0.11365040890463209</v>
      </c>
      <c r="AA258" s="398">
        <v>9.5186437603909463E-2</v>
      </c>
      <c r="AB258" s="398">
        <v>0.18028327243625009</v>
      </c>
      <c r="AC258" s="398">
        <v>0.1658010807145596</v>
      </c>
      <c r="AD258" s="398">
        <v>0.15599881999796228</v>
      </c>
      <c r="AE258" s="398">
        <v>0.2773642792622808</v>
      </c>
      <c r="AF258" s="398">
        <v>0.39491371209318288</v>
      </c>
      <c r="AG258" s="398">
        <v>0.3740056984762441</v>
      </c>
      <c r="AH258" s="398">
        <v>0.20279920437745352</v>
      </c>
      <c r="AI258" s="398">
        <v>0.33387622701052255</v>
      </c>
      <c r="AJ258" s="398">
        <v>0.46160595526291048</v>
      </c>
      <c r="AK258" s="398">
        <v>0.44088926972474968</v>
      </c>
      <c r="AL258" s="398">
        <v>0.20279920437745375</v>
      </c>
      <c r="AM258" s="398">
        <v>0.33387622701052266</v>
      </c>
      <c r="AN258" s="398">
        <v>0.46160595526291037</v>
      </c>
      <c r="AO258" s="398">
        <v>0.44088926972474984</v>
      </c>
    </row>
    <row r="259" spans="1:41" ht="15" customHeight="1" outlineLevel="1">
      <c r="A259" s="382"/>
      <c r="B259" s="257" t="s">
        <v>865</v>
      </c>
      <c r="C259" s="257"/>
      <c r="D259" s="257"/>
      <c r="E259" s="257"/>
      <c r="F259" s="257"/>
      <c r="G259" s="257"/>
      <c r="H259" s="382"/>
      <c r="I259" s="217">
        <v>-2185.5877594158665</v>
      </c>
      <c r="J259" s="217">
        <v>8921.4244794919359</v>
      </c>
      <c r="K259" s="217">
        <v>3809.4150145006133</v>
      </c>
      <c r="L259" s="217">
        <v>4275.3913831434329</v>
      </c>
      <c r="M259" s="217">
        <v>417.69225555142475</v>
      </c>
      <c r="N259" s="371"/>
      <c r="O259" s="217">
        <v>8921.4244794919359</v>
      </c>
      <c r="P259" s="371"/>
      <c r="Q259" s="218" t="e">
        <v>#N/A</v>
      </c>
      <c r="R259" s="217">
        <v>-5914.1666666666642</v>
      </c>
      <c r="S259" s="217">
        <v>850.41666666666424</v>
      </c>
      <c r="T259" s="217">
        <v>2247.25</v>
      </c>
      <c r="U259" s="217">
        <v>4155.6622405841408</v>
      </c>
      <c r="V259" s="217">
        <v>-9438.9166666666715</v>
      </c>
      <c r="W259" s="217">
        <v>3588.25</v>
      </c>
      <c r="X259" s="217">
        <v>87.416666666671517</v>
      </c>
      <c r="Y259" s="217">
        <v>4206.1744794919287</v>
      </c>
      <c r="Z259" s="217">
        <v>1039.5833333333358</v>
      </c>
      <c r="AA259" s="217">
        <v>-2725.4883878737164</v>
      </c>
      <c r="AB259" s="217">
        <v>3595.991974916411</v>
      </c>
      <c r="AC259" s="217">
        <v>-478.94575681096467</v>
      </c>
      <c r="AD259" s="217">
        <v>3417.8571842688834</v>
      </c>
      <c r="AE259" s="217">
        <v>5535.5334711188552</v>
      </c>
      <c r="AF259" s="217">
        <v>3685.2991109230134</v>
      </c>
      <c r="AG259" s="217">
        <v>-560.02014578699163</v>
      </c>
      <c r="AH259" s="217">
        <v>-4385.4210531114441</v>
      </c>
      <c r="AI259" s="217">
        <v>5581.6512751892224</v>
      </c>
      <c r="AJ259" s="217">
        <v>3719.9296963518209</v>
      </c>
      <c r="AK259" s="217">
        <v>-522.44137836836308</v>
      </c>
      <c r="AL259" s="217">
        <v>-8361.4473376212554</v>
      </c>
      <c r="AM259" s="217">
        <v>5721.1925570689418</v>
      </c>
      <c r="AN259" s="217">
        <v>3812.9279387606002</v>
      </c>
      <c r="AO259" s="217">
        <v>-535.50241282755451</v>
      </c>
    </row>
    <row r="260" spans="1:41" ht="15" customHeight="1" outlineLevel="1">
      <c r="A260" s="382"/>
      <c r="B260" s="257" t="s">
        <v>866</v>
      </c>
      <c r="C260" s="257"/>
      <c r="D260" s="257"/>
      <c r="E260" s="257"/>
      <c r="F260" s="257"/>
      <c r="G260" s="257"/>
      <c r="H260" s="382"/>
      <c r="I260" s="217">
        <v>0</v>
      </c>
      <c r="J260" s="217">
        <v>0</v>
      </c>
      <c r="K260" s="217">
        <v>0</v>
      </c>
      <c r="L260" s="217">
        <v>0</v>
      </c>
      <c r="M260" s="217">
        <v>0</v>
      </c>
      <c r="N260" s="371"/>
      <c r="O260" s="217">
        <v>0</v>
      </c>
      <c r="P260" s="371"/>
      <c r="Q260" s="218">
        <v>0</v>
      </c>
      <c r="R260" s="217">
        <v>0</v>
      </c>
      <c r="S260" s="217">
        <v>0</v>
      </c>
      <c r="T260" s="217">
        <v>0</v>
      </c>
      <c r="U260" s="217">
        <v>0</v>
      </c>
      <c r="V260" s="217">
        <v>0</v>
      </c>
      <c r="W260" s="217">
        <v>0</v>
      </c>
      <c r="X260" s="217">
        <v>0</v>
      </c>
      <c r="Y260" s="217">
        <v>0</v>
      </c>
      <c r="Z260" s="217">
        <v>0</v>
      </c>
      <c r="AA260" s="217">
        <v>0</v>
      </c>
      <c r="AB260" s="217">
        <v>0</v>
      </c>
      <c r="AC260" s="217">
        <v>0</v>
      </c>
      <c r="AD260" s="217">
        <v>0</v>
      </c>
      <c r="AE260" s="217">
        <v>0</v>
      </c>
      <c r="AF260" s="217">
        <v>0</v>
      </c>
      <c r="AG260" s="217">
        <v>0</v>
      </c>
      <c r="AH260" s="217">
        <v>0</v>
      </c>
      <c r="AI260" s="217">
        <v>0</v>
      </c>
      <c r="AJ260" s="217">
        <v>0</v>
      </c>
      <c r="AK260" s="217">
        <v>0</v>
      </c>
      <c r="AL260" s="217">
        <v>0</v>
      </c>
      <c r="AM260" s="217">
        <v>0</v>
      </c>
      <c r="AN260" s="217">
        <v>0</v>
      </c>
      <c r="AO260" s="217">
        <v>0</v>
      </c>
    </row>
    <row r="261" spans="1:41" ht="15" customHeight="1" outlineLevel="1">
      <c r="A261" s="382"/>
      <c r="B261" s="257" t="s">
        <v>867</v>
      </c>
      <c r="C261" s="257"/>
      <c r="D261" s="257"/>
      <c r="E261" s="257"/>
      <c r="F261" s="257"/>
      <c r="G261" s="257"/>
      <c r="H261" s="382"/>
      <c r="I261" s="217">
        <v>49375.718098417208</v>
      </c>
      <c r="J261" s="217">
        <v>50668.183946576784</v>
      </c>
      <c r="K261" s="217">
        <v>54645.211106441733</v>
      </c>
      <c r="L261" s="217">
        <v>42596.054519677702</v>
      </c>
      <c r="M261" s="217">
        <v>50984.957153370218</v>
      </c>
      <c r="N261" s="371"/>
      <c r="O261" s="217">
        <v>50668.183946576784</v>
      </c>
      <c r="P261" s="371"/>
      <c r="Q261" s="218" t="e">
        <v>#N/A</v>
      </c>
      <c r="R261" s="217">
        <v>24346.493471541795</v>
      </c>
      <c r="S261" s="217">
        <v>7354.5134715417989</v>
      </c>
      <c r="T261" s="217">
        <v>6929.7734715417973</v>
      </c>
      <c r="U261" s="217">
        <v>4530.6790694340325</v>
      </c>
      <c r="V261" s="217">
        <v>30616.86464335151</v>
      </c>
      <c r="W261" s="217">
        <v>10972.944643351508</v>
      </c>
      <c r="X261" s="217">
        <v>12032.464643351504</v>
      </c>
      <c r="Y261" s="217">
        <v>12128.992528250521</v>
      </c>
      <c r="Z261" s="217">
        <v>15660.69034107578</v>
      </c>
      <c r="AA261" s="217">
        <v>15811.871221255722</v>
      </c>
      <c r="AB261" s="217">
        <v>3963.5022556307995</v>
      </c>
      <c r="AC261" s="217">
        <v>8674.2121440665978</v>
      </c>
      <c r="AD261" s="217">
        <v>16869.038718761334</v>
      </c>
      <c r="AE261" s="217">
        <v>3592.2684274435233</v>
      </c>
      <c r="AF261" s="217">
        <v>3275.5063919512731</v>
      </c>
      <c r="AG261" s="217">
        <v>8113.1046090213622</v>
      </c>
      <c r="AH261" s="217">
        <v>19660.584689701962</v>
      </c>
      <c r="AI261" s="217">
        <v>4165.2122181909872</v>
      </c>
      <c r="AJ261" s="217">
        <v>5372.591967566972</v>
      </c>
      <c r="AK261" s="217">
        <v>9968.1871554043973</v>
      </c>
      <c r="AL261" s="217">
        <v>24488.705114547669</v>
      </c>
      <c r="AM261" s="217">
        <v>6176.5736548589775</v>
      </c>
      <c r="AN261" s="217">
        <v>5506.9067667561558</v>
      </c>
      <c r="AO261" s="217">
        <v>10217.391834289487</v>
      </c>
    </row>
    <row r="262" spans="1:41" ht="15" customHeight="1" outlineLevel="1">
      <c r="A262" s="382"/>
      <c r="B262" s="257" t="s">
        <v>868</v>
      </c>
      <c r="C262" s="257"/>
      <c r="D262" s="257"/>
      <c r="E262" s="257"/>
      <c r="F262" s="257"/>
      <c r="G262" s="257"/>
      <c r="H262" s="382"/>
      <c r="I262" s="217">
        <v>49375.718098417208</v>
      </c>
      <c r="J262" s="217">
        <v>50668.183946576784</v>
      </c>
      <c r="K262" s="217">
        <v>54645.211106441733</v>
      </c>
      <c r="L262" s="217">
        <v>42596.054519677702</v>
      </c>
      <c r="M262" s="217">
        <v>50984.957153370218</v>
      </c>
      <c r="N262" s="371"/>
      <c r="O262" s="217">
        <v>50668.183946576784</v>
      </c>
      <c r="P262" s="371"/>
      <c r="Q262" s="218" t="e">
        <v>#N/A</v>
      </c>
      <c r="R262" s="217">
        <v>24346.493471541795</v>
      </c>
      <c r="S262" s="217">
        <v>7354.5134715417989</v>
      </c>
      <c r="T262" s="217">
        <v>6929.7734715417973</v>
      </c>
      <c r="U262" s="217">
        <v>4530.6790694340325</v>
      </c>
      <c r="V262" s="217">
        <v>30616.86464335151</v>
      </c>
      <c r="W262" s="217">
        <v>10972.944643351508</v>
      </c>
      <c r="X262" s="217">
        <v>12032.464643351504</v>
      </c>
      <c r="Y262" s="217">
        <v>12128.992528250521</v>
      </c>
      <c r="Z262" s="217">
        <v>15660.69034107578</v>
      </c>
      <c r="AA262" s="217">
        <v>15811.871221255722</v>
      </c>
      <c r="AB262" s="217">
        <v>3963.5022556307995</v>
      </c>
      <c r="AC262" s="217">
        <v>8674.2121440665978</v>
      </c>
      <c r="AD262" s="217">
        <v>16869.038718761334</v>
      </c>
      <c r="AE262" s="217">
        <v>3592.2684274435233</v>
      </c>
      <c r="AF262" s="217">
        <v>3275.5063919512731</v>
      </c>
      <c r="AG262" s="217">
        <v>8113.1046090213622</v>
      </c>
      <c r="AH262" s="217">
        <v>19660.584689701962</v>
      </c>
      <c r="AI262" s="217">
        <v>4165.2122181909872</v>
      </c>
      <c r="AJ262" s="217">
        <v>5372.591967566972</v>
      </c>
      <c r="AK262" s="217">
        <v>9968.1871554043973</v>
      </c>
      <c r="AL262" s="217">
        <v>24488.705114547669</v>
      </c>
      <c r="AM262" s="217">
        <v>6176.5736548589775</v>
      </c>
      <c r="AN262" s="217">
        <v>5506.9067667561558</v>
      </c>
      <c r="AO262" s="217">
        <v>10217.391834289487</v>
      </c>
    </row>
    <row r="263" spans="1:41" ht="15" customHeight="1" outlineLevel="1">
      <c r="A263" s="256"/>
      <c r="B263" s="257" t="s">
        <v>869</v>
      </c>
      <c r="C263" s="257"/>
      <c r="D263" s="257"/>
      <c r="E263" s="257"/>
      <c r="F263" s="257"/>
      <c r="G263" s="257"/>
      <c r="H263" s="256"/>
      <c r="I263" s="217">
        <v>47026.910356071385</v>
      </c>
      <c r="J263" s="217">
        <v>59615.430675292933</v>
      </c>
      <c r="K263" s="217">
        <v>57708.790499036841</v>
      </c>
      <c r="L263" s="217">
        <v>45796.115244882261</v>
      </c>
      <c r="M263" s="217">
        <v>49957.519127554166</v>
      </c>
      <c r="N263" s="371"/>
      <c r="O263" s="217">
        <v>16044.356726781014</v>
      </c>
      <c r="P263" s="371"/>
      <c r="Q263" s="218" t="e">
        <v>#N/A</v>
      </c>
      <c r="R263" s="217">
        <v>17757.561466156174</v>
      </c>
      <c r="S263" s="217">
        <v>8041.710155278507</v>
      </c>
      <c r="T263" s="217">
        <v>8940.2467694935276</v>
      </c>
      <c r="U263" s="217">
        <v>8255.1889054257026</v>
      </c>
      <c r="V263" s="217">
        <v>20387.351910928744</v>
      </c>
      <c r="W263" s="217">
        <v>14587.016892575724</v>
      </c>
      <c r="X263" s="217">
        <v>11835.338172812655</v>
      </c>
      <c r="Y263" s="217">
        <v>16043.062773196887</v>
      </c>
      <c r="Z263" s="217">
        <v>16044.356726781016</v>
      </c>
      <c r="AA263" s="217">
        <v>12340.547211476496</v>
      </c>
      <c r="AB263" s="217">
        <v>7049.39950091849</v>
      </c>
      <c r="AC263" s="217">
        <v>7374.1366297182758</v>
      </c>
      <c r="AD263" s="217">
        <v>19507.192519043063</v>
      </c>
      <c r="AE263" s="217">
        <v>8052.4712406235021</v>
      </c>
      <c r="AF263" s="217">
        <v>5406.6793360219972</v>
      </c>
      <c r="AG263" s="217">
        <v>5680.1986551444888</v>
      </c>
      <c r="AH263" s="217">
        <v>13450.716724607546</v>
      </c>
      <c r="AI263" s="217">
        <v>8301.7332120127303</v>
      </c>
      <c r="AJ263" s="217">
        <v>7164.6069179961287</v>
      </c>
      <c r="AK263" s="217">
        <v>7196.0760202585825</v>
      </c>
      <c r="AL263" s="217">
        <v>13922.776543881751</v>
      </c>
      <c r="AM263" s="217">
        <v>10416.507673526252</v>
      </c>
      <c r="AN263" s="217">
        <v>7343.7220909460248</v>
      </c>
      <c r="AO263" s="217">
        <v>7375.9779207650445</v>
      </c>
    </row>
    <row r="264" spans="1:41" ht="15" customHeight="1" outlineLevel="1">
      <c r="A264" s="256"/>
      <c r="B264" s="257"/>
      <c r="C264" s="257"/>
      <c r="D264" s="257"/>
      <c r="E264" s="257"/>
      <c r="F264" s="257"/>
      <c r="G264" s="257"/>
      <c r="H264" s="256"/>
      <c r="I264" s="217"/>
      <c r="J264" s="217"/>
      <c r="K264" s="217"/>
      <c r="L264" s="217"/>
      <c r="M264" s="217"/>
      <c r="N264" s="256"/>
      <c r="O264" s="217"/>
      <c r="P264" s="256"/>
      <c r="Q264" s="218"/>
      <c r="R264" s="217"/>
      <c r="S264" s="217"/>
      <c r="T264" s="217"/>
      <c r="U264" s="217"/>
      <c r="V264" s="217"/>
      <c r="W264" s="217"/>
      <c r="X264" s="217"/>
      <c r="Y264" s="217"/>
      <c r="Z264" s="217"/>
      <c r="AA264" s="217"/>
      <c r="AB264" s="217"/>
      <c r="AC264" s="217"/>
      <c r="AD264" s="217"/>
      <c r="AE264" s="217"/>
      <c r="AF264" s="217"/>
      <c r="AG264" s="217"/>
      <c r="AH264" s="217"/>
      <c r="AI264" s="217"/>
      <c r="AJ264" s="217"/>
      <c r="AK264" s="217"/>
      <c r="AL264" s="217"/>
      <c r="AM264" s="217"/>
      <c r="AN264" s="217"/>
      <c r="AO264" s="217"/>
    </row>
    <row r="265" spans="1:41" ht="15" customHeight="1">
      <c r="Q265" s="204"/>
    </row>
    <row r="266" spans="1:41" ht="15" customHeight="1">
      <c r="I266" s="202" t="s">
        <v>917</v>
      </c>
      <c r="J266" s="202" t="s">
        <v>917</v>
      </c>
      <c r="K266" s="202" t="s">
        <v>918</v>
      </c>
      <c r="L266" s="202" t="s">
        <v>918</v>
      </c>
      <c r="M266" s="202" t="s">
        <v>918</v>
      </c>
      <c r="O266" s="202" t="s">
        <v>639</v>
      </c>
      <c r="Q266" s="265" t="s">
        <v>917</v>
      </c>
      <c r="R266" s="202" t="s">
        <v>917</v>
      </c>
      <c r="S266" s="202" t="s">
        <v>917</v>
      </c>
      <c r="T266" s="202" t="s">
        <v>917</v>
      </c>
      <c r="U266" s="202" t="s">
        <v>917</v>
      </c>
      <c r="V266" s="202" t="s">
        <v>917</v>
      </c>
      <c r="W266" s="202" t="s">
        <v>917</v>
      </c>
      <c r="X266" s="202" t="s">
        <v>917</v>
      </c>
      <c r="Y266" s="202" t="s">
        <v>917</v>
      </c>
      <c r="Z266" s="202" t="s">
        <v>917</v>
      </c>
      <c r="AA266" s="202" t="s">
        <v>918</v>
      </c>
      <c r="AB266" s="202" t="s">
        <v>918</v>
      </c>
      <c r="AC266" s="202" t="s">
        <v>918</v>
      </c>
      <c r="AD266" s="202" t="s">
        <v>918</v>
      </c>
      <c r="AE266" s="202" t="s">
        <v>918</v>
      </c>
      <c r="AF266" s="202" t="s">
        <v>918</v>
      </c>
      <c r="AG266" s="202" t="s">
        <v>918</v>
      </c>
      <c r="AH266" s="202" t="s">
        <v>918</v>
      </c>
      <c r="AI266" s="202" t="s">
        <v>918</v>
      </c>
      <c r="AJ266" s="202" t="s">
        <v>918</v>
      </c>
      <c r="AK266" s="202" t="s">
        <v>918</v>
      </c>
      <c r="AL266" s="202" t="s">
        <v>918</v>
      </c>
      <c r="AM266" s="202" t="s">
        <v>918</v>
      </c>
      <c r="AN266" s="202" t="s">
        <v>918</v>
      </c>
      <c r="AO266" s="202" t="s">
        <v>918</v>
      </c>
    </row>
    <row r="267" spans="1:41" ht="5.25" customHeight="1">
      <c r="I267" s="34"/>
      <c r="J267" s="34"/>
      <c r="K267" s="34"/>
      <c r="L267" s="34"/>
      <c r="M267" s="34"/>
      <c r="O267" s="34"/>
      <c r="Q267" s="20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row>
    <row r="268" spans="1:41" ht="15" customHeight="1">
      <c r="A268" s="205"/>
      <c r="B268" s="206" t="s">
        <v>870</v>
      </c>
      <c r="C268" s="401"/>
      <c r="D268" s="401"/>
      <c r="E268" s="401"/>
      <c r="F268" s="401"/>
      <c r="G268" s="401"/>
      <c r="H268" s="208"/>
      <c r="I268" s="202">
        <v>41974</v>
      </c>
      <c r="J268" s="202">
        <v>42339</v>
      </c>
      <c r="K268" s="202">
        <v>42705</v>
      </c>
      <c r="L268" s="202">
        <v>43070</v>
      </c>
      <c r="M268" s="202">
        <v>43435</v>
      </c>
      <c r="N268" s="208"/>
      <c r="O268" s="202">
        <v>42339</v>
      </c>
      <c r="P268" s="208"/>
      <c r="Q268" s="265">
        <v>41518</v>
      </c>
      <c r="R268" s="202">
        <v>41609</v>
      </c>
      <c r="S268" s="202">
        <v>41699</v>
      </c>
      <c r="T268" s="202">
        <v>41791</v>
      </c>
      <c r="U268" s="202">
        <v>41883</v>
      </c>
      <c r="V268" s="202">
        <v>41974</v>
      </c>
      <c r="W268" s="202">
        <v>42064</v>
      </c>
      <c r="X268" s="202">
        <v>42156</v>
      </c>
      <c r="Y268" s="202">
        <v>42248</v>
      </c>
      <c r="Z268" s="202">
        <v>42339</v>
      </c>
      <c r="AA268" s="202">
        <v>42430</v>
      </c>
      <c r="AB268" s="202">
        <v>42522</v>
      </c>
      <c r="AC268" s="202">
        <v>42614</v>
      </c>
      <c r="AD268" s="202">
        <v>42705</v>
      </c>
      <c r="AE268" s="202">
        <v>42795</v>
      </c>
      <c r="AF268" s="202">
        <v>42887</v>
      </c>
      <c r="AG268" s="202">
        <v>42979</v>
      </c>
      <c r="AH268" s="202">
        <v>43070</v>
      </c>
      <c r="AI268" s="202">
        <v>43160</v>
      </c>
      <c r="AJ268" s="202">
        <v>43252</v>
      </c>
      <c r="AK268" s="202">
        <v>43344</v>
      </c>
      <c r="AL268" s="202">
        <v>43435</v>
      </c>
      <c r="AM268" s="202">
        <v>43525</v>
      </c>
      <c r="AN268" s="202">
        <v>43617</v>
      </c>
      <c r="AO268" s="202">
        <v>43709</v>
      </c>
    </row>
    <row r="269" spans="1:41" ht="15" customHeight="1" outlineLevel="1">
      <c r="A269" s="208"/>
      <c r="B269" s="208"/>
      <c r="C269" s="208"/>
      <c r="D269" s="208"/>
      <c r="E269" s="208"/>
      <c r="F269" s="208"/>
      <c r="G269" s="208"/>
      <c r="H269" s="208"/>
      <c r="I269" s="208"/>
      <c r="J269" s="208">
        <v>0</v>
      </c>
      <c r="K269" s="208"/>
      <c r="L269" s="208"/>
      <c r="M269" s="208"/>
      <c r="N269" s="208"/>
      <c r="O269" s="208"/>
      <c r="P269" s="208"/>
      <c r="Q269" s="265"/>
      <c r="R269" s="402">
        <v>0.24931506849315069</v>
      </c>
      <c r="S269" s="402">
        <v>0.24657534246575341</v>
      </c>
      <c r="T269" s="402">
        <v>0.25205479452054796</v>
      </c>
      <c r="U269" s="402">
        <v>0.25205479452054796</v>
      </c>
      <c r="V269" s="402">
        <v>0.24931506849315069</v>
      </c>
      <c r="W269" s="402">
        <v>0.24657534246575341</v>
      </c>
      <c r="X269" s="402">
        <v>0.25205479452054796</v>
      </c>
      <c r="Y269" s="402">
        <v>0.25205479452054796</v>
      </c>
      <c r="Z269" s="402">
        <v>0.24931506849315069</v>
      </c>
      <c r="AA269" s="402">
        <v>0.24931506849315069</v>
      </c>
      <c r="AB269" s="402">
        <v>0.25205479452054796</v>
      </c>
      <c r="AC269" s="402">
        <v>0.25205479452054796</v>
      </c>
      <c r="AD269" s="402">
        <v>0.24931506849315069</v>
      </c>
      <c r="AE269" s="402">
        <v>0.24657534246575341</v>
      </c>
      <c r="AF269" s="402">
        <v>0.25205479452054796</v>
      </c>
      <c r="AG269" s="402">
        <v>0.25205479452054796</v>
      </c>
      <c r="AH269" s="402">
        <v>0.24931506849315069</v>
      </c>
      <c r="AI269" s="402">
        <v>0.24657534246575341</v>
      </c>
      <c r="AJ269" s="402">
        <v>0.25205479452054796</v>
      </c>
      <c r="AK269" s="402">
        <v>0.25205479452054796</v>
      </c>
      <c r="AL269" s="402">
        <v>0.24931506849315069</v>
      </c>
      <c r="AM269" s="402">
        <v>0.24657534246575341</v>
      </c>
      <c r="AN269" s="402">
        <v>0.25205479452054796</v>
      </c>
      <c r="AO269" s="402">
        <v>0.25205479452054796</v>
      </c>
    </row>
    <row r="270" spans="1:41" ht="15" customHeight="1" outlineLevel="1">
      <c r="A270" s="244"/>
      <c r="B270" s="267" t="s">
        <v>871</v>
      </c>
      <c r="C270" s="323"/>
      <c r="D270" s="323"/>
      <c r="E270" s="323"/>
      <c r="F270" s="323"/>
      <c r="G270" s="323"/>
      <c r="H270" s="244"/>
      <c r="I270" s="323"/>
      <c r="J270" s="403"/>
      <c r="K270" s="323"/>
      <c r="L270" s="323"/>
      <c r="M270" s="323"/>
      <c r="N270" s="280"/>
      <c r="O270" s="324"/>
      <c r="P270" s="280"/>
      <c r="Q270" s="325"/>
      <c r="R270" s="323"/>
      <c r="S270" s="323"/>
      <c r="T270" s="323"/>
      <c r="U270" s="323"/>
      <c r="V270" s="323"/>
      <c r="W270" s="323"/>
      <c r="X270" s="323"/>
      <c r="Y270" s="323"/>
      <c r="Z270" s="323"/>
      <c r="AA270" s="323"/>
      <c r="AB270" s="323"/>
      <c r="AC270" s="323"/>
      <c r="AD270" s="323"/>
      <c r="AE270" s="323"/>
      <c r="AF270" s="323"/>
      <c r="AG270" s="323"/>
      <c r="AH270" s="323"/>
      <c r="AI270" s="323"/>
      <c r="AJ270" s="323"/>
      <c r="AK270" s="323"/>
      <c r="AL270" s="323"/>
      <c r="AM270" s="323"/>
      <c r="AN270" s="323"/>
      <c r="AO270" s="323"/>
    </row>
    <row r="271" spans="1:41" ht="15" customHeight="1" outlineLevel="1">
      <c r="B271" s="271"/>
      <c r="C271" s="271"/>
      <c r="D271" s="271"/>
      <c r="E271" s="271"/>
      <c r="F271" s="271"/>
      <c r="G271" s="271"/>
      <c r="Q271" s="253"/>
    </row>
    <row r="272" spans="1:41" ht="15" customHeight="1" outlineLevel="1">
      <c r="B272" s="245" t="s">
        <v>872</v>
      </c>
      <c r="C272" s="245"/>
      <c r="D272" s="245"/>
      <c r="E272" s="245"/>
      <c r="F272" s="245"/>
      <c r="G272" s="245"/>
      <c r="H272" s="245"/>
      <c r="I272" s="254">
        <v>9.8795999999999995E-2</v>
      </c>
      <c r="J272" s="254">
        <v>9.8795999999999995E-2</v>
      </c>
      <c r="K272" s="254">
        <v>9.2399444824661447E-2</v>
      </c>
      <c r="L272" s="254">
        <v>8.0761803514634439E-2</v>
      </c>
      <c r="M272" s="254">
        <v>0.08</v>
      </c>
      <c r="N272" s="261"/>
      <c r="O272" s="404">
        <v>9.8795999999999995E-2</v>
      </c>
      <c r="P272" s="261"/>
      <c r="Q272" s="253">
        <v>9.8795999999999995E-2</v>
      </c>
      <c r="R272" s="247">
        <v>9.8795999999999995E-2</v>
      </c>
      <c r="S272" s="247">
        <v>9.8795999999999995E-2</v>
      </c>
      <c r="T272" s="247">
        <v>9.8795999999999995E-2</v>
      </c>
      <c r="U272" s="247">
        <v>9.8795999999999995E-2</v>
      </c>
      <c r="V272" s="247">
        <v>9.8795999999999995E-2</v>
      </c>
      <c r="W272" s="247">
        <v>9.8795999999999995E-2</v>
      </c>
      <c r="X272" s="247">
        <v>9.8795999999999995E-2</v>
      </c>
      <c r="Y272" s="247">
        <v>9.8795999999999995E-2</v>
      </c>
      <c r="Z272" s="247">
        <v>9.8795999999999995E-2</v>
      </c>
      <c r="AA272" s="405">
        <v>9.8795999999999995E-2</v>
      </c>
      <c r="AB272" s="405">
        <v>9.4250090808473769E-2</v>
      </c>
      <c r="AC272" s="405">
        <v>9.0136782072987226E-2</v>
      </c>
      <c r="AD272" s="405">
        <v>8.6414906417184828E-2</v>
      </c>
      <c r="AE272" s="405">
        <v>8.3047214058537711E-2</v>
      </c>
      <c r="AF272" s="405">
        <v>0.08</v>
      </c>
      <c r="AG272" s="405">
        <v>0.08</v>
      </c>
      <c r="AH272" s="405">
        <v>0.08</v>
      </c>
      <c r="AI272" s="405">
        <v>0.08</v>
      </c>
      <c r="AJ272" s="405">
        <v>0.08</v>
      </c>
      <c r="AK272" s="405">
        <v>0.08</v>
      </c>
      <c r="AL272" s="405">
        <v>0.08</v>
      </c>
      <c r="AM272" s="405">
        <v>0.08</v>
      </c>
      <c r="AN272" s="405">
        <v>0.08</v>
      </c>
      <c r="AO272" s="405">
        <v>0.08</v>
      </c>
    </row>
    <row r="273" spans="1:41" ht="15" customHeight="1" outlineLevel="1">
      <c r="B273" s="245" t="s">
        <v>873</v>
      </c>
      <c r="C273" s="245"/>
      <c r="D273" s="245"/>
      <c r="E273" s="245"/>
      <c r="F273" s="245"/>
      <c r="G273" s="245"/>
      <c r="H273" s="245"/>
      <c r="I273" s="254">
        <v>8.6494917140594471E-2</v>
      </c>
      <c r="J273" s="254">
        <v>8.6494917140594471E-2</v>
      </c>
      <c r="K273" s="254">
        <v>8.6494917140594471E-2</v>
      </c>
      <c r="L273" s="254">
        <v>8.6494917140594471E-2</v>
      </c>
      <c r="M273" s="254">
        <v>8.6494917140594471E-2</v>
      </c>
      <c r="N273" s="261"/>
      <c r="O273" s="404">
        <v>8.6494917140594471E-2</v>
      </c>
      <c r="P273" s="261"/>
      <c r="Q273" s="253">
        <v>8.6494917140594471E-2</v>
      </c>
      <c r="R273" s="247">
        <v>8.6494917140594471E-2</v>
      </c>
      <c r="S273" s="247">
        <v>8.6494917140594471E-2</v>
      </c>
      <c r="T273" s="247">
        <v>8.6494917140594471E-2</v>
      </c>
      <c r="U273" s="247">
        <v>8.6494917140594471E-2</v>
      </c>
      <c r="V273" s="247">
        <v>8.6494917140594471E-2</v>
      </c>
      <c r="W273" s="247">
        <v>8.6494917140594471E-2</v>
      </c>
      <c r="X273" s="247">
        <v>8.6494917140594471E-2</v>
      </c>
      <c r="Y273" s="247">
        <v>8.6494917140594471E-2</v>
      </c>
      <c r="Z273" s="247">
        <v>8.6494917140594471E-2</v>
      </c>
      <c r="AA273" s="405">
        <v>8.6494917140594471E-2</v>
      </c>
      <c r="AB273" s="405">
        <v>8.6494917140594471E-2</v>
      </c>
      <c r="AC273" s="405">
        <v>8.6494917140594471E-2</v>
      </c>
      <c r="AD273" s="405">
        <v>8.6494917140594471E-2</v>
      </c>
      <c r="AE273" s="405">
        <v>8.6494917140594471E-2</v>
      </c>
      <c r="AF273" s="405">
        <v>8.6494917140594471E-2</v>
      </c>
      <c r="AG273" s="405">
        <v>8.6494917140594471E-2</v>
      </c>
      <c r="AH273" s="405">
        <v>8.6494917140594471E-2</v>
      </c>
      <c r="AI273" s="405">
        <v>8.6494917140594471E-2</v>
      </c>
      <c r="AJ273" s="405">
        <v>8.6494917140594471E-2</v>
      </c>
      <c r="AK273" s="405">
        <v>8.6494917140594471E-2</v>
      </c>
      <c r="AL273" s="405">
        <v>8.6494917140594471E-2</v>
      </c>
      <c r="AM273" s="405">
        <v>8.6494917140594471E-2</v>
      </c>
      <c r="AN273" s="405">
        <v>8.6494917140594471E-2</v>
      </c>
      <c r="AO273" s="405">
        <v>8.6494917140594471E-2</v>
      </c>
    </row>
    <row r="274" spans="1:41" ht="15" customHeight="1" outlineLevel="1">
      <c r="B274" s="245" t="s">
        <v>874</v>
      </c>
      <c r="C274" s="245"/>
      <c r="D274" s="245"/>
      <c r="E274" s="245"/>
      <c r="F274" s="245"/>
      <c r="G274" s="245"/>
      <c r="H274" s="245"/>
      <c r="I274" s="254">
        <v>8.6494917140594471E-2</v>
      </c>
      <c r="J274" s="254">
        <v>8.6494917140594471E-2</v>
      </c>
      <c r="K274" s="254">
        <v>8.6494917140594471E-2</v>
      </c>
      <c r="L274" s="254">
        <v>8.6494917140594471E-2</v>
      </c>
      <c r="M274" s="254">
        <v>8.6494917140594471E-2</v>
      </c>
      <c r="N274" s="261"/>
      <c r="O274" s="404">
        <v>8.6494917140594471E-2</v>
      </c>
      <c r="P274" s="261"/>
      <c r="Q274" s="253">
        <v>8.6494917140594471E-2</v>
      </c>
      <c r="R274" s="247">
        <v>8.6494917140594471E-2</v>
      </c>
      <c r="S274" s="247">
        <v>8.6494917140594471E-2</v>
      </c>
      <c r="T274" s="247">
        <v>8.6494917140594471E-2</v>
      </c>
      <c r="U274" s="247">
        <v>8.6494917140594471E-2</v>
      </c>
      <c r="V274" s="247">
        <v>8.6494917140594471E-2</v>
      </c>
      <c r="W274" s="247">
        <v>8.6494917140594471E-2</v>
      </c>
      <c r="X274" s="247">
        <v>8.6494917140594471E-2</v>
      </c>
      <c r="Y274" s="247">
        <v>8.6494917140594471E-2</v>
      </c>
      <c r="Z274" s="247">
        <v>8.6494917140594471E-2</v>
      </c>
      <c r="AA274" s="405">
        <v>8.6494917140594471E-2</v>
      </c>
      <c r="AB274" s="405">
        <v>8.6494917140594471E-2</v>
      </c>
      <c r="AC274" s="405">
        <v>8.6494917140594471E-2</v>
      </c>
      <c r="AD274" s="405">
        <v>8.6494917140594471E-2</v>
      </c>
      <c r="AE274" s="405">
        <v>8.6494917140594471E-2</v>
      </c>
      <c r="AF274" s="405">
        <v>8.6494917140594471E-2</v>
      </c>
      <c r="AG274" s="405">
        <v>8.6494917140594471E-2</v>
      </c>
      <c r="AH274" s="405">
        <v>8.6494917140594471E-2</v>
      </c>
      <c r="AI274" s="405">
        <v>8.6494917140594471E-2</v>
      </c>
      <c r="AJ274" s="405">
        <v>8.6494917140594471E-2</v>
      </c>
      <c r="AK274" s="405">
        <v>8.6494917140594471E-2</v>
      </c>
      <c r="AL274" s="405">
        <v>8.6494917140594471E-2</v>
      </c>
      <c r="AM274" s="405">
        <v>8.6494917140594471E-2</v>
      </c>
      <c r="AN274" s="405">
        <v>8.6494917140594471E-2</v>
      </c>
      <c r="AO274" s="405">
        <v>8.6494917140594471E-2</v>
      </c>
    </row>
    <row r="275" spans="1:41" ht="15" customHeight="1" outlineLevel="1">
      <c r="A275" s="208"/>
      <c r="B275" s="208"/>
      <c r="C275" s="208"/>
      <c r="D275" s="208"/>
      <c r="E275" s="208"/>
      <c r="F275" s="208"/>
      <c r="G275" s="208"/>
      <c r="H275" s="208"/>
      <c r="I275" s="208"/>
      <c r="J275" s="208"/>
      <c r="K275" s="208"/>
      <c r="L275" s="208"/>
      <c r="M275" s="208"/>
      <c r="N275" s="208"/>
      <c r="O275" s="406"/>
      <c r="P275" s="208"/>
      <c r="Q275" s="355"/>
      <c r="R275" s="208"/>
      <c r="S275" s="208"/>
      <c r="T275" s="208"/>
      <c r="U275" s="208"/>
      <c r="V275" s="208"/>
      <c r="W275" s="208"/>
      <c r="X275" s="208"/>
      <c r="Y275" s="208"/>
      <c r="Z275" s="208"/>
      <c r="AA275" s="208"/>
      <c r="AB275" s="208"/>
      <c r="AC275" s="208"/>
      <c r="AD275" s="208"/>
      <c r="AE275" s="208"/>
      <c r="AF275" s="208"/>
      <c r="AG275" s="208"/>
      <c r="AH275" s="208"/>
      <c r="AI275" s="208"/>
      <c r="AJ275" s="208"/>
      <c r="AK275" s="208"/>
      <c r="AL275" s="208"/>
      <c r="AM275" s="208"/>
      <c r="AN275" s="208"/>
      <c r="AO275" s="208"/>
    </row>
    <row r="276" spans="1:41" ht="15" customHeight="1" outlineLevel="1">
      <c r="A276" s="208"/>
      <c r="B276" s="208"/>
      <c r="C276" s="208"/>
      <c r="D276" s="208"/>
      <c r="E276" s="208"/>
      <c r="F276" s="208"/>
      <c r="G276" s="208"/>
      <c r="H276" s="208"/>
      <c r="I276" s="208"/>
      <c r="J276" s="208"/>
      <c r="K276" s="208"/>
      <c r="L276" s="208"/>
      <c r="M276" s="208"/>
      <c r="N276" s="208"/>
      <c r="O276" s="406"/>
      <c r="P276" s="208"/>
      <c r="Q276" s="355"/>
      <c r="R276" s="208"/>
      <c r="S276" s="208"/>
      <c r="T276" s="208"/>
      <c r="U276" s="208"/>
      <c r="V276" s="208"/>
      <c r="W276" s="208"/>
      <c r="X276" s="208"/>
      <c r="Y276" s="208"/>
      <c r="Z276" s="208"/>
      <c r="AA276" s="208"/>
      <c r="AB276" s="208"/>
      <c r="AC276" s="208"/>
      <c r="AD276" s="208"/>
      <c r="AE276" s="208"/>
      <c r="AF276" s="208"/>
      <c r="AG276" s="208"/>
      <c r="AH276" s="208"/>
      <c r="AI276" s="208"/>
      <c r="AJ276" s="208"/>
      <c r="AK276" s="208"/>
      <c r="AL276" s="208"/>
      <c r="AM276" s="208"/>
      <c r="AN276" s="208"/>
      <c r="AO276" s="208"/>
    </row>
    <row r="277" spans="1:41" ht="15" customHeight="1" outlineLevel="1">
      <c r="A277" s="208"/>
      <c r="B277" s="407"/>
      <c r="C277" s="408"/>
      <c r="D277" s="408"/>
      <c r="E277" s="409" t="s">
        <v>875</v>
      </c>
      <c r="F277" s="221">
        <v>26124.000560609704</v>
      </c>
      <c r="G277" s="410"/>
      <c r="I277" s="208"/>
      <c r="J277" s="208"/>
      <c r="K277" s="208"/>
      <c r="L277" s="208"/>
      <c r="M277" s="208"/>
      <c r="N277" s="208"/>
      <c r="O277" s="406"/>
      <c r="P277" s="208"/>
      <c r="Q277" s="355"/>
      <c r="R277" s="208"/>
      <c r="S277" s="208"/>
      <c r="T277" s="208"/>
      <c r="U277" s="208"/>
      <c r="V277" s="208"/>
      <c r="W277" s="208"/>
      <c r="X277" s="208"/>
      <c r="Y277" s="208"/>
      <c r="Z277" s="208"/>
      <c r="AA277" s="208"/>
      <c r="AB277" s="208"/>
      <c r="AC277" s="208"/>
      <c r="AD277" s="208"/>
      <c r="AE277" s="208"/>
      <c r="AF277" s="208"/>
      <c r="AG277" s="208"/>
      <c r="AH277" s="208"/>
      <c r="AI277" s="208"/>
      <c r="AJ277" s="208"/>
      <c r="AK277" s="208"/>
      <c r="AL277" s="208"/>
      <c r="AM277" s="208"/>
      <c r="AN277" s="208"/>
      <c r="AO277" s="208"/>
    </row>
    <row r="278" spans="1:41" ht="15" customHeight="1" outlineLevel="1">
      <c r="A278" s="208"/>
      <c r="B278" s="411"/>
      <c r="C278" s="412"/>
      <c r="D278" s="412"/>
      <c r="E278" s="413" t="s">
        <v>876</v>
      </c>
      <c r="F278" s="414">
        <v>1.4674114104937077</v>
      </c>
      <c r="G278" s="383"/>
      <c r="I278" s="208"/>
      <c r="J278" s="208"/>
      <c r="K278" s="208"/>
      <c r="L278" s="208"/>
      <c r="M278" s="208"/>
      <c r="N278" s="208"/>
      <c r="O278" s="406"/>
      <c r="P278" s="208"/>
      <c r="Q278" s="355"/>
      <c r="R278" s="208"/>
      <c r="S278" s="208"/>
      <c r="T278" s="208"/>
      <c r="U278" s="208"/>
      <c r="V278" s="208"/>
      <c r="W278" s="208"/>
      <c r="X278" s="208"/>
      <c r="Y278" s="208"/>
      <c r="Z278" s="208"/>
      <c r="AA278" s="208"/>
      <c r="AB278" s="208"/>
      <c r="AC278" s="208"/>
      <c r="AD278" s="208"/>
      <c r="AE278" s="208"/>
      <c r="AF278" s="208"/>
      <c r="AG278" s="208"/>
      <c r="AH278" s="208"/>
      <c r="AI278" s="208"/>
      <c r="AJ278" s="208"/>
      <c r="AK278" s="208"/>
      <c r="AL278" s="208"/>
      <c r="AM278" s="208"/>
      <c r="AN278" s="208"/>
      <c r="AO278" s="208"/>
    </row>
    <row r="279" spans="1:41" ht="15" customHeight="1" outlineLevel="1">
      <c r="A279" s="208"/>
      <c r="B279" s="411"/>
      <c r="C279" s="412"/>
      <c r="D279" s="412"/>
      <c r="E279" s="413" t="s">
        <v>873</v>
      </c>
      <c r="F279" s="414">
        <v>8.6494917140594471E-2</v>
      </c>
      <c r="G279" s="383"/>
      <c r="I279" s="208"/>
      <c r="J279" s="208"/>
      <c r="K279" s="208"/>
      <c r="L279" s="208"/>
      <c r="M279" s="208"/>
      <c r="N279" s="208"/>
      <c r="O279" s="406"/>
      <c r="P279" s="208"/>
      <c r="Q279" s="355"/>
      <c r="R279" s="208"/>
      <c r="S279" s="208"/>
      <c r="T279" s="208"/>
      <c r="U279" s="208"/>
      <c r="V279" s="208"/>
      <c r="W279" s="208"/>
      <c r="X279" s="208"/>
      <c r="Y279" s="208"/>
      <c r="Z279" s="208"/>
      <c r="AA279" s="208"/>
      <c r="AB279" s="208"/>
      <c r="AC279" s="208"/>
      <c r="AD279" s="208"/>
      <c r="AE279" s="208"/>
      <c r="AF279" s="208"/>
      <c r="AG279" s="208"/>
      <c r="AH279" s="208"/>
      <c r="AI279" s="208"/>
      <c r="AJ279" s="208"/>
      <c r="AK279" s="208"/>
      <c r="AL279" s="208"/>
      <c r="AM279" s="208"/>
      <c r="AN279" s="208"/>
      <c r="AO279" s="208"/>
    </row>
    <row r="280" spans="1:41" ht="15" customHeight="1" outlineLevel="1">
      <c r="A280" s="208"/>
      <c r="B280" s="415"/>
      <c r="C280" s="416"/>
      <c r="D280" s="416"/>
      <c r="E280" s="417" t="s">
        <v>723</v>
      </c>
      <c r="F280" s="414">
        <v>2.5000000000000001E-2</v>
      </c>
      <c r="G280" s="383">
        <v>6.2500000000000003E-3</v>
      </c>
      <c r="I280" s="208"/>
      <c r="J280" s="208"/>
      <c r="K280" s="208"/>
      <c r="L280" s="208"/>
      <c r="M280" s="208"/>
      <c r="N280" s="208"/>
      <c r="O280" s="406"/>
      <c r="P280" s="208"/>
      <c r="Q280" s="355"/>
      <c r="R280" s="208"/>
      <c r="S280" s="208"/>
      <c r="T280" s="208"/>
      <c r="U280" s="208"/>
      <c r="V280" s="208"/>
      <c r="W280" s="208"/>
      <c r="X280" s="208"/>
      <c r="Y280" s="208"/>
      <c r="Z280" s="208"/>
      <c r="AA280" s="208"/>
      <c r="AB280" s="208"/>
      <c r="AC280" s="208"/>
      <c r="AD280" s="208"/>
      <c r="AE280" s="208"/>
      <c r="AF280" s="208"/>
      <c r="AG280" s="208"/>
      <c r="AH280" s="208"/>
      <c r="AI280" s="208"/>
      <c r="AJ280" s="208"/>
      <c r="AK280" s="208"/>
      <c r="AL280" s="208"/>
      <c r="AM280" s="208"/>
      <c r="AN280" s="208"/>
      <c r="AO280" s="208"/>
    </row>
    <row r="281" spans="1:41" ht="15" customHeight="1" outlineLevel="1">
      <c r="A281" s="208"/>
      <c r="B281" s="411"/>
      <c r="C281" s="412"/>
      <c r="D281" s="412"/>
      <c r="E281" s="413" t="s">
        <v>877</v>
      </c>
      <c r="F281" s="383">
        <v>9.5000000000000001E-2</v>
      </c>
      <c r="G281" s="383"/>
      <c r="I281" s="208"/>
      <c r="J281" s="208"/>
      <c r="K281" s="208"/>
      <c r="L281" s="208"/>
      <c r="M281" s="208"/>
      <c r="N281" s="208"/>
      <c r="O281" s="406"/>
      <c r="P281" s="208"/>
      <c r="Q281" s="355"/>
      <c r="R281" s="208"/>
      <c r="S281" s="208"/>
      <c r="T281" s="208"/>
      <c r="U281" s="208"/>
      <c r="V281" s="208"/>
      <c r="W281" s="208"/>
      <c r="X281" s="208"/>
      <c r="Y281" s="208"/>
      <c r="Z281" s="208"/>
      <c r="AA281" s="208"/>
      <c r="AB281" s="208"/>
      <c r="AC281" s="208"/>
      <c r="AD281" s="208"/>
      <c r="AE281" s="208"/>
      <c r="AF281" s="208"/>
      <c r="AG281" s="208"/>
      <c r="AH281" s="208"/>
      <c r="AI281" s="208"/>
      <c r="AJ281" s="208"/>
      <c r="AK281" s="208"/>
      <c r="AL281" s="208"/>
      <c r="AM281" s="208"/>
      <c r="AN281" s="208"/>
      <c r="AO281" s="208"/>
    </row>
    <row r="282" spans="1:41" ht="15" customHeight="1" outlineLevel="1">
      <c r="A282" s="208"/>
      <c r="B282" s="415"/>
      <c r="C282" s="416"/>
      <c r="D282" s="416"/>
      <c r="E282" s="418" t="s">
        <v>878</v>
      </c>
      <c r="F282" s="227">
        <v>444245.57048120955</v>
      </c>
      <c r="G282" s="217"/>
      <c r="I282" s="208"/>
      <c r="J282" s="208"/>
      <c r="K282" s="208"/>
      <c r="L282" s="208"/>
      <c r="M282" s="208"/>
      <c r="N282" s="208"/>
      <c r="O282" s="406"/>
      <c r="P282" s="208"/>
      <c r="Q282" s="355"/>
      <c r="R282" s="208"/>
      <c r="S282" s="208"/>
      <c r="T282" s="208"/>
      <c r="U282" s="208"/>
      <c r="V282" s="208"/>
      <c r="W282" s="208"/>
      <c r="X282" s="208"/>
      <c r="Y282" s="208"/>
      <c r="Z282" s="208"/>
      <c r="AA282" s="208"/>
      <c r="AB282" s="208"/>
      <c r="AC282" s="208"/>
      <c r="AD282" s="208"/>
      <c r="AE282" s="208"/>
      <c r="AF282" s="208"/>
      <c r="AG282" s="208"/>
      <c r="AH282" s="208"/>
      <c r="AI282" s="208"/>
      <c r="AJ282" s="208"/>
      <c r="AK282" s="208"/>
      <c r="AL282" s="208"/>
      <c r="AM282" s="208"/>
      <c r="AN282" s="208"/>
      <c r="AO282" s="208"/>
    </row>
    <row r="283" spans="1:41" ht="15" customHeight="1" outlineLevel="1">
      <c r="A283" s="208"/>
      <c r="B283" s="208"/>
      <c r="C283" s="208"/>
      <c r="D283" s="208"/>
      <c r="E283" s="208"/>
      <c r="F283" s="208"/>
      <c r="G283" s="208"/>
      <c r="H283" s="208"/>
      <c r="I283" s="208"/>
      <c r="J283" s="208"/>
      <c r="K283" s="208"/>
      <c r="L283" s="208"/>
      <c r="M283" s="208"/>
      <c r="N283" s="208"/>
      <c r="O283" s="406"/>
      <c r="P283" s="208"/>
      <c r="Q283" s="355"/>
      <c r="R283" s="208"/>
      <c r="S283" s="208"/>
      <c r="T283" s="208"/>
      <c r="U283" s="208"/>
      <c r="V283" s="208"/>
      <c r="W283" s="208"/>
      <c r="X283" s="208"/>
      <c r="Y283" s="208"/>
      <c r="Z283" s="208"/>
      <c r="AA283" s="208"/>
      <c r="AB283" s="208"/>
      <c r="AC283" s="208"/>
      <c r="AD283" s="208"/>
      <c r="AE283" s="208"/>
      <c r="AF283" s="208"/>
      <c r="AG283" s="208"/>
      <c r="AH283" s="208"/>
      <c r="AI283" s="208"/>
      <c r="AJ283" s="208"/>
      <c r="AK283" s="208"/>
      <c r="AL283" s="208"/>
      <c r="AM283" s="208"/>
      <c r="AN283" s="208"/>
      <c r="AO283" s="208"/>
    </row>
    <row r="284" spans="1:41" ht="15" customHeight="1" outlineLevel="1">
      <c r="A284" s="256"/>
      <c r="B284" s="256"/>
      <c r="C284" s="256"/>
      <c r="D284" s="256"/>
      <c r="E284" s="256"/>
      <c r="F284" s="256"/>
      <c r="G284" s="256"/>
      <c r="H284" s="256"/>
      <c r="I284" s="256"/>
      <c r="J284" s="256"/>
      <c r="K284" s="256"/>
      <c r="L284" s="256"/>
      <c r="M284" s="256"/>
      <c r="N284" s="256"/>
      <c r="P284" s="256"/>
      <c r="Q284" s="355"/>
      <c r="R284" s="356"/>
      <c r="S284" s="357"/>
      <c r="T284" s="356"/>
      <c r="U284" s="356"/>
      <c r="V284" s="356"/>
      <c r="W284" s="356"/>
      <c r="X284" s="356"/>
      <c r="Y284" s="356"/>
      <c r="Z284" s="356"/>
      <c r="AA284" s="356"/>
      <c r="AB284" s="356"/>
      <c r="AC284" s="356"/>
      <c r="AD284" s="356"/>
      <c r="AE284" s="356"/>
      <c r="AF284" s="356"/>
      <c r="AG284" s="356"/>
      <c r="AH284" s="356"/>
      <c r="AI284" s="356"/>
      <c r="AJ284" s="356"/>
      <c r="AK284" s="356"/>
      <c r="AL284" s="356"/>
      <c r="AM284" s="356"/>
      <c r="AN284" s="356"/>
      <c r="AO284" s="356"/>
    </row>
    <row r="285" spans="1:41" ht="15" customHeight="1" outlineLevel="1">
      <c r="A285" s="256"/>
      <c r="B285" s="419" t="s">
        <v>879</v>
      </c>
      <c r="C285" s="419"/>
      <c r="D285" s="419"/>
      <c r="E285" s="419"/>
      <c r="F285" s="419"/>
      <c r="G285" s="419"/>
      <c r="H285" s="256"/>
      <c r="I285" s="388"/>
      <c r="J285" s="388"/>
      <c r="K285" s="388"/>
      <c r="L285" s="388"/>
      <c r="M285" s="388"/>
      <c r="N285" s="256"/>
      <c r="O285" s="268"/>
      <c r="P285" s="256"/>
      <c r="Q285" s="420"/>
      <c r="R285" s="390"/>
      <c r="S285" s="391"/>
      <c r="T285" s="390"/>
      <c r="U285" s="390"/>
      <c r="V285" s="390"/>
      <c r="W285" s="390"/>
      <c r="X285" s="390"/>
      <c r="Y285" s="390"/>
      <c r="Z285" s="390"/>
      <c r="AA285" s="390"/>
      <c r="AB285" s="390"/>
      <c r="AC285" s="390"/>
      <c r="AD285" s="390"/>
      <c r="AE285" s="390"/>
      <c r="AF285" s="390"/>
      <c r="AG285" s="390"/>
      <c r="AH285" s="390"/>
      <c r="AI285" s="390"/>
      <c r="AJ285" s="390"/>
      <c r="AK285" s="390"/>
      <c r="AL285" s="390"/>
      <c r="AM285" s="390"/>
      <c r="AN285" s="390"/>
      <c r="AO285" s="390"/>
    </row>
    <row r="286" spans="1:41" ht="15" customHeight="1" outlineLevel="1">
      <c r="A286" s="256"/>
      <c r="B286" s="421"/>
      <c r="C286" s="421"/>
      <c r="D286" s="421"/>
      <c r="E286" s="421"/>
      <c r="F286" s="421"/>
      <c r="G286" s="421"/>
      <c r="H286" s="256"/>
      <c r="I286" s="256"/>
      <c r="J286" s="256"/>
      <c r="K286" s="256"/>
      <c r="L286" s="256"/>
      <c r="M286" s="256"/>
      <c r="N286" s="256"/>
      <c r="P286" s="256"/>
      <c r="Q286" s="422"/>
      <c r="R286" s="356"/>
      <c r="S286" s="357"/>
      <c r="T286" s="356"/>
      <c r="U286" s="356"/>
      <c r="V286" s="356"/>
      <c r="W286" s="356"/>
      <c r="X286" s="356"/>
      <c r="Y286" s="356"/>
      <c r="Z286" s="356"/>
      <c r="AA286" s="356"/>
      <c r="AB286" s="356"/>
      <c r="AC286" s="356"/>
      <c r="AD286" s="356"/>
      <c r="AE286" s="356"/>
      <c r="AF286" s="356"/>
      <c r="AG286" s="356"/>
      <c r="AH286" s="356"/>
      <c r="AI286" s="356"/>
      <c r="AJ286" s="356"/>
      <c r="AK286" s="356"/>
      <c r="AL286" s="356"/>
      <c r="AM286" s="356"/>
      <c r="AN286" s="356"/>
      <c r="AO286" s="356"/>
    </row>
    <row r="287" spans="1:41" ht="15" customHeight="1" outlineLevel="1">
      <c r="A287" s="256"/>
      <c r="B287" s="257" t="s">
        <v>880</v>
      </c>
      <c r="C287" s="257"/>
      <c r="D287" s="257"/>
      <c r="F287" s="258">
        <v>2</v>
      </c>
      <c r="G287" s="257"/>
      <c r="H287" s="256"/>
      <c r="I287" s="423" t="e">
        <v>#N/A</v>
      </c>
      <c r="J287" s="423" t="e">
        <v>#N/A</v>
      </c>
      <c r="K287" s="423">
        <v>0.92039086812460269</v>
      </c>
      <c r="L287" s="423">
        <v>0.92039086812460269</v>
      </c>
      <c r="M287" s="423">
        <v>0.92039086812460269</v>
      </c>
      <c r="N287" s="424"/>
      <c r="O287" s="425" t="e">
        <v>#N/A</v>
      </c>
      <c r="P287" s="424"/>
      <c r="Q287" s="426" t="e">
        <v>#N/A</v>
      </c>
      <c r="R287" s="423" t="e">
        <v>#N/A</v>
      </c>
      <c r="S287" s="423" t="e">
        <v>#N/A</v>
      </c>
      <c r="T287" s="423" t="e">
        <v>#N/A</v>
      </c>
      <c r="U287" s="423" t="e">
        <v>#N/A</v>
      </c>
      <c r="V287" s="423" t="e">
        <v>#N/A</v>
      </c>
      <c r="W287" s="423" t="e">
        <v>#N/A</v>
      </c>
      <c r="X287" s="423" t="e">
        <v>#N/A</v>
      </c>
      <c r="Y287" s="423" t="e">
        <v>#N/A</v>
      </c>
      <c r="Z287" s="423">
        <v>0.97953002284593826</v>
      </c>
      <c r="AA287" s="423">
        <v>0.97953002284593826</v>
      </c>
      <c r="AB287" s="423">
        <v>0.97930742151899142</v>
      </c>
      <c r="AC287" s="423">
        <v>0.97930742151899142</v>
      </c>
      <c r="AD287" s="423">
        <v>0.97953002284593826</v>
      </c>
      <c r="AE287" s="423">
        <v>0.97975267477124672</v>
      </c>
      <c r="AF287" s="423">
        <v>0.97930742151899142</v>
      </c>
      <c r="AG287" s="423">
        <v>0.97930742151899142</v>
      </c>
      <c r="AH287" s="423">
        <v>0.97953002284593826</v>
      </c>
      <c r="AI287" s="423">
        <v>0.97975267477124672</v>
      </c>
      <c r="AJ287" s="423">
        <v>0.97930742151899142</v>
      </c>
      <c r="AK287" s="423">
        <v>0.97930742151899142</v>
      </c>
      <c r="AL287" s="423">
        <v>0.97953002284593826</v>
      </c>
      <c r="AM287" s="423">
        <v>0.97975267477124672</v>
      </c>
      <c r="AN287" s="423">
        <v>0.97930742151899142</v>
      </c>
      <c r="AO287" s="423">
        <v>0.97930742151899142</v>
      </c>
    </row>
    <row r="288" spans="1:41" ht="15" customHeight="1" outlineLevel="1">
      <c r="A288" s="256"/>
      <c r="B288" s="427"/>
      <c r="C288" s="427"/>
      <c r="D288" s="427"/>
      <c r="F288" s="427"/>
      <c r="G288" s="427"/>
      <c r="H288" s="428"/>
      <c r="I288" s="376"/>
      <c r="J288" s="376"/>
      <c r="K288" s="376"/>
      <c r="L288" s="376"/>
      <c r="M288" s="376"/>
      <c r="N288" s="362"/>
      <c r="O288" s="215"/>
      <c r="P288" s="362"/>
      <c r="Q288" s="429"/>
      <c r="R288" s="362"/>
      <c r="S288" s="376"/>
      <c r="T288" s="362"/>
      <c r="U288" s="362"/>
      <c r="V288" s="362"/>
      <c r="W288" s="362"/>
      <c r="X288" s="362"/>
      <c r="Y288" s="362"/>
      <c r="Z288" s="362"/>
      <c r="AA288" s="362"/>
      <c r="AB288" s="362"/>
      <c r="AC288" s="362"/>
      <c r="AD288" s="362"/>
      <c r="AE288" s="362"/>
      <c r="AF288" s="362"/>
      <c r="AG288" s="362"/>
      <c r="AH288" s="362"/>
      <c r="AI288" s="362"/>
      <c r="AJ288" s="362"/>
      <c r="AK288" s="362"/>
      <c r="AL288" s="362"/>
      <c r="AM288" s="362"/>
      <c r="AN288" s="362"/>
      <c r="AO288" s="362"/>
    </row>
    <row r="289" spans="1:41" ht="15" customHeight="1" outlineLevel="1">
      <c r="B289" s="257" t="s">
        <v>881</v>
      </c>
      <c r="C289" s="257"/>
      <c r="F289" s="258">
        <v>1</v>
      </c>
      <c r="G289" s="257"/>
      <c r="H289" s="256"/>
      <c r="I289" s="217" t="e">
        <v>#N/A</v>
      </c>
      <c r="J289" s="217">
        <v>449386.60403766867</v>
      </c>
      <c r="K289" s="217">
        <v>441676.26247358054</v>
      </c>
      <c r="L289" s="217">
        <v>444695.41865412256</v>
      </c>
      <c r="M289" s="217">
        <v>438456.91414962814</v>
      </c>
      <c r="N289" s="362"/>
      <c r="O289" s="217">
        <v>449386.60403766867</v>
      </c>
      <c r="P289" s="362"/>
      <c r="Q289" s="218" t="e">
        <v>#N/A</v>
      </c>
      <c r="R289" s="217" t="e">
        <v>#N/A</v>
      </c>
      <c r="S289" s="217" t="e">
        <v>#N/A</v>
      </c>
      <c r="T289" s="217" t="e">
        <v>#N/A</v>
      </c>
      <c r="U289" s="217" t="e">
        <v>#N/A</v>
      </c>
      <c r="V289" s="217" t="e">
        <v>#N/A</v>
      </c>
      <c r="W289" s="217" t="e">
        <v>#N/A</v>
      </c>
      <c r="X289" s="217" t="e">
        <v>#N/A</v>
      </c>
      <c r="Y289" s="217" t="e">
        <v>#N/A</v>
      </c>
      <c r="Z289" s="217">
        <v>449386.60403766867</v>
      </c>
      <c r="AA289" s="217">
        <v>442965.9033813189</v>
      </c>
      <c r="AB289" s="217">
        <v>448259.39346972987</v>
      </c>
      <c r="AC289" s="217">
        <v>449056.81656032166</v>
      </c>
      <c r="AD289" s="217">
        <v>441676.26247358054</v>
      </c>
      <c r="AE289" s="217">
        <v>447314.03579213418</v>
      </c>
      <c r="AF289" s="217">
        <v>453282.61007001536</v>
      </c>
      <c r="AG289" s="217">
        <v>454747.28030150494</v>
      </c>
      <c r="AH289" s="217">
        <v>444695.41865412256</v>
      </c>
      <c r="AI289" s="217">
        <v>449823.34176415572</v>
      </c>
      <c r="AJ289" s="217">
        <v>453746.68715987273</v>
      </c>
      <c r="AK289" s="217">
        <v>453366.08070511272</v>
      </c>
      <c r="AL289" s="217">
        <v>438456.91414962814</v>
      </c>
      <c r="AM289" s="217">
        <v>441443.10509243474</v>
      </c>
      <c r="AN289" s="217">
        <v>445058.95180107391</v>
      </c>
      <c r="AO289" s="217">
        <v>444245.57048120955</v>
      </c>
    </row>
    <row r="290" spans="1:41" ht="15" customHeight="1" outlineLevel="1">
      <c r="A290" s="256"/>
      <c r="B290" s="430" t="s">
        <v>882</v>
      </c>
      <c r="C290" s="431"/>
      <c r="D290" s="88"/>
      <c r="E290" s="88"/>
      <c r="F290" s="88"/>
      <c r="G290" s="431"/>
      <c r="H290" s="256"/>
      <c r="I290" s="217" t="e">
        <v>#N/A</v>
      </c>
      <c r="J290" s="217">
        <v>454057.91055394022</v>
      </c>
      <c r="K290" s="217">
        <v>446267.42114283709</v>
      </c>
      <c r="L290" s="217">
        <v>449317.9610001801</v>
      </c>
      <c r="M290" s="217">
        <v>443014.60817470372</v>
      </c>
      <c r="N290" s="362"/>
      <c r="O290" s="217">
        <v>454057.91055394022</v>
      </c>
      <c r="P290" s="362"/>
      <c r="Q290" s="218" t="e">
        <v>#N/A</v>
      </c>
      <c r="R290" s="217" t="e">
        <v>#N/A</v>
      </c>
      <c r="S290" s="217" t="e">
        <v>#N/A</v>
      </c>
      <c r="T290" s="217" t="e">
        <v>#N/A</v>
      </c>
      <c r="U290" s="217" t="e">
        <v>#N/A</v>
      </c>
      <c r="V290" s="217" t="e">
        <v>#N/A</v>
      </c>
      <c r="W290" s="217" t="e">
        <v>#N/A</v>
      </c>
      <c r="X290" s="217" t="e">
        <v>#N/A</v>
      </c>
      <c r="Y290" s="217" t="e">
        <v>#N/A</v>
      </c>
      <c r="Z290" s="217">
        <v>454057.91055394022</v>
      </c>
      <c r="AA290" s="217">
        <v>447570.4676748683</v>
      </c>
      <c r="AB290" s="217">
        <v>452970.45521678851</v>
      </c>
      <c r="AC290" s="217">
        <v>453776.25896704529</v>
      </c>
      <c r="AD290" s="217">
        <v>446267.42114283709</v>
      </c>
      <c r="AE290" s="217">
        <v>451912.44024507387</v>
      </c>
      <c r="AF290" s="217">
        <v>458046.46420451201</v>
      </c>
      <c r="AG290" s="217">
        <v>459526.52764805726</v>
      </c>
      <c r="AH290" s="217">
        <v>449317.9610001801</v>
      </c>
      <c r="AI290" s="217">
        <v>454447.5419731689</v>
      </c>
      <c r="AJ290" s="217">
        <v>458515.41859500727</v>
      </c>
      <c r="AK290" s="217">
        <v>458130.81208908086</v>
      </c>
      <c r="AL290" s="217">
        <v>443014.60817470372</v>
      </c>
      <c r="AM290" s="217">
        <v>445981.15616561833</v>
      </c>
      <c r="AN290" s="217">
        <v>449736.37793772807</v>
      </c>
      <c r="AO290" s="217">
        <v>448914.44824235252</v>
      </c>
    </row>
    <row r="291" spans="1:41" ht="15" customHeight="1" outlineLevel="1">
      <c r="A291" s="256"/>
      <c r="B291" s="257" t="s">
        <v>883</v>
      </c>
      <c r="C291" s="257"/>
      <c r="D291" s="257"/>
      <c r="E291" s="257"/>
      <c r="F291" s="257"/>
      <c r="G291" s="257"/>
      <c r="H291" s="256"/>
      <c r="I291" s="217" t="e">
        <v>#N/A</v>
      </c>
      <c r="J291" s="217">
        <v>210123</v>
      </c>
      <c r="K291" s="217">
        <v>242567.48086364591</v>
      </c>
      <c r="L291" s="217">
        <v>278695.71771242341</v>
      </c>
      <c r="M291" s="217">
        <v>319118.32578183152</v>
      </c>
      <c r="N291" s="362"/>
      <c r="O291" s="217">
        <v>210123</v>
      </c>
      <c r="P291" s="362"/>
      <c r="Q291" s="218" t="e">
        <v>#N/A</v>
      </c>
      <c r="R291" s="217" t="e">
        <v>#N/A</v>
      </c>
      <c r="S291" s="217" t="e">
        <v>#N/A</v>
      </c>
      <c r="T291" s="217" t="e">
        <v>#N/A</v>
      </c>
      <c r="U291" s="217" t="e">
        <v>#N/A</v>
      </c>
      <c r="V291" s="217" t="e">
        <v>#N/A</v>
      </c>
      <c r="W291" s="217" t="e">
        <v>#N/A</v>
      </c>
      <c r="X291" s="217" t="e">
        <v>#N/A</v>
      </c>
      <c r="Y291" s="217" t="e">
        <v>#N/A</v>
      </c>
      <c r="Z291" s="217">
        <v>210123</v>
      </c>
      <c r="AA291" s="217">
        <v>212276.65874262986</v>
      </c>
      <c r="AB291" s="217">
        <v>219364.0392707648</v>
      </c>
      <c r="AC291" s="217">
        <v>228855.42139047303</v>
      </c>
      <c r="AD291" s="217">
        <v>242567.48086364591</v>
      </c>
      <c r="AE291" s="217">
        <v>250096.38542174685</v>
      </c>
      <c r="AF291" s="217">
        <v>255692.16353163397</v>
      </c>
      <c r="AG291" s="217">
        <v>263719.0957975607</v>
      </c>
      <c r="AH291" s="217">
        <v>278695.71771242341</v>
      </c>
      <c r="AI291" s="217">
        <v>286072.8001410361</v>
      </c>
      <c r="AJ291" s="217">
        <v>292818.61003226181</v>
      </c>
      <c r="AK291" s="217">
        <v>301716.21887277591</v>
      </c>
      <c r="AL291" s="217">
        <v>319118.32578183152</v>
      </c>
      <c r="AM291" s="217">
        <v>326990.84497526992</v>
      </c>
      <c r="AN291" s="217">
        <v>332738.06128674385</v>
      </c>
      <c r="AO291" s="217">
        <v>340759.9989384095</v>
      </c>
    </row>
    <row r="292" spans="1:41" ht="15" customHeight="1" outlineLevel="1">
      <c r="A292" s="256"/>
      <c r="B292" s="257" t="s">
        <v>884</v>
      </c>
      <c r="C292" s="257"/>
      <c r="D292" s="257"/>
      <c r="E292" s="257"/>
      <c r="F292" s="257"/>
      <c r="G292" s="257"/>
      <c r="H292" s="256"/>
      <c r="I292" s="217" t="e">
        <v>#N/A</v>
      </c>
      <c r="J292" s="217">
        <v>664180.91055394022</v>
      </c>
      <c r="K292" s="217">
        <v>688834.90200648294</v>
      </c>
      <c r="L292" s="217">
        <v>728013.67871260352</v>
      </c>
      <c r="M292" s="217">
        <v>762132.9339565353</v>
      </c>
      <c r="N292" s="362"/>
      <c r="O292" s="217">
        <v>664180.91055394022</v>
      </c>
      <c r="P292" s="362"/>
      <c r="Q292" s="218" t="e">
        <v>#N/A</v>
      </c>
      <c r="R292" s="217" t="e">
        <v>#N/A</v>
      </c>
      <c r="S292" s="217" t="e">
        <v>#N/A</v>
      </c>
      <c r="T292" s="217" t="e">
        <v>#N/A</v>
      </c>
      <c r="U292" s="217" t="e">
        <v>#N/A</v>
      </c>
      <c r="V292" s="217" t="e">
        <v>#N/A</v>
      </c>
      <c r="W292" s="217" t="e">
        <v>#N/A</v>
      </c>
      <c r="X292" s="217" t="e">
        <v>#N/A</v>
      </c>
      <c r="Y292" s="217" t="e">
        <v>#N/A</v>
      </c>
      <c r="Z292" s="217">
        <v>664180.91055394022</v>
      </c>
      <c r="AA292" s="217">
        <v>659847.1264174981</v>
      </c>
      <c r="AB292" s="217">
        <v>672334.49448755337</v>
      </c>
      <c r="AC292" s="217">
        <v>682631.68035751837</v>
      </c>
      <c r="AD292" s="217">
        <v>688834.90200648294</v>
      </c>
      <c r="AE292" s="217">
        <v>702008.82566682075</v>
      </c>
      <c r="AF292" s="217">
        <v>713738.62773614598</v>
      </c>
      <c r="AG292" s="217">
        <v>723245.62344561797</v>
      </c>
      <c r="AH292" s="217">
        <v>728013.67871260352</v>
      </c>
      <c r="AI292" s="217">
        <v>740520.34211420501</v>
      </c>
      <c r="AJ292" s="217">
        <v>751334.02862726909</v>
      </c>
      <c r="AK292" s="217">
        <v>759847.03096185671</v>
      </c>
      <c r="AL292" s="217">
        <v>762132.9339565353</v>
      </c>
      <c r="AM292" s="217">
        <v>772972.00114088831</v>
      </c>
      <c r="AN292" s="217">
        <v>782474.43922447192</v>
      </c>
      <c r="AO292" s="217">
        <v>789674.44718076196</v>
      </c>
    </row>
    <row r="293" spans="1:41" ht="15" customHeight="1" outlineLevel="1">
      <c r="A293" s="256"/>
      <c r="B293" s="257" t="s">
        <v>885</v>
      </c>
      <c r="C293" s="257"/>
      <c r="D293" s="257"/>
      <c r="E293" s="257"/>
      <c r="F293" s="257"/>
      <c r="G293" s="257"/>
      <c r="H293" s="256"/>
      <c r="I293" s="217" t="e">
        <v>#N/A</v>
      </c>
      <c r="J293" s="217">
        <v>79150.545033957998</v>
      </c>
      <c r="K293" s="217">
        <v>74503.858086958076</v>
      </c>
      <c r="L293" s="217">
        <v>80391.574763371624</v>
      </c>
      <c r="M293" s="217">
        <v>82343.430028697083</v>
      </c>
      <c r="N293" s="362"/>
      <c r="O293" s="217">
        <v>79150.545033957998</v>
      </c>
      <c r="P293" s="362"/>
      <c r="Q293" s="218" t="e">
        <v>#N/A</v>
      </c>
      <c r="R293" s="217" t="e">
        <v>#N/A</v>
      </c>
      <c r="S293" s="217" t="e">
        <v>#N/A</v>
      </c>
      <c r="T293" s="217" t="e">
        <v>#N/A</v>
      </c>
      <c r="U293" s="217" t="e">
        <v>#N/A</v>
      </c>
      <c r="V293" s="217" t="e">
        <v>#N/A</v>
      </c>
      <c r="W293" s="217" t="e">
        <v>#N/A</v>
      </c>
      <c r="X293" s="217" t="e">
        <v>#N/A</v>
      </c>
      <c r="Y293" s="217" t="e">
        <v>#N/A</v>
      </c>
      <c r="Z293" s="217">
        <v>79150.545033957998</v>
      </c>
      <c r="AA293" s="217">
        <v>66904.71556108669</v>
      </c>
      <c r="AB293" s="217">
        <v>68346.797487356351</v>
      </c>
      <c r="AC293" s="217">
        <v>70499.205843621152</v>
      </c>
      <c r="AD293" s="217">
        <v>74503.858086958076</v>
      </c>
      <c r="AE293" s="217">
        <v>74762.18074674251</v>
      </c>
      <c r="AF293" s="217">
        <v>75661.602157637186</v>
      </c>
      <c r="AG293" s="217">
        <v>77324.386018845806</v>
      </c>
      <c r="AH293" s="217">
        <v>80391.574763371624</v>
      </c>
      <c r="AI293" s="217">
        <v>80056.443344315849</v>
      </c>
      <c r="AJ293" s="217">
        <v>80187.391788406283</v>
      </c>
      <c r="AK293" s="217">
        <v>81146.748897877726</v>
      </c>
      <c r="AL293" s="217">
        <v>82343.430028697083</v>
      </c>
      <c r="AM293" s="217">
        <v>80644.244891571332</v>
      </c>
      <c r="AN293" s="217">
        <v>79796.314616153715</v>
      </c>
      <c r="AO293" s="217">
        <v>79868.276156491804</v>
      </c>
    </row>
    <row r="294" spans="1:41" ht="15" customHeight="1" outlineLevel="1">
      <c r="A294" s="256"/>
      <c r="B294" s="257" t="s">
        <v>886</v>
      </c>
      <c r="C294" s="257"/>
      <c r="D294" s="257"/>
      <c r="E294" s="257"/>
      <c r="F294" s="257"/>
      <c r="G294" s="257"/>
      <c r="H294" s="256"/>
      <c r="I294" s="217" t="e">
        <v>#N/A</v>
      </c>
      <c r="J294" s="217">
        <v>585030.36551998218</v>
      </c>
      <c r="K294" s="217">
        <v>614331.04391952488</v>
      </c>
      <c r="L294" s="217">
        <v>647622.10394923191</v>
      </c>
      <c r="M294" s="217">
        <v>679789.50392783817</v>
      </c>
      <c r="N294" s="362"/>
      <c r="O294" s="217">
        <v>585030.36551998218</v>
      </c>
      <c r="P294" s="362"/>
      <c r="Q294" s="218" t="e">
        <v>#N/A</v>
      </c>
      <c r="R294" s="217" t="e">
        <v>#N/A</v>
      </c>
      <c r="S294" s="217" t="e">
        <v>#N/A</v>
      </c>
      <c r="T294" s="217" t="e">
        <v>#N/A</v>
      </c>
      <c r="U294" s="217" t="e">
        <v>#N/A</v>
      </c>
      <c r="V294" s="217" t="e">
        <v>#N/A</v>
      </c>
      <c r="W294" s="217" t="e">
        <v>#N/A</v>
      </c>
      <c r="X294" s="217" t="e">
        <v>#N/A</v>
      </c>
      <c r="Y294" s="217" t="e">
        <v>#N/A</v>
      </c>
      <c r="Z294" s="217">
        <v>585030.36551998218</v>
      </c>
      <c r="AA294" s="217">
        <v>592942.41085641144</v>
      </c>
      <c r="AB294" s="217">
        <v>603987.69700019702</v>
      </c>
      <c r="AC294" s="217">
        <v>612132.47451389721</v>
      </c>
      <c r="AD294" s="217">
        <v>614331.04391952488</v>
      </c>
      <c r="AE294" s="217">
        <v>627246.64492007822</v>
      </c>
      <c r="AF294" s="217">
        <v>638077.02557850885</v>
      </c>
      <c r="AG294" s="217">
        <v>645921.23742677213</v>
      </c>
      <c r="AH294" s="217">
        <v>647622.10394923191</v>
      </c>
      <c r="AI294" s="217">
        <v>660463.89876988914</v>
      </c>
      <c r="AJ294" s="217">
        <v>671146.63683886279</v>
      </c>
      <c r="AK294" s="217">
        <v>678700.28206397896</v>
      </c>
      <c r="AL294" s="217">
        <v>679789.50392783817</v>
      </c>
      <c r="AM294" s="217">
        <v>692327.75624931697</v>
      </c>
      <c r="AN294" s="217">
        <v>702678.1246083182</v>
      </c>
      <c r="AO294" s="217">
        <v>709806.17102427012</v>
      </c>
    </row>
    <row r="295" spans="1:41" ht="15" customHeight="1" outlineLevel="1">
      <c r="A295" s="256"/>
      <c r="B295" s="257" t="s">
        <v>887</v>
      </c>
      <c r="C295" s="257"/>
      <c r="D295" s="257"/>
      <c r="E295" s="257"/>
      <c r="F295" s="257"/>
      <c r="G295" s="257"/>
      <c r="H295" s="256"/>
      <c r="I295" s="279" t="e">
        <v>#N/A</v>
      </c>
      <c r="J295" s="279">
        <v>5544.5</v>
      </c>
      <c r="K295" s="279">
        <v>5683.48</v>
      </c>
      <c r="L295" s="279">
        <v>5683.48</v>
      </c>
      <c r="M295" s="279">
        <v>5683.48</v>
      </c>
      <c r="N295" s="432"/>
      <c r="O295" s="279">
        <v>5544.5</v>
      </c>
      <c r="P295" s="432"/>
      <c r="Q295" s="281" t="e">
        <v>#N/A</v>
      </c>
      <c r="R295" s="279" t="e">
        <v>#N/A</v>
      </c>
      <c r="S295" s="279" t="e">
        <v>#N/A</v>
      </c>
      <c r="T295" s="279" t="e">
        <v>#N/A</v>
      </c>
      <c r="U295" s="279" t="e">
        <v>#N/A</v>
      </c>
      <c r="V295" s="279" t="e">
        <v>#N/A</v>
      </c>
      <c r="W295" s="279" t="e">
        <v>#N/A</v>
      </c>
      <c r="X295" s="279" t="e">
        <v>#N/A</v>
      </c>
      <c r="Y295" s="279" t="e">
        <v>#N/A</v>
      </c>
      <c r="Z295" s="279">
        <v>5544.5</v>
      </c>
      <c r="AA295" s="279">
        <v>5683.48</v>
      </c>
      <c r="AB295" s="279">
        <v>5683.48</v>
      </c>
      <c r="AC295" s="279">
        <v>5683.48</v>
      </c>
      <c r="AD295" s="279">
        <v>5683.48</v>
      </c>
      <c r="AE295" s="279">
        <v>5683.48</v>
      </c>
      <c r="AF295" s="279">
        <v>5683.48</v>
      </c>
      <c r="AG295" s="279">
        <v>5683.48</v>
      </c>
      <c r="AH295" s="279">
        <v>5683.48</v>
      </c>
      <c r="AI295" s="279">
        <v>5683.48</v>
      </c>
      <c r="AJ295" s="279">
        <v>5683.48</v>
      </c>
      <c r="AK295" s="279">
        <v>5683.48</v>
      </c>
      <c r="AL295" s="279">
        <v>5683.48</v>
      </c>
      <c r="AM295" s="279">
        <v>5683.48</v>
      </c>
      <c r="AN295" s="279">
        <v>5683.48</v>
      </c>
      <c r="AO295" s="279">
        <v>5683.48</v>
      </c>
    </row>
    <row r="296" spans="1:41" ht="15" customHeight="1" outlineLevel="1">
      <c r="A296" s="256"/>
      <c r="B296" s="257" t="s">
        <v>888</v>
      </c>
      <c r="C296" s="257"/>
      <c r="D296" s="257"/>
      <c r="E296" s="257"/>
      <c r="F296" s="257"/>
      <c r="G296" s="257"/>
      <c r="H296" s="256"/>
      <c r="I296" s="217" t="e">
        <v>#N/A</v>
      </c>
      <c r="J296" s="217">
        <v>105.51544152222603</v>
      </c>
      <c r="K296" s="217">
        <v>108.09064937670669</v>
      </c>
      <c r="L296" s="217">
        <v>113.94816273642768</v>
      </c>
      <c r="M296" s="217">
        <v>119.60796975230637</v>
      </c>
      <c r="N296" s="362"/>
      <c r="O296" s="217">
        <v>105.51544152222603</v>
      </c>
      <c r="P296" s="362"/>
      <c r="Q296" s="218" t="e">
        <v>#N/A</v>
      </c>
      <c r="R296" s="217" t="e">
        <v>#N/A</v>
      </c>
      <c r="S296" s="217" t="e">
        <v>#N/A</v>
      </c>
      <c r="T296" s="217" t="e">
        <v>#N/A</v>
      </c>
      <c r="U296" s="217" t="e">
        <v>#N/A</v>
      </c>
      <c r="V296" s="217" t="e">
        <v>#N/A</v>
      </c>
      <c r="W296" s="217" t="e">
        <v>#N/A</v>
      </c>
      <c r="X296" s="217" t="e">
        <v>#N/A</v>
      </c>
      <c r="Y296" s="217" t="e">
        <v>#N/A</v>
      </c>
      <c r="Z296" s="217">
        <v>105.51544152222603</v>
      </c>
      <c r="AA296" s="217">
        <v>104.32735064721112</v>
      </c>
      <c r="AB296" s="217">
        <v>106.27075260231356</v>
      </c>
      <c r="AC296" s="217">
        <v>107.70381430283862</v>
      </c>
      <c r="AD296" s="217">
        <v>108.09064937670669</v>
      </c>
      <c r="AE296" s="217">
        <v>110.36313049752586</v>
      </c>
      <c r="AF296" s="217">
        <v>112.2687201465491</v>
      </c>
      <c r="AG296" s="217">
        <v>113.64889775749579</v>
      </c>
      <c r="AH296" s="217">
        <v>113.94816273642768</v>
      </c>
      <c r="AI296" s="217">
        <v>116.20765776775659</v>
      </c>
      <c r="AJ296" s="217">
        <v>118.08726991893397</v>
      </c>
      <c r="AK296" s="217">
        <v>119.41632275718028</v>
      </c>
      <c r="AL296" s="217">
        <v>119.60796975230637</v>
      </c>
      <c r="AM296" s="217">
        <v>121.81405692451051</v>
      </c>
      <c r="AN296" s="217">
        <v>123.63518911095284</v>
      </c>
      <c r="AO296" s="217">
        <v>124.88935846070896</v>
      </c>
    </row>
    <row r="297" spans="1:41" ht="15" customHeight="1" outlineLevel="1">
      <c r="A297" s="256"/>
      <c r="B297" s="257"/>
      <c r="C297" s="257"/>
      <c r="D297" s="257"/>
      <c r="E297" s="257"/>
      <c r="F297" s="257"/>
      <c r="G297" s="257"/>
      <c r="H297" s="256"/>
      <c r="I297" s="433"/>
      <c r="J297" s="433"/>
      <c r="K297" s="433"/>
      <c r="L297" s="433"/>
      <c r="M297" s="433"/>
      <c r="N297" s="256"/>
      <c r="O297" s="433"/>
      <c r="P297" s="256"/>
      <c r="Q297" s="434"/>
      <c r="R297" s="433"/>
      <c r="S297" s="433"/>
      <c r="T297" s="433"/>
      <c r="U297" s="433"/>
      <c r="V297" s="433"/>
      <c r="W297" s="433"/>
      <c r="X297" s="433"/>
      <c r="Y297" s="433"/>
      <c r="Z297" s="433"/>
      <c r="AA297" s="433"/>
      <c r="AB297" s="433"/>
      <c r="AC297" s="433"/>
      <c r="AD297" s="433"/>
      <c r="AE297" s="433"/>
      <c r="AF297" s="433"/>
      <c r="AG297" s="433"/>
      <c r="AH297" s="433"/>
      <c r="AI297" s="433"/>
      <c r="AJ297" s="433"/>
      <c r="AK297" s="433"/>
      <c r="AL297" s="433"/>
      <c r="AM297" s="433"/>
      <c r="AN297" s="433"/>
      <c r="AO297" s="433"/>
    </row>
    <row r="298" spans="1:41" ht="15" customHeight="1" outlineLevel="1">
      <c r="A298" s="256"/>
      <c r="B298" s="419" t="s">
        <v>889</v>
      </c>
      <c r="C298" s="419"/>
      <c r="D298" s="419"/>
      <c r="E298" s="419"/>
      <c r="F298" s="419"/>
      <c r="G298" s="419"/>
      <c r="H298" s="256"/>
      <c r="I298" s="390"/>
      <c r="J298" s="390"/>
      <c r="K298" s="390"/>
      <c r="L298" s="390"/>
      <c r="M298" s="390"/>
      <c r="N298" s="256"/>
      <c r="O298" s="268"/>
      <c r="P298" s="256"/>
      <c r="Q298" s="389"/>
      <c r="R298" s="390"/>
      <c r="S298" s="391"/>
      <c r="T298" s="390"/>
      <c r="U298" s="390"/>
      <c r="V298" s="390"/>
      <c r="W298" s="390"/>
      <c r="X298" s="390"/>
      <c r="Y298" s="390"/>
      <c r="Z298" s="390"/>
      <c r="AA298" s="390"/>
      <c r="AB298" s="390"/>
      <c r="AC298" s="390"/>
      <c r="AD298" s="390"/>
      <c r="AE298" s="390"/>
      <c r="AF298" s="390"/>
      <c r="AG298" s="390"/>
      <c r="AH298" s="390"/>
      <c r="AI298" s="390"/>
      <c r="AJ298" s="390"/>
      <c r="AK298" s="390"/>
      <c r="AL298" s="390"/>
      <c r="AM298" s="390"/>
      <c r="AN298" s="390"/>
      <c r="AO298" s="390"/>
    </row>
    <row r="299" spans="1:41" ht="15" customHeight="1" outlineLevel="1">
      <c r="A299" s="256"/>
      <c r="B299" s="421"/>
      <c r="C299" s="421"/>
      <c r="D299" s="421"/>
      <c r="E299" s="421"/>
      <c r="F299" s="421"/>
      <c r="G299" s="421"/>
      <c r="H299" s="256"/>
      <c r="I299" s="356"/>
      <c r="J299" s="356"/>
      <c r="K299" s="356"/>
      <c r="L299" s="356"/>
      <c r="M299" s="356"/>
      <c r="N299" s="256"/>
      <c r="P299" s="256"/>
      <c r="Q299" s="355"/>
      <c r="R299" s="356"/>
      <c r="S299" s="357"/>
      <c r="T299" s="356"/>
      <c r="U299" s="356"/>
      <c r="V299" s="356"/>
      <c r="W299" s="356"/>
      <c r="X299" s="356"/>
      <c r="Y299" s="356"/>
      <c r="Z299" s="356"/>
      <c r="AA299" s="356"/>
      <c r="AB299" s="356"/>
      <c r="AC299" s="356"/>
      <c r="AD299" s="356"/>
      <c r="AE299" s="356"/>
      <c r="AF299" s="356"/>
      <c r="AG299" s="356"/>
      <c r="AH299" s="356"/>
      <c r="AI299" s="356"/>
      <c r="AJ299" s="356"/>
      <c r="AK299" s="356"/>
      <c r="AL299" s="356"/>
      <c r="AM299" s="356"/>
      <c r="AN299" s="356"/>
      <c r="AO299" s="356"/>
    </row>
    <row r="300" spans="1:41" ht="15" customHeight="1" outlineLevel="1">
      <c r="A300" s="256"/>
      <c r="B300" s="257" t="s">
        <v>890</v>
      </c>
      <c r="C300" s="257"/>
      <c r="D300" s="257"/>
      <c r="E300" s="257"/>
      <c r="F300" s="257"/>
      <c r="G300" s="257"/>
      <c r="H300" s="256"/>
      <c r="I300" s="217" t="e">
        <v>#N/A</v>
      </c>
      <c r="J300" s="217">
        <v>59742.338884745463</v>
      </c>
      <c r="K300" s="217">
        <v>48382.203732309557</v>
      </c>
      <c r="L300" s="217">
        <v>37841.524843322681</v>
      </c>
      <c r="M300" s="217">
        <v>42967.258429893969</v>
      </c>
      <c r="N300" s="371"/>
      <c r="O300" s="217">
        <v>59742.338884745463</v>
      </c>
      <c r="P300" s="371"/>
      <c r="Q300" s="218" t="e">
        <v>#N/A</v>
      </c>
      <c r="R300" s="217" t="e">
        <v>#N/A</v>
      </c>
      <c r="S300" s="217" t="e">
        <v>#N/A</v>
      </c>
      <c r="T300" s="217" t="e">
        <v>#N/A</v>
      </c>
      <c r="U300" s="217" t="e">
        <v>#N/A</v>
      </c>
      <c r="V300" s="217" t="e">
        <v>#N/A</v>
      </c>
      <c r="W300" s="217" t="e">
        <v>#N/A</v>
      </c>
      <c r="X300" s="217" t="e">
        <v>#N/A</v>
      </c>
      <c r="Y300" s="217" t="e">
        <v>#N/A</v>
      </c>
      <c r="Z300" s="217">
        <v>59742.338884745463</v>
      </c>
      <c r="AA300" s="217">
        <v>51599.695711622509</v>
      </c>
      <c r="AB300" s="217">
        <v>40545.918505952926</v>
      </c>
      <c r="AC300" s="217">
        <v>37709.022313007619</v>
      </c>
      <c r="AD300" s="217">
        <v>48382.203732309557</v>
      </c>
      <c r="AE300" s="217">
        <v>35435.87693631064</v>
      </c>
      <c r="AF300" s="217">
        <v>31101.884144934451</v>
      </c>
      <c r="AG300" s="217">
        <v>30446.925161622501</v>
      </c>
      <c r="AH300" s="217">
        <v>37841.524843322681</v>
      </c>
      <c r="AI300" s="217">
        <v>37542.323692153361</v>
      </c>
      <c r="AJ300" s="217">
        <v>36233.640033230527</v>
      </c>
      <c r="AK300" s="217">
        <v>36268.377631079238</v>
      </c>
      <c r="AL300" s="217">
        <v>42967.258429893969</v>
      </c>
      <c r="AM300" s="217">
        <v>46109.806309310006</v>
      </c>
      <c r="AN300" s="217">
        <v>40953.943296487676</v>
      </c>
      <c r="AO300" s="217">
        <v>39718.061913473801</v>
      </c>
    </row>
    <row r="301" spans="1:41" ht="15" customHeight="1" outlineLevel="1">
      <c r="A301" s="256"/>
      <c r="B301" s="257" t="s">
        <v>891</v>
      </c>
      <c r="C301" s="257"/>
      <c r="D301" s="257"/>
      <c r="E301" s="257"/>
      <c r="F301" s="257"/>
      <c r="G301" s="257"/>
      <c r="H301" s="256"/>
      <c r="I301" s="217" t="e">
        <v>#N/A</v>
      </c>
      <c r="J301" s="217">
        <v>445435.02672952798</v>
      </c>
      <c r="K301" s="217">
        <v>433835.12230392423</v>
      </c>
      <c r="L301" s="217">
        <v>432610.27077812381</v>
      </c>
      <c r="M301" s="217">
        <v>425889.22569709603</v>
      </c>
      <c r="N301" s="371"/>
      <c r="O301" s="217">
        <v>445435.02672952798</v>
      </c>
      <c r="P301" s="371"/>
      <c r="Q301" s="218" t="e">
        <v>#N/A</v>
      </c>
      <c r="R301" s="217" t="e">
        <v>#N/A</v>
      </c>
      <c r="S301" s="217" t="e">
        <v>#N/A</v>
      </c>
      <c r="T301" s="217" t="e">
        <v>#N/A</v>
      </c>
      <c r="U301" s="217" t="e">
        <v>#N/A</v>
      </c>
      <c r="V301" s="217" t="e">
        <v>#N/A</v>
      </c>
      <c r="W301" s="217" t="e">
        <v>#N/A</v>
      </c>
      <c r="X301" s="217" t="e">
        <v>#N/A</v>
      </c>
      <c r="Y301" s="217" t="e">
        <v>#N/A</v>
      </c>
      <c r="Z301" s="217">
        <v>445435.02672952798</v>
      </c>
      <c r="AA301" s="217">
        <v>441673.0722383298</v>
      </c>
      <c r="AB301" s="217">
        <v>443477.06780533359</v>
      </c>
      <c r="AC301" s="217">
        <v>444761.81731240131</v>
      </c>
      <c r="AD301" s="217">
        <v>433835.12230392423</v>
      </c>
      <c r="AE301" s="217">
        <v>433944.60793504218</v>
      </c>
      <c r="AF301" s="217">
        <v>436393.3327835573</v>
      </c>
      <c r="AG301" s="217">
        <v>438433.41637288954</v>
      </c>
      <c r="AH301" s="217">
        <v>432610.27077812381</v>
      </c>
      <c r="AI301" s="217">
        <v>432158.20047592337</v>
      </c>
      <c r="AJ301" s="217">
        <v>432506.14740140992</v>
      </c>
      <c r="AK301" s="217">
        <v>432643.98227385187</v>
      </c>
      <c r="AL301" s="217">
        <v>425889.22569709603</v>
      </c>
      <c r="AM301" s="217">
        <v>423134.58113094169</v>
      </c>
      <c r="AN301" s="217">
        <v>423076.87496429082</v>
      </c>
      <c r="AO301" s="217">
        <v>422790.44768174284</v>
      </c>
    </row>
    <row r="302" spans="1:41" ht="15" customHeight="1" outlineLevel="1">
      <c r="A302" s="256"/>
      <c r="B302" s="257" t="s">
        <v>892</v>
      </c>
      <c r="C302" s="257"/>
      <c r="D302" s="257"/>
      <c r="E302" s="257"/>
      <c r="F302" s="257"/>
      <c r="G302" s="257"/>
      <c r="H302" s="256"/>
      <c r="I302" s="435" t="e">
        <v>#N/A</v>
      </c>
      <c r="J302" s="435">
        <v>10.258891141921595</v>
      </c>
      <c r="K302" s="435">
        <v>10.593833072989877</v>
      </c>
      <c r="L302" s="435">
        <v>11.79230311596322</v>
      </c>
      <c r="M302" s="435">
        <v>12.520850984692794</v>
      </c>
      <c r="N302" s="371"/>
      <c r="O302" s="435">
        <v>10.258891141921595</v>
      </c>
      <c r="P302" s="371"/>
      <c r="Q302" s="436" t="e">
        <v>#N/A</v>
      </c>
      <c r="R302" s="437" t="e">
        <v>#N/A</v>
      </c>
      <c r="S302" s="437" t="e">
        <v>#N/A</v>
      </c>
      <c r="T302" s="437" t="e">
        <v>#N/A</v>
      </c>
      <c r="U302" s="437" t="e">
        <v>#N/A</v>
      </c>
      <c r="V302" s="437" t="e">
        <v>#N/A</v>
      </c>
      <c r="W302" s="437" t="e">
        <v>#N/A</v>
      </c>
      <c r="X302" s="437" t="e">
        <v>#N/A</v>
      </c>
      <c r="Y302" s="437" t="e">
        <v>#N/A</v>
      </c>
      <c r="Z302" s="437">
        <v>10.258891141921595</v>
      </c>
      <c r="AA302" s="437">
        <v>9.9702604240049304</v>
      </c>
      <c r="AB302" s="437">
        <v>11.211343171247824</v>
      </c>
      <c r="AC302" s="437">
        <v>11.622629743672773</v>
      </c>
      <c r="AD302" s="437">
        <v>10.593833072989877</v>
      </c>
      <c r="AE302" s="437">
        <v>11.243496345073508</v>
      </c>
      <c r="AF302" s="437">
        <v>12.756646460924292</v>
      </c>
      <c r="AG302" s="437">
        <v>13.263613593805081</v>
      </c>
      <c r="AH302" s="437">
        <v>11.79230311596322</v>
      </c>
      <c r="AI302" s="437">
        <v>12.020668202343394</v>
      </c>
      <c r="AJ302" s="437">
        <v>13.688404580406528</v>
      </c>
      <c r="AK302" s="437">
        <v>14.251235650259606</v>
      </c>
      <c r="AL302" s="437">
        <v>12.520850984692794</v>
      </c>
      <c r="AM302" s="437">
        <v>12.456556191544607</v>
      </c>
      <c r="AN302" s="437">
        <v>14.155083832996622</v>
      </c>
      <c r="AO302" s="437">
        <v>14.715135297289081</v>
      </c>
    </row>
    <row r="303" spans="1:41" ht="15" customHeight="1" outlineLevel="1">
      <c r="A303" s="256"/>
      <c r="B303" s="257" t="s">
        <v>893</v>
      </c>
      <c r="C303" s="257"/>
      <c r="D303" s="257"/>
      <c r="E303" s="257"/>
      <c r="F303" s="257"/>
      <c r="G303" s="257"/>
      <c r="H303" s="256"/>
      <c r="I303" s="435" t="e">
        <v>#N/A</v>
      </c>
      <c r="J303" s="435">
        <v>4.3442632101782603</v>
      </c>
      <c r="K303" s="435">
        <v>3.4049370481443102</v>
      </c>
      <c r="L303" s="435">
        <v>2.9095686610071998</v>
      </c>
      <c r="M303" s="435">
        <v>2.5791757004913745</v>
      </c>
      <c r="N303" s="371"/>
      <c r="O303" s="435">
        <v>4.3442632101782603</v>
      </c>
      <c r="P303" s="371"/>
      <c r="Q303" s="436" t="e">
        <v>#N/A</v>
      </c>
      <c r="R303" s="437" t="e">
        <v>#N/A</v>
      </c>
      <c r="S303" s="437" t="e">
        <v>#N/A</v>
      </c>
      <c r="T303" s="437" t="e">
        <v>#N/A</v>
      </c>
      <c r="U303" s="437" t="e">
        <v>#N/A</v>
      </c>
      <c r="V303" s="437" t="e">
        <v>#N/A</v>
      </c>
      <c r="W303" s="437" t="e">
        <v>#N/A</v>
      </c>
      <c r="X303" s="437" t="e">
        <v>#N/A</v>
      </c>
      <c r="Y303" s="437" t="e">
        <v>#N/A</v>
      </c>
      <c r="Z303" s="437">
        <v>4.3442632101782603</v>
      </c>
      <c r="AA303" s="437">
        <v>4.042581650469506</v>
      </c>
      <c r="AB303" s="437">
        <v>3.8827013596377662</v>
      </c>
      <c r="AC303" s="437">
        <v>3.7091918804482917</v>
      </c>
      <c r="AD303" s="437">
        <v>3.4049370481443102</v>
      </c>
      <c r="AE303" s="437">
        <v>3.2773804806074174</v>
      </c>
      <c r="AF303" s="437">
        <v>3.2043535472504989</v>
      </c>
      <c r="AG303" s="437">
        <v>3.1140995143686632</v>
      </c>
      <c r="AH303" s="437">
        <v>2.9095686610071998</v>
      </c>
      <c r="AI303" s="437">
        <v>2.8320885091301369</v>
      </c>
      <c r="AJ303" s="437">
        <v>2.7903682706691098</v>
      </c>
      <c r="AK303" s="437">
        <v>2.7327004228924463</v>
      </c>
      <c r="AL303" s="437">
        <v>2.5791757004913745</v>
      </c>
      <c r="AM303" s="437">
        <v>2.5247405811159291</v>
      </c>
      <c r="AN303" s="437">
        <v>2.495922597578502</v>
      </c>
      <c r="AO303" s="437">
        <v>2.452855170853343</v>
      </c>
    </row>
    <row r="304" spans="1:41" ht="15" customHeight="1" outlineLevel="1">
      <c r="A304" s="256"/>
      <c r="B304" s="257" t="s">
        <v>894</v>
      </c>
      <c r="C304" s="257"/>
      <c r="D304" s="257"/>
      <c r="E304" s="257"/>
      <c r="F304" s="257"/>
      <c r="G304" s="257"/>
      <c r="H304" s="256"/>
      <c r="I304" s="435" t="e">
        <v>#N/A</v>
      </c>
      <c r="J304" s="435">
        <v>7.2262076756228453</v>
      </c>
      <c r="K304" s="435">
        <v>7.1112148462766225</v>
      </c>
      <c r="L304" s="435">
        <v>7.2330891032208902</v>
      </c>
      <c r="M304" s="435">
        <v>7.373373391142076</v>
      </c>
      <c r="N304" s="371"/>
      <c r="O304" s="435">
        <v>7.2262076756228453</v>
      </c>
      <c r="P304" s="371"/>
      <c r="Q304" s="436" t="e">
        <v>#N/A</v>
      </c>
      <c r="R304" s="437" t="e">
        <v>#N/A</v>
      </c>
      <c r="S304" s="437" t="e">
        <v>#N/A</v>
      </c>
      <c r="T304" s="437" t="e">
        <v>#N/A</v>
      </c>
      <c r="U304" s="437" t="e">
        <v>#N/A</v>
      </c>
      <c r="V304" s="437" t="e">
        <v>#N/A</v>
      </c>
      <c r="W304" s="437" t="e">
        <v>#N/A</v>
      </c>
      <c r="X304" s="437" t="e">
        <v>#N/A</v>
      </c>
      <c r="Y304" s="437" t="e">
        <v>#N/A</v>
      </c>
      <c r="Z304" s="437">
        <v>7.2262076756228453</v>
      </c>
      <c r="AA304" s="437">
        <v>6.8354113879411997</v>
      </c>
      <c r="AB304" s="437">
        <v>7.5297854086170606</v>
      </c>
      <c r="AC304" s="437">
        <v>7.7780376111856597</v>
      </c>
      <c r="AD304" s="437">
        <v>7.1112148462766225</v>
      </c>
      <c r="AE304" s="437">
        <v>6.9551086591798308</v>
      </c>
      <c r="AF304" s="437">
        <v>7.6595951099626882</v>
      </c>
      <c r="AG304" s="437">
        <v>7.9118846214688343</v>
      </c>
      <c r="AH304" s="437">
        <v>7.2330891032208902</v>
      </c>
      <c r="AI304" s="437">
        <v>7.1192092147038215</v>
      </c>
      <c r="AJ304" s="437">
        <v>7.8342191152845455</v>
      </c>
      <c r="AK304" s="437">
        <v>8.0869720161828162</v>
      </c>
      <c r="AL304" s="437">
        <v>7.373373391142076</v>
      </c>
      <c r="AM304" s="437">
        <v>7.2499441406548444</v>
      </c>
      <c r="AN304" s="437">
        <v>7.9599245172521327</v>
      </c>
      <c r="AO304" s="437">
        <v>8.1994361650905478</v>
      </c>
    </row>
    <row r="305" spans="1:41" ht="15" customHeight="1" outlineLevel="1">
      <c r="A305" s="256"/>
      <c r="B305" s="257" t="s">
        <v>895</v>
      </c>
      <c r="C305" s="257"/>
      <c r="D305" s="257"/>
      <c r="E305" s="257"/>
      <c r="F305" s="257"/>
      <c r="G305" s="257"/>
      <c r="H305" s="256"/>
      <c r="I305" s="435" t="e">
        <v>#N/A</v>
      </c>
      <c r="J305" s="435">
        <v>2.8264460761993813</v>
      </c>
      <c r="K305" s="435">
        <v>2.7699842820172837</v>
      </c>
      <c r="L305" s="435">
        <v>2.8174571517611802</v>
      </c>
      <c r="M305" s="435">
        <v>2.8721011585807936</v>
      </c>
      <c r="N305" s="371"/>
      <c r="O305" s="435">
        <v>2.8264460761993813</v>
      </c>
      <c r="P305" s="371"/>
      <c r="Q305" s="436" t="e">
        <v>#N/A</v>
      </c>
      <c r="R305" s="437" t="e">
        <v>#N/A</v>
      </c>
      <c r="S305" s="437" t="e">
        <v>#N/A</v>
      </c>
      <c r="T305" s="437" t="e">
        <v>#N/A</v>
      </c>
      <c r="U305" s="437" t="e">
        <v>#N/A</v>
      </c>
      <c r="V305" s="437" t="e">
        <v>#N/A</v>
      </c>
      <c r="W305" s="437" t="e">
        <v>#N/A</v>
      </c>
      <c r="X305" s="437" t="e">
        <v>#N/A</v>
      </c>
      <c r="Y305" s="437" t="e">
        <v>#N/A</v>
      </c>
      <c r="Z305" s="437">
        <v>2.8264460761993813</v>
      </c>
      <c r="AA305" s="437">
        <v>2.6625523929477048</v>
      </c>
      <c r="AB305" s="437">
        <v>2.9330272927632208</v>
      </c>
      <c r="AC305" s="437">
        <v>3.0297273241862963</v>
      </c>
      <c r="AD305" s="437">
        <v>2.7699842820172837</v>
      </c>
      <c r="AE305" s="437">
        <v>2.7091772759105601</v>
      </c>
      <c r="AF305" s="437">
        <v>2.9835912034526881</v>
      </c>
      <c r="AG305" s="437">
        <v>3.0818638610079221</v>
      </c>
      <c r="AH305" s="437">
        <v>2.8174571517611802</v>
      </c>
      <c r="AI305" s="437">
        <v>2.7730982752472295</v>
      </c>
      <c r="AJ305" s="437">
        <v>3.0516113322859093</v>
      </c>
      <c r="AK305" s="437">
        <v>3.1500644908329414</v>
      </c>
      <c r="AL305" s="437">
        <v>2.8721011585807936</v>
      </c>
      <c r="AM305" s="437">
        <v>2.8240225825313265</v>
      </c>
      <c r="AN305" s="437">
        <v>3.1005765225019228</v>
      </c>
      <c r="AO305" s="437">
        <v>3.1938719037010785</v>
      </c>
    </row>
    <row r="306" spans="1:41" ht="15" customHeight="1" outlineLevel="1">
      <c r="A306" s="256"/>
      <c r="B306" s="257" t="s">
        <v>896</v>
      </c>
      <c r="C306" s="257"/>
      <c r="D306" s="257"/>
      <c r="E306" s="257"/>
      <c r="F306" s="257"/>
      <c r="G306" s="257"/>
      <c r="H306" s="256"/>
      <c r="I306" s="435" t="e">
        <v>#N/A</v>
      </c>
      <c r="J306" s="435">
        <v>52.673809054359701</v>
      </c>
      <c r="K306" s="435">
        <v>96.333392271446087</v>
      </c>
      <c r="L306" s="435">
        <v>99.947954019655825</v>
      </c>
      <c r="M306" s="438">
        <v>153.45460734321901</v>
      </c>
      <c r="N306" s="371"/>
      <c r="O306" s="438">
        <v>52.673809054359701</v>
      </c>
      <c r="P306" s="371"/>
      <c r="Q306" s="436" t="e">
        <v>#N/A</v>
      </c>
      <c r="R306" s="437" t="e">
        <v>#N/A</v>
      </c>
      <c r="S306" s="437" t="e">
        <v>#N/A</v>
      </c>
      <c r="T306" s="437" t="e">
        <v>#N/A</v>
      </c>
      <c r="U306" s="437" t="e">
        <v>#N/A</v>
      </c>
      <c r="V306" s="437" t="e">
        <v>#N/A</v>
      </c>
      <c r="W306" s="437" t="e">
        <v>#N/A</v>
      </c>
      <c r="X306" s="437" t="e">
        <v>#N/A</v>
      </c>
      <c r="Y306" s="437" t="e">
        <v>#N/A</v>
      </c>
      <c r="Z306" s="437">
        <v>52.673809054359701</v>
      </c>
      <c r="AA306" s="437">
        <v>73.463130427819124</v>
      </c>
      <c r="AB306" s="437">
        <v>72.094188104614133</v>
      </c>
      <c r="AC306" s="437">
        <v>81.000332327175883</v>
      </c>
      <c r="AD306" s="437">
        <v>96.333392271446087</v>
      </c>
      <c r="AE306" s="437">
        <v>59.781640324633955</v>
      </c>
      <c r="AF306" s="437">
        <v>66.198814186856126</v>
      </c>
      <c r="AG306" s="437">
        <v>78.565610917773213</v>
      </c>
      <c r="AH306" s="437">
        <v>99.947954019655825</v>
      </c>
      <c r="AI306" s="437">
        <v>70.882225269113334</v>
      </c>
      <c r="AJ306" s="437">
        <v>83.55237061404425</v>
      </c>
      <c r="AK306" s="437">
        <v>108.9548158470636</v>
      </c>
      <c r="AL306" s="437">
        <v>153.45460734321901</v>
      </c>
      <c r="AM306" s="437">
        <v>112.90360674668345</v>
      </c>
      <c r="AN306" s="437">
        <v>172.97585842530694</v>
      </c>
      <c r="AO306" s="437">
        <v>379.09445334964119</v>
      </c>
    </row>
    <row r="307" spans="1:41" ht="15" customHeight="1" outlineLevel="1">
      <c r="A307" s="256"/>
      <c r="B307" s="257" t="s">
        <v>793</v>
      </c>
      <c r="C307" s="257"/>
      <c r="D307" s="257"/>
      <c r="E307" s="257"/>
      <c r="F307" s="257"/>
      <c r="G307" s="257"/>
      <c r="H307" s="256"/>
      <c r="I307" s="435" t="e">
        <v>#N/A</v>
      </c>
      <c r="J307" s="435" t="e">
        <v>#N/A</v>
      </c>
      <c r="K307" s="435">
        <v>0.14271145614265238</v>
      </c>
      <c r="L307" s="435">
        <v>0.15403350610648484</v>
      </c>
      <c r="M307" s="438">
        <v>0.16</v>
      </c>
      <c r="N307" s="371"/>
      <c r="O307" s="439" t="e">
        <v>#N/A</v>
      </c>
      <c r="P307" s="371"/>
      <c r="Q307" s="440" t="e">
        <v>#N/A</v>
      </c>
      <c r="R307" s="435" t="e">
        <v>#N/A</v>
      </c>
      <c r="S307" s="435" t="e">
        <v>#N/A</v>
      </c>
      <c r="T307" s="435" t="e">
        <v>#N/A</v>
      </c>
      <c r="U307" s="435" t="e">
        <v>#N/A</v>
      </c>
      <c r="V307" s="435" t="e">
        <v>#N/A</v>
      </c>
      <c r="W307" s="435" t="e">
        <v>#N/A</v>
      </c>
      <c r="X307" s="435" t="e">
        <v>#N/A</v>
      </c>
      <c r="Y307" s="435" t="e">
        <v>#N/A</v>
      </c>
      <c r="Z307" s="435">
        <v>0.12935182009293131</v>
      </c>
      <c r="AA307" s="435">
        <v>0.13069641291048012</v>
      </c>
      <c r="AB307" s="435">
        <v>0.13510792107818576</v>
      </c>
      <c r="AC307" s="435">
        <v>0.13909961873829707</v>
      </c>
      <c r="AD307" s="435">
        <v>0.14271145614265238</v>
      </c>
      <c r="AE307" s="435">
        <v>0.14597958177397494</v>
      </c>
      <c r="AF307" s="435">
        <v>0.14893670413203797</v>
      </c>
      <c r="AG307" s="435">
        <v>0.15161241909132414</v>
      </c>
      <c r="AH307" s="435">
        <v>0.15403350610648484</v>
      </c>
      <c r="AI307" s="435">
        <v>0.15622419623012326</v>
      </c>
      <c r="AJ307" s="435">
        <v>0.15820641462531307</v>
      </c>
      <c r="AK307" s="435">
        <v>0.16</v>
      </c>
      <c r="AL307" s="435">
        <v>0.16</v>
      </c>
      <c r="AM307" s="435">
        <v>0.16</v>
      </c>
      <c r="AN307" s="435">
        <v>0.16</v>
      </c>
      <c r="AO307" s="435">
        <v>0.16</v>
      </c>
    </row>
    <row r="308" spans="1:41" ht="15" customHeight="1" outlineLevel="1">
      <c r="A308" s="256"/>
      <c r="B308" s="257"/>
      <c r="C308" s="257"/>
      <c r="D308" s="257"/>
      <c r="E308" s="257"/>
      <c r="F308" s="257"/>
      <c r="G308" s="257"/>
      <c r="H308" s="256"/>
      <c r="I308" s="433"/>
      <c r="J308" s="433"/>
      <c r="K308" s="433"/>
      <c r="L308" s="433"/>
      <c r="M308" s="433"/>
      <c r="N308" s="256"/>
      <c r="O308" s="433"/>
      <c r="P308" s="256"/>
      <c r="Q308" s="434"/>
      <c r="R308" s="433"/>
      <c r="S308" s="433"/>
      <c r="T308" s="433"/>
      <c r="U308" s="433"/>
      <c r="V308" s="433"/>
      <c r="W308" s="433"/>
      <c r="X308" s="433"/>
      <c r="Y308" s="433"/>
      <c r="Z308" s="433"/>
      <c r="AA308" s="433"/>
      <c r="AB308" s="433"/>
      <c r="AC308" s="433"/>
      <c r="AD308" s="433"/>
      <c r="AE308" s="433"/>
      <c r="AF308" s="433"/>
      <c r="AG308" s="433"/>
      <c r="AH308" s="433"/>
      <c r="AI308" s="433"/>
      <c r="AJ308" s="433"/>
      <c r="AK308" s="433"/>
      <c r="AL308" s="433"/>
      <c r="AM308" s="433"/>
      <c r="AN308" s="433"/>
      <c r="AO308" s="433"/>
    </row>
    <row r="309" spans="1:41" ht="15" customHeight="1" outlineLevel="1">
      <c r="A309" s="256"/>
      <c r="B309" s="257"/>
      <c r="C309" s="257"/>
      <c r="D309" s="257"/>
      <c r="E309" s="257"/>
      <c r="F309" s="257"/>
      <c r="G309" s="257"/>
      <c r="H309" s="392"/>
      <c r="I309" s="387"/>
      <c r="J309" s="387"/>
      <c r="K309" s="387"/>
      <c r="L309" s="387"/>
      <c r="M309" s="387"/>
      <c r="N309" s="256"/>
      <c r="O309" s="387"/>
      <c r="P309" s="256"/>
      <c r="Q309" s="386"/>
      <c r="R309" s="387"/>
      <c r="S309" s="387"/>
      <c r="T309" s="387"/>
      <c r="U309" s="387"/>
      <c r="V309" s="387"/>
      <c r="W309" s="387"/>
      <c r="X309" s="387"/>
      <c r="Y309" s="387"/>
      <c r="Z309" s="387"/>
      <c r="AA309" s="387"/>
      <c r="AB309" s="387"/>
      <c r="AC309" s="387"/>
      <c r="AD309" s="387"/>
      <c r="AE309" s="387"/>
      <c r="AF309" s="387"/>
      <c r="AG309" s="387"/>
      <c r="AH309" s="387"/>
      <c r="AI309" s="387"/>
      <c r="AJ309" s="387"/>
      <c r="AK309" s="387"/>
      <c r="AL309" s="387"/>
      <c r="AM309" s="387"/>
      <c r="AN309" s="387"/>
      <c r="AO309" s="387"/>
    </row>
    <row r="310" spans="1:41" ht="15" customHeight="1" outlineLevel="1">
      <c r="A310" s="256"/>
      <c r="B310" s="441" t="s">
        <v>897</v>
      </c>
      <c r="C310" s="441"/>
      <c r="D310" s="441"/>
      <c r="E310" s="441"/>
      <c r="F310" s="441"/>
      <c r="G310" s="442">
        <v>42339</v>
      </c>
      <c r="N310" s="256"/>
      <c r="O310" s="387"/>
      <c r="P310" s="256"/>
      <c r="Q310" s="386"/>
      <c r="R310" s="387"/>
      <c r="S310" s="387"/>
      <c r="T310" s="387"/>
      <c r="U310" s="387"/>
      <c r="V310" s="387"/>
      <c r="W310" s="387"/>
      <c r="X310" s="387"/>
      <c r="Y310" s="387"/>
      <c r="Z310" s="387"/>
      <c r="AA310" s="387"/>
      <c r="AB310" s="387"/>
      <c r="AC310" s="387"/>
      <c r="AD310" s="387"/>
      <c r="AE310" s="387"/>
      <c r="AF310" s="387"/>
      <c r="AG310" s="387"/>
      <c r="AH310" s="387"/>
      <c r="AI310" s="387"/>
      <c r="AJ310" s="387"/>
      <c r="AK310" s="387"/>
      <c r="AL310" s="387"/>
      <c r="AM310" s="387"/>
      <c r="AN310" s="387"/>
      <c r="AO310" s="387"/>
    </row>
    <row r="311" spans="1:41" ht="15" customHeight="1" outlineLevel="1">
      <c r="A311" s="256"/>
      <c r="B311" s="300" t="s">
        <v>898</v>
      </c>
      <c r="C311" s="300"/>
      <c r="D311" s="300"/>
      <c r="E311" s="300"/>
      <c r="F311" s="300"/>
      <c r="G311" s="201">
        <v>10</v>
      </c>
      <c r="N311" s="256"/>
      <c r="O311" s="387"/>
      <c r="P311" s="256"/>
      <c r="Q311" s="386"/>
      <c r="R311" s="387"/>
      <c r="S311" s="387"/>
      <c r="T311" s="387"/>
      <c r="U311" s="387"/>
      <c r="V311" s="387"/>
      <c r="W311" s="387"/>
      <c r="X311" s="387"/>
      <c r="Y311" s="387"/>
      <c r="Z311" s="387"/>
      <c r="AA311" s="387"/>
      <c r="AB311" s="387"/>
      <c r="AC311" s="387"/>
      <c r="AD311" s="387"/>
      <c r="AE311" s="387"/>
      <c r="AF311" s="387"/>
      <c r="AG311" s="387"/>
      <c r="AH311" s="387"/>
      <c r="AI311" s="387"/>
      <c r="AJ311" s="387"/>
      <c r="AK311" s="387"/>
      <c r="AL311" s="387"/>
      <c r="AM311" s="387"/>
      <c r="AN311" s="387"/>
      <c r="AO311" s="387"/>
    </row>
    <row r="312" spans="1:41" ht="15" customHeight="1" outlineLevel="1">
      <c r="A312" s="256"/>
      <c r="B312" s="300" t="s">
        <v>899</v>
      </c>
      <c r="C312" s="300"/>
      <c r="D312" s="300"/>
      <c r="E312" s="300"/>
      <c r="F312" s="300"/>
      <c r="G312" s="443">
        <v>42339</v>
      </c>
      <c r="N312" s="256"/>
      <c r="O312" s="387"/>
      <c r="P312" s="256"/>
      <c r="Q312" s="386"/>
      <c r="R312" s="387"/>
      <c r="S312" s="387"/>
      <c r="T312" s="387"/>
      <c r="U312" s="387"/>
      <c r="V312" s="387"/>
      <c r="W312" s="387"/>
      <c r="X312" s="387"/>
      <c r="Y312" s="387"/>
      <c r="Z312" s="387"/>
      <c r="AA312" s="387"/>
      <c r="AB312" s="387"/>
      <c r="AC312" s="387"/>
      <c r="AD312" s="387"/>
      <c r="AE312" s="387"/>
      <c r="AF312" s="387"/>
      <c r="AG312" s="387"/>
      <c r="AH312" s="387"/>
      <c r="AI312" s="387"/>
      <c r="AJ312" s="387"/>
      <c r="AK312" s="387"/>
      <c r="AL312" s="387"/>
      <c r="AM312" s="387"/>
      <c r="AN312" s="387"/>
      <c r="AO312" s="387"/>
    </row>
    <row r="313" spans="1:41" ht="15" customHeight="1" outlineLevel="1">
      <c r="A313" s="256"/>
      <c r="B313" s="444" t="s">
        <v>900</v>
      </c>
      <c r="C313" s="444"/>
      <c r="D313" s="444"/>
      <c r="E313" s="444"/>
      <c r="F313" s="444"/>
      <c r="G313" s="445">
        <v>0</v>
      </c>
      <c r="N313" s="256"/>
      <c r="O313" s="387"/>
      <c r="P313" s="256"/>
      <c r="Q313" s="386"/>
      <c r="R313" s="387"/>
      <c r="S313" s="387"/>
      <c r="T313" s="387"/>
      <c r="U313" s="387"/>
      <c r="V313" s="387"/>
      <c r="W313" s="387"/>
      <c r="X313" s="387"/>
      <c r="Y313" s="387"/>
      <c r="Z313" s="387"/>
      <c r="AA313" s="387"/>
      <c r="AB313" s="387"/>
      <c r="AC313" s="387"/>
      <c r="AD313" s="387"/>
      <c r="AE313" s="387"/>
      <c r="AF313" s="387"/>
      <c r="AG313" s="387"/>
      <c r="AH313" s="387"/>
      <c r="AI313" s="387"/>
      <c r="AJ313" s="387"/>
      <c r="AK313" s="387"/>
      <c r="AL313" s="387"/>
      <c r="AM313" s="387"/>
      <c r="AN313" s="387"/>
      <c r="AO313" s="387"/>
    </row>
    <row r="314" spans="1:41" ht="15" customHeight="1" outlineLevel="1">
      <c r="A314" s="256"/>
      <c r="B314" s="446" t="s">
        <v>881</v>
      </c>
      <c r="C314" s="446"/>
      <c r="D314" s="446"/>
      <c r="E314" s="446"/>
      <c r="F314" s="446"/>
      <c r="G314" s="217">
        <v>454057.91055394022</v>
      </c>
      <c r="N314" s="256"/>
      <c r="O314" s="387"/>
      <c r="P314" s="256"/>
      <c r="Q314" s="386"/>
      <c r="R314" s="387"/>
      <c r="S314" s="387"/>
      <c r="T314" s="387"/>
      <c r="U314" s="387"/>
      <c r="V314" s="387"/>
      <c r="W314" s="387"/>
      <c r="X314" s="387"/>
      <c r="Y314" s="387"/>
      <c r="Z314" s="387"/>
      <c r="AA314" s="387"/>
      <c r="AB314" s="387"/>
      <c r="AC314" s="387"/>
      <c r="AD314" s="387"/>
      <c r="AE314" s="387"/>
      <c r="AF314" s="387"/>
      <c r="AG314" s="387"/>
      <c r="AH314" s="387"/>
      <c r="AI314" s="387"/>
      <c r="AJ314" s="387"/>
      <c r="AK314" s="387"/>
      <c r="AL314" s="387"/>
      <c r="AM314" s="387"/>
      <c r="AN314" s="387"/>
      <c r="AO314" s="387"/>
    </row>
    <row r="315" spans="1:41" ht="15" customHeight="1" outlineLevel="1">
      <c r="A315" s="256"/>
      <c r="B315" s="447" t="s">
        <v>883</v>
      </c>
      <c r="C315" s="446"/>
      <c r="D315" s="446"/>
      <c r="E315" s="446"/>
      <c r="F315" s="446"/>
      <c r="G315" s="217">
        <v>210123</v>
      </c>
      <c r="N315" s="256"/>
      <c r="O315" s="387"/>
      <c r="P315" s="256"/>
      <c r="Q315" s="386"/>
      <c r="R315" s="387"/>
      <c r="S315" s="387"/>
      <c r="T315" s="387"/>
      <c r="U315" s="387"/>
      <c r="V315" s="387"/>
      <c r="W315" s="387"/>
      <c r="X315" s="387"/>
      <c r="Y315" s="387"/>
      <c r="Z315" s="387"/>
      <c r="AA315" s="387"/>
      <c r="AB315" s="387"/>
      <c r="AC315" s="387"/>
      <c r="AD315" s="387"/>
      <c r="AE315" s="387"/>
      <c r="AF315" s="387"/>
      <c r="AG315" s="387"/>
      <c r="AH315" s="387"/>
      <c r="AI315" s="387"/>
      <c r="AJ315" s="387"/>
      <c r="AK315" s="387"/>
      <c r="AL315" s="387"/>
      <c r="AM315" s="387"/>
      <c r="AN315" s="387"/>
      <c r="AO315" s="387"/>
    </row>
    <row r="316" spans="1:41" ht="15" customHeight="1" outlineLevel="1">
      <c r="A316" s="256"/>
      <c r="B316" s="447" t="s">
        <v>884</v>
      </c>
      <c r="C316" s="448"/>
      <c r="D316" s="448"/>
      <c r="E316" s="448"/>
      <c r="F316" s="448"/>
      <c r="G316" s="226">
        <v>664180.91055394022</v>
      </c>
      <c r="N316" s="256"/>
      <c r="O316" s="387"/>
      <c r="P316" s="256"/>
      <c r="Q316" s="386"/>
      <c r="R316" s="387"/>
      <c r="S316" s="387"/>
      <c r="T316" s="387"/>
      <c r="U316" s="387"/>
      <c r="V316" s="387"/>
      <c r="W316" s="387"/>
      <c r="X316" s="387"/>
      <c r="Y316" s="387"/>
      <c r="Z316" s="387"/>
      <c r="AA316" s="387"/>
      <c r="AB316" s="387"/>
      <c r="AC316" s="387"/>
      <c r="AD316" s="387"/>
      <c r="AE316" s="387"/>
      <c r="AF316" s="387"/>
      <c r="AG316" s="387"/>
      <c r="AH316" s="387"/>
      <c r="AI316" s="387"/>
      <c r="AJ316" s="387"/>
      <c r="AK316" s="387"/>
      <c r="AL316" s="387"/>
      <c r="AM316" s="387"/>
      <c r="AN316" s="387"/>
      <c r="AO316" s="387"/>
    </row>
    <row r="317" spans="1:41" ht="15" customHeight="1" outlineLevel="1">
      <c r="A317" s="256"/>
      <c r="B317" s="446" t="s">
        <v>885</v>
      </c>
      <c r="C317" s="300"/>
      <c r="D317" s="300"/>
      <c r="E317" s="300"/>
      <c r="F317" s="300"/>
      <c r="G317" s="217">
        <v>79150.545033957998</v>
      </c>
      <c r="N317" s="256"/>
      <c r="O317" s="387"/>
      <c r="P317" s="256"/>
      <c r="Q317" s="386"/>
      <c r="R317" s="387"/>
      <c r="S317" s="387"/>
      <c r="T317" s="387"/>
      <c r="U317" s="387"/>
      <c r="V317" s="387"/>
      <c r="W317" s="387"/>
      <c r="X317" s="387"/>
      <c r="Y317" s="387"/>
      <c r="Z317" s="387"/>
      <c r="AA317" s="387"/>
      <c r="AB317" s="387"/>
      <c r="AC317" s="387"/>
      <c r="AD317" s="387"/>
      <c r="AE317" s="387"/>
      <c r="AF317" s="387"/>
      <c r="AG317" s="387"/>
      <c r="AH317" s="387"/>
      <c r="AI317" s="387"/>
      <c r="AJ317" s="387"/>
      <c r="AK317" s="387"/>
      <c r="AL317" s="387"/>
      <c r="AM317" s="387"/>
      <c r="AN317" s="387"/>
      <c r="AO317" s="387"/>
    </row>
    <row r="318" spans="1:41" ht="15" customHeight="1" outlineLevel="1">
      <c r="A318" s="256"/>
      <c r="B318" s="447" t="s">
        <v>886</v>
      </c>
      <c r="C318" s="444"/>
      <c r="D318" s="444"/>
      <c r="E318" s="444"/>
      <c r="F318" s="444"/>
      <c r="G318" s="231">
        <v>585030.36551998218</v>
      </c>
      <c r="N318" s="256"/>
      <c r="O318" s="387"/>
      <c r="P318" s="256"/>
      <c r="Q318" s="386"/>
      <c r="R318" s="387"/>
      <c r="S318" s="387"/>
      <c r="T318" s="387"/>
      <c r="U318" s="387"/>
      <c r="V318" s="387"/>
      <c r="W318" s="387"/>
      <c r="X318" s="387"/>
      <c r="Y318" s="387"/>
      <c r="Z318" s="387"/>
      <c r="AA318" s="387"/>
      <c r="AB318" s="387"/>
      <c r="AC318" s="387"/>
      <c r="AD318" s="387"/>
      <c r="AE318" s="387"/>
      <c r="AF318" s="387"/>
      <c r="AG318" s="387"/>
      <c r="AH318" s="387"/>
      <c r="AI318" s="387"/>
      <c r="AJ318" s="387"/>
      <c r="AK318" s="387"/>
      <c r="AL318" s="387"/>
      <c r="AM318" s="387"/>
      <c r="AN318" s="387"/>
      <c r="AO318" s="387"/>
    </row>
    <row r="319" spans="1:41" ht="15" customHeight="1" outlineLevel="1">
      <c r="A319" s="256"/>
      <c r="B319" s="446" t="s">
        <v>887</v>
      </c>
      <c r="C319" s="300"/>
      <c r="D319" s="300"/>
      <c r="E319" s="300"/>
      <c r="F319" s="300"/>
      <c r="G319" s="279">
        <v>5544.5</v>
      </c>
      <c r="N319" s="256"/>
      <c r="O319" s="387"/>
      <c r="P319" s="256"/>
      <c r="Q319" s="386"/>
      <c r="R319" s="387"/>
      <c r="S319" s="387"/>
      <c r="T319" s="387"/>
      <c r="U319" s="387"/>
      <c r="V319" s="387"/>
      <c r="W319" s="387"/>
      <c r="X319" s="387"/>
      <c r="Y319" s="387"/>
      <c r="Z319" s="387"/>
      <c r="AA319" s="387"/>
      <c r="AB319" s="387"/>
      <c r="AC319" s="387"/>
      <c r="AD319" s="387"/>
      <c r="AE319" s="387"/>
      <c r="AF319" s="387"/>
      <c r="AG319" s="387"/>
      <c r="AH319" s="387"/>
      <c r="AI319" s="387"/>
      <c r="AJ319" s="387"/>
      <c r="AK319" s="387"/>
      <c r="AL319" s="387"/>
      <c r="AM319" s="387"/>
      <c r="AN319" s="387"/>
      <c r="AO319" s="387"/>
    </row>
    <row r="320" spans="1:41" ht="15" customHeight="1" outlineLevel="1">
      <c r="A320" s="256"/>
      <c r="B320" s="449" t="s">
        <v>901</v>
      </c>
      <c r="C320" s="449"/>
      <c r="D320" s="449"/>
      <c r="E320" s="449"/>
      <c r="F320" s="449"/>
      <c r="G320" s="238">
        <v>105.51544152222603</v>
      </c>
      <c r="N320" s="256"/>
      <c r="O320" s="387"/>
      <c r="P320" s="256"/>
      <c r="Q320" s="386"/>
      <c r="R320" s="387"/>
      <c r="S320" s="387"/>
      <c r="T320" s="387"/>
      <c r="U320" s="387"/>
      <c r="V320" s="387"/>
      <c r="W320" s="387"/>
      <c r="X320" s="387"/>
      <c r="Y320" s="387"/>
      <c r="Z320" s="387"/>
      <c r="AA320" s="387"/>
      <c r="AB320" s="387"/>
      <c r="AC320" s="387"/>
      <c r="AD320" s="387"/>
      <c r="AE320" s="387"/>
      <c r="AF320" s="387"/>
      <c r="AG320" s="387"/>
      <c r="AH320" s="387"/>
      <c r="AI320" s="387"/>
      <c r="AJ320" s="387"/>
      <c r="AK320" s="387"/>
      <c r="AL320" s="387"/>
      <c r="AM320" s="387"/>
      <c r="AN320" s="387"/>
      <c r="AO320" s="387"/>
    </row>
    <row r="321" spans="1:41" ht="15" customHeight="1" outlineLevel="1">
      <c r="A321" s="256"/>
      <c r="B321" s="450"/>
      <c r="C321" s="450"/>
      <c r="D321" s="450"/>
      <c r="E321" s="450"/>
      <c r="F321" s="450"/>
      <c r="G321" s="450"/>
      <c r="H321" s="256"/>
      <c r="I321" s="356"/>
      <c r="J321" s="356"/>
      <c r="K321" s="356"/>
      <c r="L321" s="356"/>
      <c r="M321" s="356"/>
      <c r="N321" s="256"/>
      <c r="P321" s="256"/>
      <c r="Q321" s="355"/>
      <c r="R321" s="356"/>
      <c r="S321" s="357"/>
      <c r="T321" s="356"/>
      <c r="U321" s="356"/>
      <c r="V321" s="356"/>
      <c r="W321" s="356"/>
      <c r="X321" s="356"/>
      <c r="Y321" s="356"/>
      <c r="Z321" s="356"/>
      <c r="AA321" s="356"/>
      <c r="AB321" s="356"/>
      <c r="AC321" s="356"/>
      <c r="AD321" s="356"/>
      <c r="AE321" s="356"/>
      <c r="AF321" s="356"/>
      <c r="AG321" s="356"/>
      <c r="AH321" s="356"/>
      <c r="AI321" s="356"/>
      <c r="AJ321" s="356"/>
      <c r="AK321" s="356"/>
      <c r="AL321" s="356"/>
      <c r="AM321" s="356"/>
      <c r="AN321" s="356"/>
      <c r="AO321" s="356"/>
    </row>
    <row r="322" spans="1:41" ht="15" customHeight="1" outlineLevel="1">
      <c r="A322" s="256"/>
      <c r="B322" s="450"/>
      <c r="C322" s="450"/>
      <c r="D322" s="450"/>
      <c r="E322" s="450"/>
      <c r="F322" s="450"/>
      <c r="G322" s="450"/>
      <c r="H322" s="256"/>
      <c r="I322" s="356"/>
      <c r="J322" s="356"/>
      <c r="K322" s="356"/>
      <c r="L322" s="356"/>
      <c r="M322" s="356"/>
      <c r="N322" s="256"/>
      <c r="P322" s="256"/>
      <c r="Q322" s="355"/>
      <c r="R322" s="356"/>
      <c r="S322" s="357"/>
      <c r="T322" s="356"/>
      <c r="U322" s="356"/>
      <c r="V322" s="356"/>
      <c r="W322" s="356"/>
      <c r="X322" s="356"/>
      <c r="Y322" s="356"/>
      <c r="Z322" s="356"/>
      <c r="AA322" s="356"/>
      <c r="AB322" s="356"/>
      <c r="AC322" s="356"/>
      <c r="AD322" s="356"/>
      <c r="AE322" s="356"/>
      <c r="AF322" s="356"/>
      <c r="AG322" s="356"/>
      <c r="AH322" s="356"/>
      <c r="AI322" s="356"/>
      <c r="AJ322" s="356"/>
      <c r="AK322" s="356"/>
      <c r="AL322" s="356"/>
      <c r="AM322" s="356"/>
      <c r="AN322" s="356"/>
      <c r="AO322" s="356"/>
    </row>
    <row r="323" spans="1:41" ht="15" customHeight="1" outlineLevel="1">
      <c r="A323" s="256"/>
      <c r="B323" s="419" t="s">
        <v>902</v>
      </c>
      <c r="C323" s="419"/>
      <c r="D323" s="419"/>
      <c r="E323" s="419"/>
      <c r="F323" s="419"/>
      <c r="G323" s="419"/>
      <c r="H323" s="256"/>
      <c r="I323" s="390"/>
      <c r="J323" s="390"/>
      <c r="K323" s="390"/>
      <c r="L323" s="390"/>
      <c r="M323" s="390"/>
      <c r="N323" s="256"/>
      <c r="O323" s="268"/>
      <c r="P323" s="256"/>
      <c r="Q323" s="389"/>
      <c r="R323" s="390"/>
      <c r="S323" s="391"/>
      <c r="T323" s="390"/>
      <c r="U323" s="390"/>
      <c r="V323" s="390"/>
      <c r="W323" s="390"/>
      <c r="X323" s="390"/>
      <c r="Y323" s="390"/>
      <c r="Z323" s="390"/>
      <c r="AA323" s="390"/>
      <c r="AB323" s="390"/>
      <c r="AC323" s="390"/>
      <c r="AD323" s="390"/>
      <c r="AE323" s="390"/>
      <c r="AF323" s="390"/>
      <c r="AG323" s="390"/>
      <c r="AH323" s="390"/>
      <c r="AI323" s="390"/>
      <c r="AJ323" s="390"/>
      <c r="AK323" s="390"/>
      <c r="AL323" s="390"/>
      <c r="AM323" s="390"/>
      <c r="AN323" s="390"/>
      <c r="AO323" s="390"/>
    </row>
    <row r="324" spans="1:41" ht="15" customHeight="1" outlineLevel="1">
      <c r="A324" s="256"/>
      <c r="B324" s="421"/>
      <c r="C324" s="421"/>
      <c r="D324" s="421"/>
      <c r="E324" s="421"/>
      <c r="F324" s="421"/>
      <c r="G324" s="421"/>
      <c r="H324" s="256"/>
      <c r="I324" s="356"/>
      <c r="J324" s="356"/>
      <c r="K324" s="356"/>
      <c r="L324" s="356"/>
      <c r="M324" s="356"/>
      <c r="N324" s="256"/>
      <c r="P324" s="256"/>
      <c r="Q324" s="355"/>
      <c r="R324" s="356"/>
      <c r="S324" s="357"/>
      <c r="T324" s="356"/>
      <c r="U324" s="356"/>
      <c r="V324" s="356"/>
      <c r="W324" s="356"/>
      <c r="X324" s="356"/>
      <c r="Y324" s="356"/>
      <c r="Z324" s="356"/>
      <c r="AA324" s="356"/>
      <c r="AB324" s="356"/>
      <c r="AC324" s="356"/>
      <c r="AD324" s="356"/>
      <c r="AE324" s="356"/>
      <c r="AF324" s="356"/>
      <c r="AG324" s="356"/>
      <c r="AH324" s="356"/>
      <c r="AI324" s="356"/>
      <c r="AJ324" s="356"/>
      <c r="AK324" s="356"/>
      <c r="AL324" s="356"/>
      <c r="AM324" s="356"/>
      <c r="AN324" s="356"/>
      <c r="AO324" s="356"/>
    </row>
    <row r="325" spans="1:41" ht="15" customHeight="1" outlineLevel="1">
      <c r="A325" s="256"/>
      <c r="B325" s="245" t="s">
        <v>872</v>
      </c>
      <c r="C325" s="257"/>
      <c r="D325" s="257"/>
      <c r="E325" s="257"/>
      <c r="F325" s="257"/>
      <c r="G325" s="257"/>
      <c r="H325" s="256"/>
      <c r="I325" s="326">
        <v>9.8795999999999995E-2</v>
      </c>
      <c r="J325" s="326">
        <v>9.8795999999999995E-2</v>
      </c>
      <c r="K325" s="326">
        <v>9.2399444824661447E-2</v>
      </c>
      <c r="L325" s="326">
        <v>8.0761803514634439E-2</v>
      </c>
      <c r="M325" s="326">
        <v>0.08</v>
      </c>
      <c r="N325" s="256"/>
      <c r="O325" s="326">
        <v>9.8795999999999995E-2</v>
      </c>
      <c r="P325" s="256"/>
      <c r="Q325" s="328" t="e">
        <v>#N/A</v>
      </c>
      <c r="R325" s="326" t="e">
        <v>#N/A</v>
      </c>
      <c r="S325" s="326" t="e">
        <v>#N/A</v>
      </c>
      <c r="T325" s="326" t="e">
        <v>#N/A</v>
      </c>
      <c r="U325" s="326" t="e">
        <v>#N/A</v>
      </c>
      <c r="V325" s="326" t="e">
        <v>#N/A</v>
      </c>
      <c r="W325" s="326" t="e">
        <v>#N/A</v>
      </c>
      <c r="X325" s="326" t="e">
        <v>#N/A</v>
      </c>
      <c r="Y325" s="326" t="e">
        <v>#N/A</v>
      </c>
      <c r="Z325" s="326">
        <v>9.8795999999999995E-2</v>
      </c>
      <c r="AA325" s="326">
        <v>9.8795999999999995E-2</v>
      </c>
      <c r="AB325" s="326">
        <v>9.4250090808473769E-2</v>
      </c>
      <c r="AC325" s="326">
        <v>9.0136782072987226E-2</v>
      </c>
      <c r="AD325" s="326">
        <v>8.6414906417184828E-2</v>
      </c>
      <c r="AE325" s="326">
        <v>8.3047214058537711E-2</v>
      </c>
      <c r="AF325" s="326">
        <v>0.08</v>
      </c>
      <c r="AG325" s="326">
        <v>0.08</v>
      </c>
      <c r="AH325" s="326">
        <v>0.08</v>
      </c>
      <c r="AI325" s="326">
        <v>0.08</v>
      </c>
      <c r="AJ325" s="326">
        <v>0.08</v>
      </c>
      <c r="AK325" s="326">
        <v>0.08</v>
      </c>
      <c r="AL325" s="326">
        <v>0.08</v>
      </c>
      <c r="AM325" s="326">
        <v>0.08</v>
      </c>
      <c r="AN325" s="326">
        <v>0.08</v>
      </c>
      <c r="AO325" s="326">
        <v>0.08</v>
      </c>
    </row>
    <row r="326" spans="1:41" ht="15" customHeight="1" outlineLevel="1">
      <c r="A326" s="256"/>
      <c r="B326" s="421"/>
      <c r="C326" s="421"/>
      <c r="D326" s="421"/>
      <c r="E326" s="421"/>
      <c r="F326" s="421"/>
      <c r="G326" s="421"/>
      <c r="H326" s="256"/>
      <c r="I326" s="356"/>
      <c r="J326" s="356"/>
      <c r="K326" s="356"/>
      <c r="L326" s="356"/>
      <c r="M326" s="356"/>
      <c r="N326" s="256"/>
      <c r="P326" s="256"/>
      <c r="Q326" s="355"/>
      <c r="R326" s="356"/>
      <c r="S326" s="357"/>
      <c r="T326" s="356"/>
      <c r="U326" s="356"/>
      <c r="V326" s="356"/>
      <c r="W326" s="356"/>
      <c r="X326" s="356"/>
      <c r="Y326" s="356"/>
      <c r="Z326" s="356"/>
      <c r="AA326" s="356"/>
      <c r="AB326" s="356"/>
      <c r="AC326" s="356"/>
      <c r="AD326" s="356"/>
      <c r="AE326" s="356"/>
      <c r="AF326" s="356"/>
      <c r="AG326" s="356"/>
      <c r="AH326" s="356"/>
      <c r="AI326" s="356"/>
      <c r="AJ326" s="356"/>
      <c r="AK326" s="356"/>
      <c r="AL326" s="356"/>
      <c r="AM326" s="356"/>
      <c r="AN326" s="356"/>
      <c r="AO326" s="356"/>
    </row>
    <row r="327" spans="1:41" ht="15" customHeight="1" outlineLevel="1">
      <c r="A327" s="256"/>
      <c r="B327" s="450" t="s">
        <v>903</v>
      </c>
      <c r="C327" s="450"/>
      <c r="D327" s="450"/>
      <c r="E327" s="450"/>
      <c r="F327" s="450"/>
      <c r="G327" s="450"/>
      <c r="H327" s="256"/>
      <c r="I327" s="217">
        <v>11158</v>
      </c>
      <c r="J327" s="217">
        <v>11729</v>
      </c>
      <c r="K327" s="217">
        <v>12233.222203874799</v>
      </c>
      <c r="L327" s="217">
        <v>12759.120597610654</v>
      </c>
      <c r="M327" s="217">
        <v>13307.62702673774</v>
      </c>
      <c r="N327" s="371"/>
      <c r="O327" s="217">
        <v>11729</v>
      </c>
      <c r="P327" s="371"/>
      <c r="Q327" s="218">
        <v>2769</v>
      </c>
      <c r="R327" s="217">
        <v>2769</v>
      </c>
      <c r="S327" s="217">
        <v>2661</v>
      </c>
      <c r="T327" s="217">
        <v>2867</v>
      </c>
      <c r="U327" s="217">
        <v>2829</v>
      </c>
      <c r="V327" s="217">
        <v>2801</v>
      </c>
      <c r="W327" s="217">
        <v>2743</v>
      </c>
      <c r="X327" s="217">
        <v>3053</v>
      </c>
      <c r="Y327" s="217">
        <v>2964</v>
      </c>
      <c r="Z327" s="217">
        <v>2969</v>
      </c>
      <c r="AA327" s="217">
        <v>2860.919814581684</v>
      </c>
      <c r="AB327" s="217">
        <v>3184.2465161931759</v>
      </c>
      <c r="AC327" s="217">
        <v>3091.4204631498765</v>
      </c>
      <c r="AD327" s="217">
        <v>3096.6354099500618</v>
      </c>
      <c r="AE327" s="217">
        <v>2983.9089265279245</v>
      </c>
      <c r="AF327" s="217">
        <v>3321.1352361245913</v>
      </c>
      <c r="AG327" s="217">
        <v>3224.318650466193</v>
      </c>
      <c r="AH327" s="217">
        <v>3229.757784491946</v>
      </c>
      <c r="AI327" s="217">
        <v>3112.1852616882616</v>
      </c>
      <c r="AJ327" s="217">
        <v>3463.908714522152</v>
      </c>
      <c r="AK327" s="217">
        <v>3362.9300458053249</v>
      </c>
      <c r="AL327" s="217">
        <v>3368.6030047220011</v>
      </c>
      <c r="AM327" s="217">
        <v>3245.9761144050422</v>
      </c>
      <c r="AN327" s="217">
        <v>3612.8199333862904</v>
      </c>
      <c r="AO327" s="217">
        <v>3507.5002563239314</v>
      </c>
    </row>
    <row r="328" spans="1:41" ht="15" customHeight="1" outlineLevel="1">
      <c r="A328" s="256"/>
      <c r="B328" s="450" t="s">
        <v>904</v>
      </c>
      <c r="C328" s="450"/>
      <c r="D328" s="450"/>
      <c r="E328" s="450"/>
      <c r="F328" s="450"/>
      <c r="G328" s="450"/>
      <c r="H328" s="256"/>
      <c r="I328" s="217">
        <v>11158</v>
      </c>
      <c r="J328" s="217">
        <v>11729</v>
      </c>
      <c r="K328" s="217">
        <v>12233.222203874799</v>
      </c>
      <c r="L328" s="217">
        <v>12759.120597610654</v>
      </c>
      <c r="M328" s="217">
        <v>13307.62702673774</v>
      </c>
      <c r="N328" s="371"/>
      <c r="O328" s="217">
        <v>11729</v>
      </c>
      <c r="P328" s="371"/>
      <c r="Q328" s="218" t="e">
        <v>#N/A</v>
      </c>
      <c r="R328" s="217" t="e">
        <v>#N/A</v>
      </c>
      <c r="S328" s="217">
        <v>10644</v>
      </c>
      <c r="T328" s="217">
        <v>11056</v>
      </c>
      <c r="U328" s="217">
        <v>11142.666666666666</v>
      </c>
      <c r="V328" s="217">
        <v>11158</v>
      </c>
      <c r="W328" s="217">
        <v>10972</v>
      </c>
      <c r="X328" s="217">
        <v>11592</v>
      </c>
      <c r="Y328" s="217">
        <v>11680</v>
      </c>
      <c r="Z328" s="217">
        <v>11729</v>
      </c>
      <c r="AA328" s="217">
        <v>11443.679258326736</v>
      </c>
      <c r="AB328" s="217">
        <v>12090.332661549721</v>
      </c>
      <c r="AC328" s="217">
        <v>12182.115725232981</v>
      </c>
      <c r="AD328" s="217">
        <v>12233.222203874799</v>
      </c>
      <c r="AE328" s="217">
        <v>11935.635706111698</v>
      </c>
      <c r="AF328" s="217">
        <v>12610.088325305031</v>
      </c>
      <c r="AG328" s="217">
        <v>12705.817084158278</v>
      </c>
      <c r="AH328" s="217">
        <v>12759.120597610654</v>
      </c>
      <c r="AI328" s="217">
        <v>12448.741046753046</v>
      </c>
      <c r="AJ328" s="217">
        <v>13152.187952420827</v>
      </c>
      <c r="AK328" s="217">
        <v>13252.032029354319</v>
      </c>
      <c r="AL328" s="217">
        <v>13307.62702673774</v>
      </c>
      <c r="AM328" s="217">
        <v>12983.904457620169</v>
      </c>
      <c r="AN328" s="217">
        <v>13717.592095582666</v>
      </c>
      <c r="AO328" s="217">
        <v>13821.72840548702</v>
      </c>
    </row>
    <row r="329" spans="1:41" ht="15" customHeight="1" outlineLevel="1">
      <c r="A329" s="256"/>
      <c r="B329" s="430" t="s">
        <v>905</v>
      </c>
      <c r="C329" s="257"/>
      <c r="D329" s="257"/>
      <c r="E329" s="257"/>
      <c r="F329" s="257"/>
      <c r="G329" s="257"/>
      <c r="H329" s="256"/>
      <c r="I329" s="451" t="e">
        <v>#N/A</v>
      </c>
      <c r="J329" s="451">
        <v>5.1174045527872414E-2</v>
      </c>
      <c r="K329" s="451">
        <v>4.2989360037070323E-2</v>
      </c>
      <c r="L329" s="451">
        <v>4.2989360037070323E-2</v>
      </c>
      <c r="M329" s="451">
        <v>4.2989360037070545E-2</v>
      </c>
      <c r="N329" s="452"/>
      <c r="O329" s="451">
        <v>5.1174045527872414E-2</v>
      </c>
      <c r="P329" s="452"/>
      <c r="Q329" s="453" t="e">
        <v>#N/A</v>
      </c>
      <c r="R329" s="451" t="e">
        <v>#N/A</v>
      </c>
      <c r="S329" s="451" t="e">
        <v>#N/A</v>
      </c>
      <c r="T329" s="451" t="e">
        <v>#N/A</v>
      </c>
      <c r="U329" s="451">
        <v>2.1668472372697645E-2</v>
      </c>
      <c r="V329" s="451">
        <v>1.1556518598772048E-2</v>
      </c>
      <c r="W329" s="451">
        <v>3.081548290116487E-2</v>
      </c>
      <c r="X329" s="451">
        <v>6.487617718869898E-2</v>
      </c>
      <c r="Y329" s="451">
        <v>4.7720042417815467E-2</v>
      </c>
      <c r="Z329" s="451">
        <v>5.9978579078900474E-2</v>
      </c>
      <c r="AA329" s="451">
        <v>4.2989360037070365E-2</v>
      </c>
      <c r="AB329" s="451">
        <v>4.2989360037070365E-2</v>
      </c>
      <c r="AC329" s="451">
        <v>4.2989360037070365E-2</v>
      </c>
      <c r="AD329" s="451">
        <v>4.2989360037070365E-2</v>
      </c>
      <c r="AE329" s="451">
        <v>4.2989360037070365E-2</v>
      </c>
      <c r="AF329" s="451">
        <v>4.2989360037070365E-2</v>
      </c>
      <c r="AG329" s="451">
        <v>4.2989360037070365E-2</v>
      </c>
      <c r="AH329" s="451">
        <v>4.2989360037070365E-2</v>
      </c>
      <c r="AI329" s="451">
        <v>4.2989360037070365E-2</v>
      </c>
      <c r="AJ329" s="451">
        <v>4.2989360037070365E-2</v>
      </c>
      <c r="AK329" s="451">
        <v>4.2989360037070365E-2</v>
      </c>
      <c r="AL329" s="451">
        <v>4.2989360037070365E-2</v>
      </c>
      <c r="AM329" s="451">
        <v>4.2989360037070365E-2</v>
      </c>
      <c r="AN329" s="451">
        <v>4.2989360037070365E-2</v>
      </c>
      <c r="AO329" s="451">
        <v>4.2989360037070365E-2</v>
      </c>
    </row>
    <row r="330" spans="1:41" ht="15" customHeight="1" outlineLevel="1">
      <c r="A330" s="256"/>
      <c r="B330" s="257"/>
      <c r="C330" s="257"/>
      <c r="D330" s="257"/>
      <c r="E330" s="257"/>
      <c r="F330" s="257"/>
      <c r="G330" s="257"/>
      <c r="H330" s="256"/>
      <c r="I330" s="254"/>
      <c r="J330" s="254"/>
      <c r="K330" s="254"/>
      <c r="L330" s="254"/>
      <c r="M330" s="254"/>
      <c r="N330" s="256"/>
      <c r="O330" s="254"/>
      <c r="P330" s="256"/>
      <c r="Q330" s="454"/>
      <c r="R330" s="254"/>
      <c r="S330" s="254"/>
      <c r="T330" s="254"/>
      <c r="U330" s="254"/>
      <c r="V330" s="254"/>
      <c r="W330" s="254"/>
      <c r="X330" s="254"/>
      <c r="Y330" s="254"/>
      <c r="Z330" s="455"/>
      <c r="AA330" s="254"/>
      <c r="AB330" s="254"/>
      <c r="AC330" s="254"/>
      <c r="AD330" s="254"/>
      <c r="AE330" s="254"/>
      <c r="AF330" s="254"/>
      <c r="AG330" s="254"/>
      <c r="AH330" s="254"/>
      <c r="AI330" s="254"/>
      <c r="AJ330" s="254"/>
      <c r="AK330" s="254"/>
      <c r="AL330" s="254"/>
      <c r="AM330" s="254"/>
      <c r="AN330" s="254"/>
      <c r="AO330" s="254"/>
    </row>
    <row r="331" spans="1:41" ht="15" customHeight="1" outlineLevel="1">
      <c r="A331" s="256"/>
      <c r="B331" s="450" t="s">
        <v>906</v>
      </c>
      <c r="C331" s="450"/>
      <c r="D331" s="450"/>
      <c r="E331" s="450"/>
      <c r="F331" s="450"/>
      <c r="G331" s="450"/>
      <c r="H331" s="256"/>
      <c r="I331" s="217">
        <v>40172.1128772964</v>
      </c>
      <c r="J331" s="217">
        <v>36568.988019290926</v>
      </c>
      <c r="K331" s="217">
        <v>0</v>
      </c>
      <c r="L331" s="217">
        <v>0</v>
      </c>
      <c r="M331" s="217">
        <v>0</v>
      </c>
      <c r="N331" s="371"/>
      <c r="O331" s="217">
        <v>36568.988019290926</v>
      </c>
      <c r="P331" s="371"/>
      <c r="Q331" s="218" t="e">
        <v>#N/A</v>
      </c>
      <c r="R331" s="217" t="e">
        <v>#N/A</v>
      </c>
      <c r="S331" s="217">
        <v>17067</v>
      </c>
      <c r="T331" s="217">
        <v>21187</v>
      </c>
      <c r="U331" s="217">
        <v>36218</v>
      </c>
      <c r="V331" s="217">
        <v>40172.1128772964</v>
      </c>
      <c r="W331" s="217">
        <v>5148</v>
      </c>
      <c r="X331" s="217">
        <v>16101</v>
      </c>
      <c r="Y331" s="217">
        <v>30583</v>
      </c>
      <c r="Z331" s="217">
        <v>36568.988019290926</v>
      </c>
      <c r="AA331" s="217">
        <v>0</v>
      </c>
      <c r="AB331" s="217">
        <v>0</v>
      </c>
      <c r="AC331" s="217">
        <v>0</v>
      </c>
      <c r="AD331" s="217">
        <v>0</v>
      </c>
      <c r="AE331" s="217">
        <v>0</v>
      </c>
      <c r="AF331" s="217">
        <v>0</v>
      </c>
      <c r="AG331" s="217">
        <v>0</v>
      </c>
      <c r="AH331" s="217">
        <v>0</v>
      </c>
      <c r="AI331" s="217">
        <v>0</v>
      </c>
      <c r="AJ331" s="217">
        <v>0</v>
      </c>
      <c r="AK331" s="217">
        <v>0</v>
      </c>
      <c r="AL331" s="217">
        <v>0</v>
      </c>
      <c r="AM331" s="217">
        <v>0</v>
      </c>
      <c r="AN331" s="217">
        <v>0</v>
      </c>
      <c r="AO331" s="217">
        <v>0</v>
      </c>
    </row>
    <row r="332" spans="1:41" ht="15" customHeight="1" outlineLevel="1">
      <c r="A332" s="256"/>
      <c r="B332" s="450" t="s">
        <v>887</v>
      </c>
      <c r="C332" s="450"/>
      <c r="D332" s="450"/>
      <c r="E332" s="450"/>
      <c r="F332" s="450"/>
      <c r="G332" s="450"/>
      <c r="H332" s="256"/>
      <c r="I332" s="279" t="e">
        <v>#N/A</v>
      </c>
      <c r="J332" s="279">
        <v>5544.5</v>
      </c>
      <c r="K332" s="279">
        <v>5683.48</v>
      </c>
      <c r="L332" s="279">
        <v>5683.48</v>
      </c>
      <c r="M332" s="279">
        <v>5683.48</v>
      </c>
      <c r="N332" s="356"/>
      <c r="O332" s="279">
        <v>5544.5</v>
      </c>
      <c r="P332" s="356"/>
      <c r="Q332" s="281" t="e">
        <v>#N/A</v>
      </c>
      <c r="R332" s="279" t="e">
        <v>#N/A</v>
      </c>
      <c r="S332" s="279" t="e">
        <v>#N/A</v>
      </c>
      <c r="T332" s="279" t="e">
        <v>#N/A</v>
      </c>
      <c r="U332" s="279" t="e">
        <v>#N/A</v>
      </c>
      <c r="V332" s="279" t="e">
        <v>#N/A</v>
      </c>
      <c r="W332" s="279" t="e">
        <v>#N/A</v>
      </c>
      <c r="X332" s="279" t="e">
        <v>#N/A</v>
      </c>
      <c r="Y332" s="279" t="e">
        <v>#N/A</v>
      </c>
      <c r="Z332" s="279">
        <v>5544.5</v>
      </c>
      <c r="AA332" s="279">
        <v>5683.48</v>
      </c>
      <c r="AB332" s="279">
        <v>5683.48</v>
      </c>
      <c r="AC332" s="279">
        <v>5683.48</v>
      </c>
      <c r="AD332" s="279">
        <v>5683.48</v>
      </c>
      <c r="AE332" s="279">
        <v>5683.48</v>
      </c>
      <c r="AF332" s="279">
        <v>5683.48</v>
      </c>
      <c r="AG332" s="279">
        <v>5683.48</v>
      </c>
      <c r="AH332" s="279">
        <v>5683.48</v>
      </c>
      <c r="AI332" s="279">
        <v>5683.48</v>
      </c>
      <c r="AJ332" s="279">
        <v>5683.48</v>
      </c>
      <c r="AK332" s="279">
        <v>5683.48</v>
      </c>
      <c r="AL332" s="279">
        <v>5683.48</v>
      </c>
      <c r="AM332" s="279">
        <v>5683.48</v>
      </c>
      <c r="AN332" s="279">
        <v>5683.48</v>
      </c>
      <c r="AO332" s="279">
        <v>5683.48</v>
      </c>
    </row>
    <row r="333" spans="1:41" ht="15" customHeight="1" outlineLevel="1">
      <c r="A333" s="256"/>
      <c r="B333" s="450"/>
      <c r="C333" s="450"/>
      <c r="D333" s="450"/>
      <c r="E333" s="450"/>
      <c r="F333" s="450"/>
      <c r="G333" s="450"/>
      <c r="H333" s="256"/>
      <c r="I333" s="217"/>
      <c r="J333" s="217"/>
      <c r="K333" s="217"/>
      <c r="L333" s="217"/>
      <c r="M333" s="217"/>
      <c r="N333" s="371"/>
      <c r="O333" s="217"/>
      <c r="P333" s="371"/>
      <c r="Q333" s="456"/>
      <c r="R333" s="217"/>
      <c r="S333" s="217"/>
      <c r="T333" s="217"/>
      <c r="U333" s="217"/>
      <c r="V333" s="217"/>
      <c r="W333" s="217"/>
      <c r="X333" s="217"/>
      <c r="Y333" s="217"/>
      <c r="Z333" s="217"/>
      <c r="AA333" s="217"/>
      <c r="AB333" s="217"/>
      <c r="AC333" s="217"/>
      <c r="AD333" s="217"/>
      <c r="AE333" s="217"/>
      <c r="AF333" s="217"/>
      <c r="AG333" s="217"/>
      <c r="AH333" s="217"/>
      <c r="AI333" s="217"/>
      <c r="AJ333" s="217"/>
      <c r="AK333" s="217"/>
      <c r="AL333" s="217"/>
      <c r="AM333" s="217"/>
      <c r="AN333" s="217"/>
      <c r="AO333" s="217"/>
    </row>
    <row r="334" spans="1:41" ht="15" customHeight="1" outlineLevel="1">
      <c r="A334" s="256"/>
      <c r="B334" s="457" t="s">
        <v>907</v>
      </c>
      <c r="C334" s="457"/>
      <c r="E334" s="88"/>
      <c r="F334" s="457"/>
      <c r="G334" s="457"/>
      <c r="I334" s="217" t="e">
        <v>#N/A</v>
      </c>
      <c r="J334" s="217">
        <v>-76486.276768227443</v>
      </c>
      <c r="K334" s="217">
        <v>-71309.071919198264</v>
      </c>
      <c r="L334" s="217">
        <v>-87265.656247147184</v>
      </c>
      <c r="M334" s="217">
        <v>-91017.150962427026</v>
      </c>
      <c r="N334" s="371"/>
      <c r="O334" s="217">
        <v>-76486.276768227443</v>
      </c>
      <c r="P334" s="371"/>
      <c r="Q334" s="218" t="e">
        <v>#N/A</v>
      </c>
      <c r="R334" s="217" t="e">
        <v>#N/A</v>
      </c>
      <c r="S334" s="217" t="e">
        <v>#N/A</v>
      </c>
      <c r="T334" s="217" t="e">
        <v>#N/A</v>
      </c>
      <c r="U334" s="217" t="e">
        <v>#N/A</v>
      </c>
      <c r="V334" s="217" t="e">
        <v>#N/A</v>
      </c>
      <c r="W334" s="217" t="e">
        <v>#N/A</v>
      </c>
      <c r="X334" s="217" t="e">
        <v>#N/A</v>
      </c>
      <c r="Y334" s="217" t="e">
        <v>#N/A</v>
      </c>
      <c r="Z334" s="217">
        <v>-76486.276768227443</v>
      </c>
      <c r="AA334" s="217">
        <v>-51264.864117999066</v>
      </c>
      <c r="AB334" s="217">
        <v>-62118.632884757026</v>
      </c>
      <c r="AC334" s="217">
        <v>-65569.236442977417</v>
      </c>
      <c r="AD334" s="217">
        <v>-71309.071919198264</v>
      </c>
      <c r="AE334" s="217">
        <v>-74489.984534089672</v>
      </c>
      <c r="AF334" s="217">
        <v>-89734.607114361861</v>
      </c>
      <c r="AG334" s="217">
        <v>-87118.694886003446</v>
      </c>
      <c r="AH334" s="217">
        <v>-87265.656247147184</v>
      </c>
      <c r="AI334" s="217">
        <v>-84088.93401479868</v>
      </c>
      <c r="AJ334" s="217">
        <v>-93592.240447386226</v>
      </c>
      <c r="AK334" s="217">
        <v>-90863.871826417526</v>
      </c>
      <c r="AL334" s="217">
        <v>-91017.150962427026</v>
      </c>
      <c r="AM334" s="217">
        <v>-87703.86347429431</v>
      </c>
      <c r="AN334" s="217">
        <v>-97615.710968654967</v>
      </c>
      <c r="AO334" s="217" t="e">
        <v>#N/A</v>
      </c>
    </row>
    <row r="335" spans="1:41" ht="15" customHeight="1" outlineLevel="1">
      <c r="A335" s="256"/>
      <c r="B335" s="457" t="s">
        <v>908</v>
      </c>
      <c r="C335" s="457"/>
      <c r="D335" s="457"/>
      <c r="E335" s="457"/>
      <c r="F335" s="457"/>
      <c r="G335" s="457"/>
      <c r="I335" s="217" t="e">
        <v>#N/A</v>
      </c>
      <c r="J335" s="217">
        <v>-13.794981832126872</v>
      </c>
      <c r="K335" s="217">
        <v>-12.546726991068548</v>
      </c>
      <c r="L335" s="217">
        <v>-15.354264684163082</v>
      </c>
      <c r="M335" s="217">
        <v>-16.014334696775045</v>
      </c>
      <c r="N335" s="371"/>
      <c r="O335" s="217">
        <v>-13.794981832126872</v>
      </c>
      <c r="P335" s="371"/>
      <c r="Q335" s="218" t="e">
        <v>#N/A</v>
      </c>
      <c r="R335" s="217" t="e">
        <v>#N/A</v>
      </c>
      <c r="S335" s="217" t="e">
        <v>#N/A</v>
      </c>
      <c r="T335" s="217" t="e">
        <v>#N/A</v>
      </c>
      <c r="U335" s="217" t="e">
        <v>#N/A</v>
      </c>
      <c r="V335" s="217" t="e">
        <v>#N/A</v>
      </c>
      <c r="W335" s="217" t="e">
        <v>#N/A</v>
      </c>
      <c r="X335" s="217" t="e">
        <v>#N/A</v>
      </c>
      <c r="Y335" s="217" t="e">
        <v>#N/A</v>
      </c>
      <c r="Z335" s="217">
        <v>-13.794981832126872</v>
      </c>
      <c r="AA335" s="217">
        <v>-9.0199779216253191</v>
      </c>
      <c r="AB335" s="217">
        <v>-10.929682674128708</v>
      </c>
      <c r="AC335" s="217">
        <v>-11.536811327386992</v>
      </c>
      <c r="AD335" s="217">
        <v>-12.546726991068548</v>
      </c>
      <c r="AE335" s="217">
        <v>-13.106403916982144</v>
      </c>
      <c r="AF335" s="217">
        <v>-15.788672981054191</v>
      </c>
      <c r="AG335" s="217">
        <v>-15.328407047443372</v>
      </c>
      <c r="AH335" s="217">
        <v>-15.354264684163082</v>
      </c>
      <c r="AI335" s="217">
        <v>-14.795325049933965</v>
      </c>
      <c r="AJ335" s="217">
        <v>-16.467417928344293</v>
      </c>
      <c r="AK335" s="217">
        <v>-15.987365456800681</v>
      </c>
      <c r="AL335" s="217">
        <v>-16.014334696775045</v>
      </c>
      <c r="AM335" s="217">
        <v>-15.431366605371061</v>
      </c>
      <c r="AN335" s="217">
        <v>-17.175341686546794</v>
      </c>
      <c r="AO335" s="217" t="e">
        <v>#N/A</v>
      </c>
    </row>
    <row r="336" spans="1:41" ht="15" customHeight="1" outlineLevel="1">
      <c r="A336" s="256"/>
      <c r="B336" s="457"/>
      <c r="C336" s="457"/>
      <c r="D336" s="457"/>
      <c r="E336" s="457"/>
      <c r="F336" s="457"/>
      <c r="G336" s="457"/>
      <c r="I336" s="433"/>
      <c r="J336" s="433"/>
      <c r="K336" s="433"/>
      <c r="L336" s="433"/>
      <c r="M336" s="433"/>
      <c r="N336" s="458"/>
      <c r="O336" s="433"/>
      <c r="P336" s="458"/>
      <c r="Q336" s="459"/>
      <c r="R336" s="433"/>
      <c r="S336" s="433"/>
      <c r="T336" s="433"/>
      <c r="U336" s="433"/>
      <c r="V336" s="433"/>
      <c r="W336" s="433"/>
      <c r="X336" s="433"/>
      <c r="Y336" s="433"/>
      <c r="Z336" s="433"/>
      <c r="AA336" s="433"/>
      <c r="AB336" s="433"/>
      <c r="AC336" s="433"/>
      <c r="AD336" s="433"/>
      <c r="AE336" s="433"/>
      <c r="AF336" s="433"/>
      <c r="AG336" s="433"/>
      <c r="AH336" s="433"/>
      <c r="AI336" s="433"/>
      <c r="AJ336" s="433"/>
      <c r="AK336" s="433"/>
      <c r="AL336" s="433"/>
      <c r="AM336" s="433"/>
      <c r="AN336" s="433"/>
      <c r="AO336" s="433"/>
    </row>
    <row r="337" spans="1:41" ht="15" customHeight="1" outlineLevel="1">
      <c r="A337" s="256"/>
      <c r="B337" s="450" t="s">
        <v>811</v>
      </c>
      <c r="C337" s="450"/>
      <c r="D337" s="450"/>
      <c r="E337" s="450"/>
      <c r="F337" s="450"/>
      <c r="G337" s="450"/>
      <c r="H337" s="256"/>
      <c r="I337" s="217">
        <v>47146.166666666657</v>
      </c>
      <c r="J337" s="217">
        <v>57026.666666666672</v>
      </c>
      <c r="K337" s="217">
        <v>57989.49631232422</v>
      </c>
      <c r="L337" s="217">
        <v>54919.051654341129</v>
      </c>
      <c r="M337" s="217">
        <v>54292.595987198161</v>
      </c>
      <c r="N337" s="371"/>
      <c r="O337" s="460">
        <v>57026.666666666672</v>
      </c>
      <c r="P337" s="371"/>
      <c r="Q337" s="461" t="e">
        <v>#N/A</v>
      </c>
      <c r="R337" s="217" t="e">
        <v>#N/A</v>
      </c>
      <c r="S337" s="217">
        <v>10773.416666666666</v>
      </c>
      <c r="T337" s="217">
        <v>19186.666666666664</v>
      </c>
      <c r="U337" s="217">
        <v>28322.083333333328</v>
      </c>
      <c r="V337" s="217">
        <v>47146.166666666657</v>
      </c>
      <c r="W337" s="217">
        <v>14304.25</v>
      </c>
      <c r="X337" s="217">
        <v>25745.666666666668</v>
      </c>
      <c r="Y337" s="217">
        <v>37726.083333333336</v>
      </c>
      <c r="Z337" s="217">
        <v>57026.666666666672</v>
      </c>
      <c r="AA337" s="217">
        <v>14867.776408046768</v>
      </c>
      <c r="AB337" s="217">
        <v>26936.455684862114</v>
      </c>
      <c r="AC337" s="217">
        <v>39500.471580913203</v>
      </c>
      <c r="AD337" s="217">
        <v>57989.49631232422</v>
      </c>
      <c r="AE337" s="217">
        <v>13946.877058285232</v>
      </c>
      <c r="AF337" s="217">
        <v>25009.59117794178</v>
      </c>
      <c r="AG337" s="217">
        <v>36524.053165748337</v>
      </c>
      <c r="AH337" s="217">
        <v>54919.051654341129</v>
      </c>
      <c r="AI337" s="217">
        <v>13736.006344496174</v>
      </c>
      <c r="AJ337" s="217">
        <v>24515.151962981014</v>
      </c>
      <c r="AK337" s="217">
        <v>35717.970289734956</v>
      </c>
      <c r="AL337" s="217">
        <v>54292.595987198161</v>
      </c>
      <c r="AM337" s="217">
        <v>13894.846729773966</v>
      </c>
      <c r="AN337" s="217">
        <v>24820.69809329987</v>
      </c>
      <c r="AO337" s="217">
        <v>36177.351924604896</v>
      </c>
    </row>
    <row r="338" spans="1:41" ht="15" customHeight="1" outlineLevel="1">
      <c r="A338" s="256"/>
      <c r="B338" s="430" t="s">
        <v>909</v>
      </c>
      <c r="C338" s="257"/>
      <c r="D338" s="257"/>
      <c r="E338" s="257"/>
      <c r="F338" s="257"/>
      <c r="G338" s="257"/>
      <c r="H338" s="256"/>
      <c r="I338" s="247" t="e">
        <v>#N/A</v>
      </c>
      <c r="J338" s="247">
        <v>0.20957165128306676</v>
      </c>
      <c r="K338" s="247">
        <v>1.6883849292568698E-2</v>
      </c>
      <c r="L338" s="247">
        <v>-5.2948289832456141E-2</v>
      </c>
      <c r="M338" s="247">
        <v>-1.1406891566261179E-2</v>
      </c>
      <c r="N338" s="261"/>
      <c r="O338" s="247">
        <v>0.20957165128306676</v>
      </c>
      <c r="P338" s="261"/>
      <c r="Q338" s="462">
        <v>0</v>
      </c>
      <c r="R338" s="247" t="e">
        <v>#N/A</v>
      </c>
      <c r="S338" s="247" t="e">
        <v>#N/A</v>
      </c>
      <c r="T338" s="247" t="e">
        <v>#N/A</v>
      </c>
      <c r="U338" s="247" t="e">
        <v>#N/A</v>
      </c>
      <c r="V338" s="247" t="e">
        <v>#N/A</v>
      </c>
      <c r="W338" s="247">
        <v>0.21360874160854393</v>
      </c>
      <c r="X338" s="247">
        <v>9.2163731940030802E-2</v>
      </c>
      <c r="Y338" s="247">
        <v>6.6925436379298153E-2</v>
      </c>
      <c r="Z338" s="247">
        <v>0.20957165128306676</v>
      </c>
      <c r="AA338" s="247">
        <v>4.2864840405431259E-2</v>
      </c>
      <c r="AB338" s="247">
        <v>-5.5303167470349135E-2</v>
      </c>
      <c r="AC338" s="247">
        <v>-7.6444433460060801E-2</v>
      </c>
      <c r="AD338" s="247">
        <v>1.6883849292568698E-2</v>
      </c>
      <c r="AE338" s="247">
        <v>-3.7972188399838069E-2</v>
      </c>
      <c r="AF338" s="247">
        <v>-0.13744409700531868</v>
      </c>
      <c r="AG338" s="247">
        <v>-0.1602145103650191</v>
      </c>
      <c r="AH338" s="247">
        <v>-5.2948289832456141E-2</v>
      </c>
      <c r="AI338" s="247">
        <v>4.5473697908615662E-4</v>
      </c>
      <c r="AJ338" s="247">
        <v>-0.10722595439999039</v>
      </c>
      <c r="AK338" s="247">
        <v>-0.13283352585807462</v>
      </c>
      <c r="AL338" s="247">
        <v>-1.1406891566261179E-2</v>
      </c>
      <c r="AM338" s="247">
        <v>2.3701038944631048E-2</v>
      </c>
      <c r="AN338" s="247">
        <v>-8.566913620588601E-2</v>
      </c>
      <c r="AO338" s="247">
        <v>-0.11154608919086551</v>
      </c>
    </row>
    <row r="339" spans="1:41" ht="15" customHeight="1" outlineLevel="1">
      <c r="A339" s="256"/>
      <c r="B339" s="257"/>
      <c r="C339" s="257"/>
      <c r="D339" s="257"/>
      <c r="E339" s="257"/>
      <c r="F339" s="257"/>
      <c r="G339" s="257"/>
      <c r="H339" s="256"/>
      <c r="I339" s="254"/>
      <c r="J339" s="254"/>
      <c r="K339" s="254"/>
      <c r="L339" s="254"/>
      <c r="M339" s="254"/>
      <c r="N339" s="256"/>
      <c r="O339" s="247"/>
      <c r="P339" s="256"/>
      <c r="Q339" s="463"/>
      <c r="R339" s="254"/>
      <c r="S339" s="254"/>
      <c r="T339" s="254"/>
      <c r="U339" s="254"/>
      <c r="V339" s="254"/>
      <c r="W339" s="88"/>
      <c r="X339" s="88"/>
      <c r="Y339" s="88"/>
      <c r="Z339" s="88"/>
      <c r="AA339" s="88"/>
      <c r="AB339" s="254"/>
      <c r="AC339" s="254"/>
      <c r="AD339" s="254"/>
      <c r="AE339" s="254"/>
      <c r="AF339" s="254"/>
      <c r="AG339" s="254"/>
      <c r="AH339" s="254"/>
      <c r="AI339" s="254"/>
      <c r="AJ339" s="254"/>
      <c r="AK339" s="254"/>
      <c r="AL339" s="254"/>
      <c r="AM339" s="254"/>
      <c r="AN339" s="254"/>
      <c r="AO339" s="254"/>
    </row>
    <row r="340" spans="1:41" ht="15" customHeight="1" outlineLevel="1">
      <c r="A340" s="256"/>
      <c r="B340" s="450" t="s">
        <v>830</v>
      </c>
      <c r="C340" s="450"/>
      <c r="D340" s="450"/>
      <c r="E340" s="450"/>
      <c r="F340" s="450"/>
      <c r="G340" s="450"/>
      <c r="H340" s="256"/>
      <c r="I340" s="217">
        <v>5401</v>
      </c>
      <c r="J340" s="217">
        <v>-2788.9999999999927</v>
      </c>
      <c r="K340" s="217">
        <v>6418.3769008899762</v>
      </c>
      <c r="L340" s="217">
        <v>780.122441629901</v>
      </c>
      <c r="M340" s="217">
        <v>597.18748356302967</v>
      </c>
      <c r="N340" s="371"/>
      <c r="O340" s="217">
        <v>-2788.9999999999927</v>
      </c>
      <c r="P340" s="371"/>
      <c r="Q340" s="461" t="e">
        <v>#N/A</v>
      </c>
      <c r="R340" s="217" t="e">
        <v>#N/A</v>
      </c>
      <c r="S340" s="217">
        <v>4872</v>
      </c>
      <c r="T340" s="217">
        <v>-1100</v>
      </c>
      <c r="U340" s="217">
        <v>-233.00000000000728</v>
      </c>
      <c r="V340" s="217">
        <v>5401</v>
      </c>
      <c r="W340" s="217">
        <v>-4989</v>
      </c>
      <c r="X340" s="217">
        <v>-4158.9999999999927</v>
      </c>
      <c r="Y340" s="217">
        <v>1642.0000000000073</v>
      </c>
      <c r="Z340" s="217">
        <v>-2788.9999999999927</v>
      </c>
      <c r="AA340" s="217">
        <v>1275.109618011531</v>
      </c>
      <c r="AB340" s="217">
        <v>-1420.8544253178952</v>
      </c>
      <c r="AC340" s="217">
        <v>-924.79783815337578</v>
      </c>
      <c r="AD340" s="217">
        <v>6418.3769008899762</v>
      </c>
      <c r="AE340" s="217">
        <v>-4324.3458185644276</v>
      </c>
      <c r="AF340" s="217">
        <v>-7209.5040625116435</v>
      </c>
      <c r="AG340" s="217">
        <v>-6754.9225667675382</v>
      </c>
      <c r="AH340" s="217">
        <v>780.122441629901</v>
      </c>
      <c r="AI340" s="217">
        <v>-4530.7573387943639</v>
      </c>
      <c r="AJ340" s="217">
        <v>-7550.3115783187695</v>
      </c>
      <c r="AK340" s="217">
        <v>-7126.233650044418</v>
      </c>
      <c r="AL340" s="217">
        <v>597.18748356302967</v>
      </c>
      <c r="AM340" s="217">
        <v>-4644.0262722642065</v>
      </c>
      <c r="AN340" s="217">
        <v>-7739.0693677767686</v>
      </c>
      <c r="AO340" s="217">
        <v>-7304.3894912956093</v>
      </c>
    </row>
    <row r="341" spans="1:41" ht="15" customHeight="1" outlineLevel="1">
      <c r="A341" s="256"/>
      <c r="B341" s="450" t="s">
        <v>910</v>
      </c>
      <c r="C341" s="450"/>
      <c r="D341" s="450"/>
      <c r="E341" s="450"/>
      <c r="F341" s="450"/>
      <c r="G341" s="450"/>
      <c r="H341" s="256"/>
      <c r="I341" s="217">
        <v>49431.83065586914</v>
      </c>
      <c r="J341" s="217">
        <v>50795.092156029314</v>
      </c>
      <c r="K341" s="217">
        <v>45318.624339714457</v>
      </c>
      <c r="L341" s="217">
        <v>34641.464118118121</v>
      </c>
      <c r="M341" s="217">
        <v>43994.696455710029</v>
      </c>
      <c r="N341" s="371"/>
      <c r="O341" s="217">
        <v>50795.092156029321</v>
      </c>
      <c r="P341" s="371"/>
      <c r="Q341" s="461" t="e">
        <v>#N/A</v>
      </c>
      <c r="R341" s="217" t="e">
        <v>#N/A</v>
      </c>
      <c r="S341" s="217">
        <v>7354.5134715417989</v>
      </c>
      <c r="T341" s="217">
        <v>14284.286943083596</v>
      </c>
      <c r="U341" s="217">
        <v>18814.966012517631</v>
      </c>
      <c r="V341" s="217">
        <v>49431.83065586914</v>
      </c>
      <c r="W341" s="217">
        <v>10972.944643351508</v>
      </c>
      <c r="X341" s="217">
        <v>23005.409286703012</v>
      </c>
      <c r="Y341" s="217">
        <v>35134.401814953533</v>
      </c>
      <c r="Z341" s="217">
        <v>50795.092156029314</v>
      </c>
      <c r="AA341" s="217">
        <v>15811.871221255722</v>
      </c>
      <c r="AB341" s="217">
        <v>19775.373476886522</v>
      </c>
      <c r="AC341" s="217">
        <v>28449.585620953119</v>
      </c>
      <c r="AD341" s="217">
        <v>45318.624339714457</v>
      </c>
      <c r="AE341" s="217">
        <v>3592.2684274435233</v>
      </c>
      <c r="AF341" s="217">
        <v>6867.7748193947964</v>
      </c>
      <c r="AG341" s="217">
        <v>14980.879428416159</v>
      </c>
      <c r="AH341" s="217">
        <v>34641.464118118121</v>
      </c>
      <c r="AI341" s="217">
        <v>4165.2122181909872</v>
      </c>
      <c r="AJ341" s="217">
        <v>9537.8041857579592</v>
      </c>
      <c r="AK341" s="217">
        <v>19505.991341162357</v>
      </c>
      <c r="AL341" s="217">
        <v>43994.696455710029</v>
      </c>
      <c r="AM341" s="217">
        <v>6176.5736548589775</v>
      </c>
      <c r="AN341" s="217">
        <v>11683.480421615133</v>
      </c>
      <c r="AO341" s="217">
        <v>21900.872255904622</v>
      </c>
    </row>
    <row r="342" spans="1:41" ht="15" customHeight="1" outlineLevel="1">
      <c r="A342" s="256"/>
      <c r="B342" s="450" t="s">
        <v>911</v>
      </c>
      <c r="C342" s="450"/>
      <c r="D342" s="450"/>
      <c r="E342" s="450"/>
      <c r="F342" s="450"/>
      <c r="G342" s="450"/>
      <c r="H342" s="256"/>
      <c r="I342" s="217">
        <v>23597</v>
      </c>
      <c r="J342" s="217">
        <v>28800.666666666664</v>
      </c>
      <c r="K342" s="217">
        <v>41238.462429819701</v>
      </c>
      <c r="L342" s="217">
        <v>46135.814748747231</v>
      </c>
      <c r="M342" s="217">
        <v>47289.210117465911</v>
      </c>
      <c r="N342" s="371"/>
      <c r="O342" s="217">
        <v>28800.666666666664</v>
      </c>
      <c r="P342" s="371"/>
      <c r="Q342" s="461">
        <v>16597</v>
      </c>
      <c r="R342" s="217">
        <v>16008.833333333334</v>
      </c>
      <c r="S342" s="217">
        <v>16191.25</v>
      </c>
      <c r="T342" s="217">
        <v>19321.5</v>
      </c>
      <c r="U342" s="217">
        <v>23028.916666666668</v>
      </c>
      <c r="V342" s="217">
        <v>23597</v>
      </c>
      <c r="W342" s="217">
        <v>24091.25</v>
      </c>
      <c r="X342" s="217">
        <v>25853.666666666664</v>
      </c>
      <c r="Y342" s="217">
        <v>28032.083333333332</v>
      </c>
      <c r="Z342" s="217">
        <v>28800.666666666664</v>
      </c>
      <c r="AA342" s="217">
        <v>28800.666666666664</v>
      </c>
      <c r="AB342" s="217">
        <v>28800.666666666664</v>
      </c>
      <c r="AC342" s="217">
        <v>28800.666666666664</v>
      </c>
      <c r="AD342" s="217">
        <v>41238.462429819701</v>
      </c>
      <c r="AE342" s="217">
        <v>41238.462429819701</v>
      </c>
      <c r="AF342" s="217">
        <v>41238.462429819701</v>
      </c>
      <c r="AG342" s="217">
        <v>41238.462429819701</v>
      </c>
      <c r="AH342" s="217">
        <v>46135.814748747231</v>
      </c>
      <c r="AI342" s="217">
        <v>46135.814748747231</v>
      </c>
      <c r="AJ342" s="217">
        <v>46135.814748747231</v>
      </c>
      <c r="AK342" s="217">
        <v>46135.814748747231</v>
      </c>
      <c r="AL342" s="217">
        <v>47289.210117465911</v>
      </c>
      <c r="AM342" s="217">
        <v>47289.210117465911</v>
      </c>
      <c r="AN342" s="217">
        <v>47289.210117465911</v>
      </c>
      <c r="AO342" s="217">
        <v>47289.210117465911</v>
      </c>
    </row>
    <row r="343" spans="1:41" ht="15" customHeight="1" outlineLevel="1">
      <c r="A343" s="256"/>
      <c r="B343" s="450"/>
      <c r="C343" s="450"/>
      <c r="D343" s="450"/>
      <c r="E343" s="450"/>
      <c r="F343" s="450"/>
      <c r="G343" s="450"/>
      <c r="H343" s="256"/>
      <c r="I343" s="217"/>
      <c r="J343" s="217"/>
      <c r="K343" s="217"/>
      <c r="L343" s="217"/>
      <c r="M343" s="217"/>
      <c r="N343" s="371"/>
      <c r="O343" s="217"/>
      <c r="P343" s="371"/>
      <c r="Q343" s="461"/>
      <c r="R343" s="217"/>
      <c r="S343" s="217"/>
      <c r="T343" s="217"/>
      <c r="U343" s="217"/>
      <c r="V343" s="217"/>
      <c r="W343" s="217"/>
      <c r="X343" s="217"/>
      <c r="Y343" s="217"/>
      <c r="Z343" s="217"/>
      <c r="AA343" s="217"/>
      <c r="AB343" s="217"/>
      <c r="AC343" s="217"/>
      <c r="AD343" s="217"/>
      <c r="AE343" s="217"/>
      <c r="AF343" s="217"/>
      <c r="AG343" s="217"/>
      <c r="AH343" s="217"/>
      <c r="AI343" s="217"/>
      <c r="AJ343" s="217"/>
      <c r="AK343" s="217"/>
      <c r="AL343" s="217"/>
      <c r="AM343" s="217"/>
      <c r="AN343" s="217"/>
      <c r="AO343" s="217"/>
    </row>
    <row r="344" spans="1:41" ht="15" customHeight="1" outlineLevel="1">
      <c r="A344" s="256"/>
      <c r="B344" s="450" t="s">
        <v>912</v>
      </c>
      <c r="C344" s="450"/>
      <c r="D344" s="450"/>
      <c r="E344" s="450"/>
      <c r="F344" s="450"/>
      <c r="G344" s="450"/>
      <c r="H344" s="256"/>
      <c r="I344" s="254">
        <v>-0.22572500050987265</v>
      </c>
      <c r="J344" s="254">
        <v>-0.23090813506099295</v>
      </c>
      <c r="K344" s="254">
        <v>-0.26993807473441672</v>
      </c>
      <c r="L344" s="254">
        <v>-0.36831932259287503</v>
      </c>
      <c r="M344" s="254">
        <v>-0.30248252855056479</v>
      </c>
      <c r="N344" s="259"/>
      <c r="O344" s="254">
        <v>0.23090813506099292</v>
      </c>
      <c r="P344" s="256"/>
      <c r="Q344" s="464" t="e">
        <v>#N/A</v>
      </c>
      <c r="R344" s="254" t="e">
        <v>#N/A</v>
      </c>
      <c r="S344" s="254">
        <v>-1.4472745262058231</v>
      </c>
      <c r="T344" s="254">
        <v>-0.77399733315727592</v>
      </c>
      <c r="U344" s="254">
        <v>-0.59222358728968361</v>
      </c>
      <c r="V344" s="254">
        <v>-0.22572500050987265</v>
      </c>
      <c r="W344" s="254">
        <v>-0.99991391159053367</v>
      </c>
      <c r="X344" s="254">
        <v>-0.50388149393630244</v>
      </c>
      <c r="Y344" s="254">
        <v>-0.33243770767797393</v>
      </c>
      <c r="Z344" s="254">
        <v>-0.23090813506099295</v>
      </c>
      <c r="AA344" s="254">
        <v>-0.72373972050462476</v>
      </c>
      <c r="AB344" s="254">
        <v>-0.61138327807972448</v>
      </c>
      <c r="AC344" s="254">
        <v>-0.42820011115595485</v>
      </c>
      <c r="AD344" s="254">
        <v>-0.26993807473441672</v>
      </c>
      <c r="AE344" s="254">
        <v>-3.3225901535999141</v>
      </c>
      <c r="AF344" s="254">
        <v>-1.8361243134666811</v>
      </c>
      <c r="AG344" s="254">
        <v>-0.84813559476738876</v>
      </c>
      <c r="AH344" s="254">
        <v>-0.36831932259287503</v>
      </c>
      <c r="AI344" s="254">
        <v>-2.9887411240140165</v>
      </c>
      <c r="AJ344" s="254">
        <v>-1.3789534463351574</v>
      </c>
      <c r="AK344" s="254">
        <v>-0.67938264698135742</v>
      </c>
      <c r="AL344" s="254">
        <v>-0.30248252855056479</v>
      </c>
      <c r="AM344" s="254">
        <v>-2.1021208817620121</v>
      </c>
      <c r="AN344" s="254">
        <v>-1.1741015177467413</v>
      </c>
      <c r="AO344" s="254">
        <v>-0.63110401467049282</v>
      </c>
    </row>
    <row r="345" spans="1:41" ht="15" customHeight="1" outlineLevel="1">
      <c r="A345" s="256"/>
      <c r="B345" s="450" t="s">
        <v>913</v>
      </c>
      <c r="C345" s="450"/>
      <c r="D345" s="450"/>
      <c r="E345" s="450"/>
      <c r="F345" s="450"/>
      <c r="G345" s="450"/>
      <c r="H345" s="256"/>
      <c r="I345" s="254">
        <v>-0.23666823389671135</v>
      </c>
      <c r="J345" s="254">
        <v>-0.20567570727145193</v>
      </c>
      <c r="K345" s="254">
        <v>-0.21095582789662776</v>
      </c>
      <c r="L345" s="254">
        <v>-0.23232594542812171</v>
      </c>
      <c r="M345" s="254">
        <v>-0.24510942578386916</v>
      </c>
      <c r="N345" s="259"/>
      <c r="O345" s="465">
        <v>0.20567570727145193</v>
      </c>
      <c r="P345" s="256"/>
      <c r="Q345" s="464" t="e">
        <v>#N/A</v>
      </c>
      <c r="R345" s="254" t="e">
        <v>#N/A</v>
      </c>
      <c r="S345" s="254">
        <v>-0.98798740727562451</v>
      </c>
      <c r="T345" s="254">
        <v>-0.57623349548297431</v>
      </c>
      <c r="U345" s="254">
        <v>-0.39342680181836909</v>
      </c>
      <c r="V345" s="254">
        <v>-0.23666823389671135</v>
      </c>
      <c r="W345" s="254">
        <v>-0.76704475942464656</v>
      </c>
      <c r="X345" s="254">
        <v>-0.45025052759687711</v>
      </c>
      <c r="Y345" s="254">
        <v>-0.30960012193155484</v>
      </c>
      <c r="Z345" s="254">
        <v>-0.20567570727145193</v>
      </c>
      <c r="AA345" s="254">
        <v>-0.76969675520094349</v>
      </c>
      <c r="AB345" s="254">
        <v>-0.44884645563611797</v>
      </c>
      <c r="AC345" s="254">
        <v>-0.30840431107965383</v>
      </c>
      <c r="AD345" s="254">
        <v>-0.21095582789662776</v>
      </c>
      <c r="AE345" s="254">
        <v>-0.85579270945256214</v>
      </c>
      <c r="AF345" s="254">
        <v>-0.50421009426283658</v>
      </c>
      <c r="AG345" s="254">
        <v>-0.34787533099074519</v>
      </c>
      <c r="AH345" s="254">
        <v>-0.23232594542812171</v>
      </c>
      <c r="AI345" s="254">
        <v>-0.9062853302875099</v>
      </c>
      <c r="AJ345" s="254">
        <v>-0.53649220581137835</v>
      </c>
      <c r="AK345" s="254">
        <v>-0.37101861953121229</v>
      </c>
      <c r="AL345" s="254">
        <v>-0.24510942578386916</v>
      </c>
      <c r="AM345" s="254">
        <v>-0.9344402792006461</v>
      </c>
      <c r="AN345" s="254">
        <v>-0.55266745697557995</v>
      </c>
      <c r="AO345" s="254">
        <v>-0.38205472955267916</v>
      </c>
    </row>
    <row r="346" spans="1:41" ht="15" customHeight="1" outlineLevel="1">
      <c r="A346" s="256"/>
      <c r="B346" s="457"/>
      <c r="C346" s="457"/>
      <c r="D346" s="457"/>
      <c r="E346" s="457"/>
      <c r="F346" s="457"/>
      <c r="G346" s="457"/>
      <c r="I346" s="433"/>
      <c r="J346" s="433"/>
      <c r="K346" s="433"/>
      <c r="L346" s="433"/>
      <c r="M346" s="433"/>
      <c r="N346" s="458"/>
      <c r="O346" s="433"/>
      <c r="P346" s="458"/>
      <c r="Q346" s="459"/>
      <c r="R346" s="433"/>
      <c r="S346" s="433"/>
      <c r="T346" s="433"/>
      <c r="U346" s="433"/>
      <c r="V346" s="433"/>
      <c r="W346" s="433"/>
      <c r="X346" s="433"/>
      <c r="Y346" s="433"/>
      <c r="Z346" s="433"/>
      <c r="AA346" s="433"/>
      <c r="AB346" s="433"/>
      <c r="AC346" s="433"/>
      <c r="AD346" s="433"/>
      <c r="AE346" s="433"/>
      <c r="AF346" s="433"/>
      <c r="AG346" s="433"/>
      <c r="AH346" s="433"/>
      <c r="AI346" s="433"/>
      <c r="AJ346" s="433"/>
      <c r="AK346" s="433"/>
      <c r="AL346" s="433"/>
      <c r="AM346" s="433"/>
      <c r="AN346" s="433"/>
      <c r="AO346" s="433"/>
    </row>
    <row r="347" spans="1:41" ht="15" customHeight="1" outlineLevel="1">
      <c r="A347" s="256"/>
      <c r="B347" s="450" t="s">
        <v>914</v>
      </c>
      <c r="C347" s="450"/>
      <c r="D347" s="450"/>
      <c r="E347" s="450"/>
      <c r="F347" s="450"/>
      <c r="G347" s="450"/>
      <c r="H347" s="256"/>
      <c r="I347" s="398">
        <v>4.9170089431736681</v>
      </c>
      <c r="J347" s="398">
        <v>4.569094513265421</v>
      </c>
      <c r="K347" s="398">
        <v>3.760407365453311</v>
      </c>
      <c r="L347" s="398">
        <v>3.5953751333442243</v>
      </c>
      <c r="M347" s="398">
        <v>3.6022107881927692</v>
      </c>
      <c r="N347" s="466"/>
      <c r="O347" s="398">
        <v>4.569094513265421</v>
      </c>
      <c r="P347" s="398"/>
      <c r="Q347" s="467">
        <v>3.6886918742463202</v>
      </c>
      <c r="R347" s="398">
        <v>4.47941902389924</v>
      </c>
      <c r="S347" s="398">
        <v>2.7609578255305847</v>
      </c>
      <c r="T347" s="398">
        <v>2.0833633240295257</v>
      </c>
      <c r="U347" s="398">
        <v>2.287269879901785</v>
      </c>
      <c r="V347" s="398" t="e">
        <v>#DIV/0!</v>
      </c>
      <c r="W347" s="398">
        <v>4.5117737538006546</v>
      </c>
      <c r="X347" s="398" t="e">
        <v>#DIV/0!</v>
      </c>
      <c r="Y347" s="398">
        <v>6.5028129008859148</v>
      </c>
      <c r="Z347" s="398">
        <v>9.6630542499520526</v>
      </c>
      <c r="AA347" s="398">
        <v>7.8773482715718544</v>
      </c>
      <c r="AB347" s="398">
        <v>6.2312359279416576</v>
      </c>
      <c r="AC347" s="398">
        <v>5.439434225813204</v>
      </c>
      <c r="AD347" s="398">
        <v>7.8450485063197366</v>
      </c>
      <c r="AE347" s="398">
        <v>6.2846969593890867</v>
      </c>
      <c r="AF347" s="398">
        <v>5.0782506152533768</v>
      </c>
      <c r="AG347" s="398">
        <v>4.6874855007949279</v>
      </c>
      <c r="AH347" s="398">
        <v>6.4075885344154608</v>
      </c>
      <c r="AI347" s="398">
        <v>5.5456740135297951</v>
      </c>
      <c r="AJ347" s="398">
        <v>4.9809945561263245</v>
      </c>
      <c r="AK347" s="398">
        <v>5.0506431664503797</v>
      </c>
      <c r="AL347" s="398">
        <v>5.1077670214014059</v>
      </c>
      <c r="AM347" s="398">
        <v>4.4526243362649653</v>
      </c>
      <c r="AN347" s="398">
        <v>3.9581600315546397</v>
      </c>
      <c r="AO347" s="398">
        <v>4.0271165726788221</v>
      </c>
    </row>
    <row r="348" spans="1:41" ht="15" customHeight="1" outlineLevel="1">
      <c r="B348" s="450" t="s">
        <v>856</v>
      </c>
      <c r="I348" s="36">
        <v>47190.130339001342</v>
      </c>
      <c r="J348" s="36">
        <v>59589.60842606872</v>
      </c>
      <c r="K348" s="36">
        <v>58454.626120942346</v>
      </c>
      <c r="L348" s="36">
        <v>46871.445902821135</v>
      </c>
      <c r="M348" s="36">
        <v>51402.649408921643</v>
      </c>
      <c r="N348" s="371"/>
      <c r="O348" s="36">
        <v>59589.60842606872</v>
      </c>
      <c r="P348" s="371"/>
      <c r="Q348" s="468" t="e">
        <v>#N/A</v>
      </c>
      <c r="R348" s="36">
        <v>18432.326804875131</v>
      </c>
      <c r="S348" s="36">
        <v>8204.9301382084632</v>
      </c>
      <c r="T348" s="36">
        <v>9177.0234715417973</v>
      </c>
      <c r="U348" s="36">
        <v>8686.3413100181733</v>
      </c>
      <c r="V348" s="36">
        <v>21177.947976684838</v>
      </c>
      <c r="W348" s="36">
        <v>14561.194643351508</v>
      </c>
      <c r="X348" s="36">
        <v>12119.881310018176</v>
      </c>
      <c r="Y348" s="36">
        <v>16335.16700774245</v>
      </c>
      <c r="Z348" s="36">
        <v>16700.273674409116</v>
      </c>
      <c r="AA348" s="36">
        <v>13086.382833382006</v>
      </c>
      <c r="AB348" s="36">
        <v>7559.4942305472105</v>
      </c>
      <c r="AC348" s="36">
        <v>8195.2663872556332</v>
      </c>
      <c r="AD348" s="36">
        <v>20286.895903030218</v>
      </c>
      <c r="AE348" s="36">
        <v>9127.8018985623785</v>
      </c>
      <c r="AF348" s="36">
        <v>6960.8055028742865</v>
      </c>
      <c r="AG348" s="36">
        <v>7553.0844632343706</v>
      </c>
      <c r="AH348" s="36">
        <v>15275.163636590518</v>
      </c>
      <c r="AI348" s="36">
        <v>9746.8634933802095</v>
      </c>
      <c r="AJ348" s="36">
        <v>9092.5216639187929</v>
      </c>
      <c r="AK348" s="36">
        <v>9445.7457770360343</v>
      </c>
      <c r="AL348" s="36">
        <v>16127.257776926413</v>
      </c>
      <c r="AM348" s="36">
        <v>11897.766211927919</v>
      </c>
      <c r="AN348" s="36">
        <v>9319.834705516756</v>
      </c>
      <c r="AO348" s="36">
        <v>9681.8894214619322</v>
      </c>
    </row>
    <row r="349" spans="1:41" ht="15" customHeight="1" outlineLevel="1">
      <c r="B349" s="297" t="s">
        <v>862</v>
      </c>
      <c r="C349" s="297"/>
      <c r="I349" s="36">
        <v>40634.459344920309</v>
      </c>
      <c r="J349" s="36">
        <v>51429.883824412245</v>
      </c>
      <c r="K349" s="36">
        <v>66130.673316211221</v>
      </c>
      <c r="L349" s="36">
        <v>71868.40541591392</v>
      </c>
      <c r="M349" s="36">
        <v>73665.11555131177</v>
      </c>
      <c r="N349" s="371"/>
      <c r="O349" s="36">
        <v>51429.883824412245</v>
      </c>
      <c r="P349" s="371"/>
      <c r="Q349" s="469">
        <v>31679.21377100284</v>
      </c>
      <c r="R349" s="36">
        <v>31407.047104336176</v>
      </c>
      <c r="S349" s="36">
        <v>31460.46377100284</v>
      </c>
      <c r="T349" s="36">
        <v>33802.71377100284</v>
      </c>
      <c r="U349" s="36">
        <v>39981.376011586981</v>
      </c>
      <c r="V349" s="36">
        <v>40634.459344920309</v>
      </c>
      <c r="W349" s="36">
        <v>41230.709344920309</v>
      </c>
      <c r="X349" s="36">
        <v>43188.126011586981</v>
      </c>
      <c r="Y349" s="36">
        <v>48126.30049107891</v>
      </c>
      <c r="Z349" s="36">
        <v>51429.883824412245</v>
      </c>
      <c r="AA349" s="36">
        <v>48152.339810517733</v>
      </c>
      <c r="AB349" s="36">
        <v>45248.13714846225</v>
      </c>
      <c r="AC349" s="36">
        <v>45782.509579926133</v>
      </c>
      <c r="AD349" s="36">
        <v>66130.673316211221</v>
      </c>
      <c r="AE349" s="36">
        <v>61472.311247548831</v>
      </c>
      <c r="AF349" s="36">
        <v>58364.300859481926</v>
      </c>
      <c r="AG349" s="36">
        <v>58853.994627218759</v>
      </c>
      <c r="AH349" s="36">
        <v>71868.40541591392</v>
      </c>
      <c r="AI349" s="36">
        <v>66987.688420814811</v>
      </c>
      <c r="AJ349" s="36">
        <v>63734.901173022707</v>
      </c>
      <c r="AK349" s="36">
        <v>64191.735251081263</v>
      </c>
      <c r="AL349" s="36">
        <v>73665.11555131177</v>
      </c>
      <c r="AM349" s="36">
        <v>68662.380631335182</v>
      </c>
      <c r="AN349" s="36">
        <v>65328.273702348262</v>
      </c>
      <c r="AO349" s="36">
        <v>65796.528632358299</v>
      </c>
    </row>
    <row r="350" spans="1:41" ht="15" customHeight="1" outlineLevel="1">
      <c r="B350" s="1" t="s">
        <v>915</v>
      </c>
      <c r="I350" s="317">
        <v>1.1613327973293326</v>
      </c>
      <c r="J350" s="317">
        <v>1.1586572629546423</v>
      </c>
      <c r="K350" s="317">
        <v>0.8839260692452805</v>
      </c>
      <c r="L350" s="317">
        <v>0.652184303124142</v>
      </c>
      <c r="M350" s="317">
        <v>0.69778821392219081</v>
      </c>
      <c r="N350" s="470"/>
      <c r="O350" s="471">
        <v>1.1586572629546423</v>
      </c>
      <c r="P350" s="470"/>
      <c r="Q350" s="472" t="e">
        <v>#N/A</v>
      </c>
      <c r="R350" s="473">
        <v>0.58688506256706618</v>
      </c>
      <c r="S350" s="471">
        <v>0.26080130915841615</v>
      </c>
      <c r="T350" s="471">
        <v>0.2714877726596665</v>
      </c>
      <c r="U350" s="471">
        <v>0.21725968879862437</v>
      </c>
      <c r="V350" s="471">
        <v>0.52118197997710736</v>
      </c>
      <c r="W350" s="471">
        <v>0.35316381587176043</v>
      </c>
      <c r="X350" s="471">
        <v>0.28062994228475024</v>
      </c>
      <c r="Y350" s="471">
        <v>0.33942286943020838</v>
      </c>
      <c r="Z350" s="471">
        <v>0.32471925722068207</v>
      </c>
      <c r="AA350" s="471">
        <v>0.27177044531745881</v>
      </c>
      <c r="AB350" s="471">
        <v>0.16706752381305753</v>
      </c>
      <c r="AC350" s="471">
        <v>0.17900430671998246</v>
      </c>
      <c r="AD350" s="471">
        <v>0.30676983744027758</v>
      </c>
      <c r="AE350" s="471">
        <v>0.14848639514796744</v>
      </c>
      <c r="AF350" s="471">
        <v>0.11926478001737986</v>
      </c>
      <c r="AG350" s="471">
        <v>0.12833596956460835</v>
      </c>
      <c r="AH350" s="471">
        <v>0.21254351683734612</v>
      </c>
      <c r="AI350" s="471">
        <v>0.14550231129264651</v>
      </c>
      <c r="AJ350" s="471">
        <v>0.1426615793948609</v>
      </c>
      <c r="AK350" s="471">
        <v>0.1471489396585042</v>
      </c>
      <c r="AL350" s="471">
        <v>0.21892666096061303</v>
      </c>
      <c r="AM350" s="471">
        <v>0.1732792557224295</v>
      </c>
      <c r="AN350" s="471">
        <v>0.14266157939486085</v>
      </c>
      <c r="AO350" s="471">
        <v>0.14714893965850415</v>
      </c>
    </row>
    <row r="351" spans="1:41" ht="15" customHeight="1" outlineLevel="1">
      <c r="Q351" s="472"/>
      <c r="R351" s="34"/>
      <c r="S351" s="34"/>
      <c r="T351" s="34"/>
      <c r="U351" s="34"/>
    </row>
    <row r="353" spans="17:18" ht="15" customHeight="1">
      <c r="Q353" s="474"/>
      <c r="R353" s="88"/>
    </row>
    <row r="354" spans="17:18" ht="15" customHeight="1">
      <c r="Q354" s="474"/>
      <c r="R354" s="88"/>
    </row>
    <row r="355" spans="17:18" ht="15" customHeight="1">
      <c r="Q355" s="474"/>
      <c r="R355" s="88"/>
    </row>
    <row r="356" spans="17:18" ht="15" customHeight="1">
      <c r="Q356" s="474"/>
      <c r="R356" s="88"/>
    </row>
    <row r="357" spans="17:18" ht="15" customHeight="1">
      <c r="Q357" s="474"/>
      <c r="R357" s="88"/>
    </row>
    <row r="358" spans="17:18" ht="15" customHeight="1">
      <c r="Q358" s="474"/>
      <c r="R358" s="88"/>
    </row>
    <row r="359" spans="17:18" ht="15" customHeight="1">
      <c r="Q359" s="474"/>
      <c r="R359" s="88"/>
    </row>
    <row r="360" spans="17:18" ht="15" customHeight="1">
      <c r="Q360" s="474"/>
      <c r="R360" s="88"/>
    </row>
    <row r="361" spans="17:18" ht="15" customHeight="1">
      <c r="Q361" s="474"/>
      <c r="R361" s="88"/>
    </row>
    <row r="362" spans="17:18" ht="15" customHeight="1">
      <c r="Q362" s="474"/>
      <c r="R362" s="88"/>
    </row>
    <row r="363" spans="17:18" ht="15" customHeight="1">
      <c r="Q363" s="474"/>
      <c r="R363" s="88"/>
    </row>
    <row r="364" spans="17:18" ht="15" customHeight="1">
      <c r="Q364" s="474"/>
      <c r="R364" s="88"/>
    </row>
    <row r="365" spans="17:18" ht="15" customHeight="1">
      <c r="Q365" s="474"/>
      <c r="R365" s="88"/>
    </row>
    <row r="366" spans="17:18" ht="15" customHeight="1">
      <c r="Q366" s="474"/>
      <c r="R366" s="88"/>
    </row>
    <row r="367" spans="17:18" ht="15" customHeight="1">
      <c r="Q367" s="474"/>
      <c r="R367" s="88"/>
    </row>
    <row r="368" spans="17:18" ht="15" customHeight="1">
      <c r="Q368" s="474"/>
      <c r="R368" s="88"/>
    </row>
    <row r="369" spans="17:18" ht="15" customHeight="1">
      <c r="Q369" s="474"/>
      <c r="R369" s="88"/>
    </row>
    <row r="370" spans="17:18" ht="15" customHeight="1">
      <c r="Q370" s="474"/>
      <c r="R370" s="88"/>
    </row>
    <row r="371" spans="17:18" ht="15" customHeight="1">
      <c r="Q371" s="474"/>
      <c r="R371" s="88"/>
    </row>
    <row r="372" spans="17:18" ht="15" customHeight="1">
      <c r="Q372" s="474"/>
      <c r="R372" s="88"/>
    </row>
    <row r="373" spans="17:18" ht="15" customHeight="1">
      <c r="Q373" s="474"/>
      <c r="R373" s="88"/>
    </row>
    <row r="374" spans="17:18" ht="15" customHeight="1">
      <c r="Q374" s="474"/>
      <c r="R374" s="88"/>
    </row>
    <row r="375" spans="17:18" ht="15" customHeight="1">
      <c r="Q375" s="474"/>
      <c r="R375" s="88"/>
    </row>
    <row r="376" spans="17:18" ht="15" customHeight="1">
      <c r="Q376" s="474"/>
      <c r="R376" s="88"/>
    </row>
    <row r="377" spans="17:18" ht="15" customHeight="1">
      <c r="Q377" s="474"/>
      <c r="R377" s="88"/>
    </row>
    <row r="378" spans="17:18" ht="15" customHeight="1">
      <c r="Q378" s="474"/>
      <c r="R378" s="88"/>
    </row>
    <row r="379" spans="17:18" ht="15" customHeight="1">
      <c r="Q379" s="474"/>
      <c r="R379" s="88"/>
    </row>
    <row r="380" spans="17:18" ht="15" customHeight="1">
      <c r="Q380" s="474"/>
      <c r="R380" s="88"/>
    </row>
    <row r="381" spans="17:18" ht="15" customHeight="1">
      <c r="Q381" s="474"/>
      <c r="R381" s="88"/>
    </row>
    <row r="382" spans="17:18" ht="15" customHeight="1">
      <c r="Q382" s="474"/>
      <c r="R382" s="88"/>
    </row>
    <row r="383" spans="17:18" ht="15" customHeight="1">
      <c r="Q383" s="474"/>
      <c r="R383" s="88"/>
    </row>
    <row r="384" spans="17:18" ht="15" customHeight="1">
      <c r="Q384" s="474"/>
      <c r="R384" s="88"/>
    </row>
    <row r="385" spans="17:18" ht="15" customHeight="1">
      <c r="Q385" s="474"/>
      <c r="R385" s="88"/>
    </row>
    <row r="386" spans="17:18" ht="15" customHeight="1">
      <c r="Q386" s="474"/>
      <c r="R386" s="88"/>
    </row>
    <row r="387" spans="17:18" ht="15" customHeight="1">
      <c r="Q387" s="474"/>
      <c r="R387" s="88"/>
    </row>
    <row r="388" spans="17:18" ht="15" customHeight="1">
      <c r="Q388" s="474"/>
      <c r="R388" s="88"/>
    </row>
    <row r="389" spans="17:18" ht="15" customHeight="1">
      <c r="Q389" s="474"/>
      <c r="R389" s="88"/>
    </row>
    <row r="390" spans="17:18" ht="15" customHeight="1">
      <c r="Q390" s="474"/>
      <c r="R390" s="88"/>
    </row>
    <row r="391" spans="17:18" ht="15" customHeight="1">
      <c r="Q391" s="474"/>
      <c r="R391" s="88"/>
    </row>
    <row r="392" spans="17:18" ht="15" customHeight="1">
      <c r="Q392" s="474"/>
      <c r="R392" s="88"/>
    </row>
    <row r="393" spans="17:18" ht="15" customHeight="1">
      <c r="Q393" s="474"/>
      <c r="R393" s="88"/>
    </row>
    <row r="394" spans="17:18" ht="15" customHeight="1">
      <c r="Q394" s="474"/>
      <c r="R394" s="88"/>
    </row>
    <row r="395" spans="17:18" ht="15" customHeight="1">
      <c r="Q395" s="474"/>
      <c r="R395" s="88"/>
    </row>
    <row r="396" spans="17:18" ht="15" customHeight="1">
      <c r="Q396" s="474"/>
      <c r="R396" s="88"/>
    </row>
  </sheetData>
  <dataValidations count="2">
    <dataValidation type="list" allowBlank="1" showInputMessage="1" showErrorMessage="1" sqref="F164 F152" xr:uid="{718410F2-457C-174C-B5C3-A1B1482F96AA}">
      <formula1>"0,1"</formula1>
    </dataValidation>
    <dataValidation type="list" allowBlank="1" showInputMessage="1" showErrorMessage="1" sqref="E47 F125:F127 F129:F131 F287 F289" xr:uid="{C2980DF5-781B-DA4C-9EB7-54614604EE13}">
      <formula1>"1,2"</formula1>
    </dataValidation>
  </dataValidations>
  <pageMargins left="0.7" right="0.7" top="0.75" bottom="0.75" header="0.3" footer="0.3"/>
  <pageSetup paperSize="132"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CZ220"/>
  <sheetViews>
    <sheetView topLeftCell="A6" zoomScaleNormal="100" workbookViewId="0">
      <selection activeCell="I19" sqref="I19"/>
    </sheetView>
  </sheetViews>
  <sheetFormatPr baseColWidth="10" defaultColWidth="8.83203125" defaultRowHeight="13.5" customHeight="1" outlineLevelCol="1"/>
  <cols>
    <col min="1" max="1" width="3.83203125" style="34" bestFit="1" customWidth="1" outlineLevel="1"/>
    <col min="2" max="2" width="3.83203125" style="1" bestFit="1" customWidth="1" outlineLevel="1"/>
    <col min="3" max="3" width="40.1640625" style="1" bestFit="1" customWidth="1"/>
    <col min="4" max="4" width="20.83203125" style="34" bestFit="1" customWidth="1"/>
    <col min="5" max="14" width="12.5" style="1" bestFit="1" customWidth="1"/>
    <col min="15" max="17" width="11.5" style="1" bestFit="1" customWidth="1"/>
    <col min="18" max="53" width="12.5" style="1" bestFit="1" customWidth="1"/>
    <col min="54" max="54" width="9" style="1" bestFit="1" customWidth="1"/>
    <col min="55" max="55" width="11.5" style="1" bestFit="1" customWidth="1"/>
    <col min="56" max="57" width="9" style="1" bestFit="1" customWidth="1"/>
    <col min="58" max="16384" width="8.83203125" style="1"/>
  </cols>
  <sheetData>
    <row r="1" spans="1:104" ht="13.5" customHeight="1">
      <c r="A1" s="50"/>
      <c r="M1" s="64" t="s">
        <v>647</v>
      </c>
    </row>
    <row r="2" spans="1:104" ht="13.5" customHeight="1">
      <c r="A2" s="50"/>
      <c r="C2" s="58"/>
      <c r="D2" s="69"/>
      <c r="E2" s="34"/>
      <c r="M2" s="64" t="s">
        <v>646</v>
      </c>
    </row>
    <row r="3" spans="1:104" ht="13.5" customHeight="1">
      <c r="C3" s="63" t="s">
        <v>645</v>
      </c>
      <c r="D3" s="66" t="s">
        <v>644</v>
      </c>
      <c r="E3" s="34" t="s">
        <v>3</v>
      </c>
      <c r="G3" s="5"/>
      <c r="M3" s="64" t="s">
        <v>643</v>
      </c>
      <c r="N3" s="64">
        <f>$D$7+$D$8</f>
        <v>20</v>
      </c>
      <c r="O3" s="64">
        <f ca="1">COUNTA(OFFSET(INDIRECT($D$3),4,,1,1000))-1</f>
        <v>5</v>
      </c>
      <c r="P3" s="64">
        <f ca="1">$O$3+$D$6-1</f>
        <v>7</v>
      </c>
      <c r="Q3" s="68">
        <f ca="1">$P$3-$D$7</f>
        <v>-3</v>
      </c>
    </row>
    <row r="4" spans="1:104" ht="13.5" customHeight="1">
      <c r="C4" s="63" t="s">
        <v>642</v>
      </c>
      <c r="D4" s="66" t="s">
        <v>650</v>
      </c>
      <c r="E4" s="34" t="s">
        <v>3</v>
      </c>
      <c r="M4" s="64" t="s">
        <v>641</v>
      </c>
      <c r="N4" s="64">
        <f>100</f>
        <v>100</v>
      </c>
      <c r="O4" s="64">
        <f ca="1">COUNTA(OFFSET(INDIRECT($D$4),4,,1,1000))-1</f>
        <v>22</v>
      </c>
      <c r="P4" s="64">
        <f ca="1">($O$4+$D$6-1)</f>
        <v>24</v>
      </c>
      <c r="Q4" s="64">
        <f ca="1">$P$4-$D$8-$D$7</f>
        <v>4</v>
      </c>
      <c r="R4" s="4"/>
    </row>
    <row r="5" spans="1:104" ht="13.5" customHeight="1">
      <c r="C5" s="63" t="s">
        <v>640</v>
      </c>
      <c r="D5" s="66">
        <v>5</v>
      </c>
      <c r="M5" s="64" t="s">
        <v>639</v>
      </c>
      <c r="N5" s="64">
        <f>$N$3+$N$4</f>
        <v>120</v>
      </c>
      <c r="O5" s="64">
        <f>ROW($A$11)</f>
        <v>11</v>
      </c>
    </row>
    <row r="6" spans="1:104" ht="13.5" customHeight="1">
      <c r="C6" s="63" t="s">
        <v>638</v>
      </c>
      <c r="D6" s="66">
        <v>3</v>
      </c>
      <c r="M6" s="64" t="s">
        <v>637</v>
      </c>
      <c r="N6" s="64">
        <f>$N5+1</f>
        <v>121</v>
      </c>
      <c r="O6" s="64">
        <f>D7+D8+2</f>
        <v>22</v>
      </c>
      <c r="P6" s="64">
        <f ca="1">OFFSET($A$11,3,$O$6)</f>
        <v>0</v>
      </c>
      <c r="Q6" s="68" t="b">
        <f ca="1">AND(($D$8&gt;$P$6+4),$D$7&gt;0)</f>
        <v>1</v>
      </c>
      <c r="R6" s="70" t="b">
        <f ca="1">$P$6&lt;4</f>
        <v>1</v>
      </c>
    </row>
    <row r="7" spans="1:104" ht="13.5" customHeight="1">
      <c r="C7" s="63" t="s">
        <v>636</v>
      </c>
      <c r="D7" s="66">
        <v>10</v>
      </c>
      <c r="F7" s="67"/>
      <c r="M7" s="64" t="s">
        <v>635</v>
      </c>
      <c r="N7" s="64">
        <f>$N6+1</f>
        <v>122</v>
      </c>
      <c r="O7" s="64">
        <f>-4+$O$6</f>
        <v>18</v>
      </c>
      <c r="P7" s="64">
        <f>MATCH($D$7-1,$11:$11,0)</f>
        <v>13</v>
      </c>
    </row>
    <row r="8" spans="1:104" ht="13.5" customHeight="1">
      <c r="C8" s="63" t="s">
        <v>634</v>
      </c>
      <c r="D8" s="66">
        <v>10</v>
      </c>
      <c r="F8" s="34"/>
      <c r="M8" s="64" t="s">
        <v>633</v>
      </c>
      <c r="N8" s="64">
        <f>$N7+1</f>
        <v>123</v>
      </c>
    </row>
    <row r="9" spans="1:104" ht="13.5" customHeight="1">
      <c r="A9" s="50"/>
      <c r="C9" s="58"/>
      <c r="D9" s="65"/>
      <c r="M9" s="64" t="s">
        <v>632</v>
      </c>
    </row>
    <row r="11" spans="1:104" ht="13.5" customHeight="1">
      <c r="A11" s="50"/>
      <c r="C11" s="63" t="s">
        <v>631</v>
      </c>
      <c r="D11" s="62">
        <f>IFERROR(IF($D$7="","",IF(0&lt;$D$7,0,IF($D$8="","",IF(0&lt;$N$3,0,"")))),"")</f>
        <v>0</v>
      </c>
      <c r="E11" s="62">
        <f t="shared" ref="E11:AJ11" si="0">IFERROR(IF($D$7="","",IF(D11+1&lt;$D$7,D11+1,IF($D$8="","",IF(D11+1&lt;$N$3,D11+1,IF(D11&lt;$N$5,$N$5,IF(D11&lt;$N$6,$N$6,IF(D11&lt;$N$7,$N$7,IF(D11&lt;$N$8,$N$8,"")))))))),"")</f>
        <v>1</v>
      </c>
      <c r="F11" s="62">
        <f t="shared" si="0"/>
        <v>2</v>
      </c>
      <c r="G11" s="62">
        <f t="shared" si="0"/>
        <v>3</v>
      </c>
      <c r="H11" s="62">
        <f t="shared" si="0"/>
        <v>4</v>
      </c>
      <c r="I11" s="62">
        <f t="shared" si="0"/>
        <v>5</v>
      </c>
      <c r="J11" s="62">
        <f t="shared" si="0"/>
        <v>6</v>
      </c>
      <c r="K11" s="62">
        <f t="shared" si="0"/>
        <v>7</v>
      </c>
      <c r="L11" s="62">
        <f t="shared" si="0"/>
        <v>8</v>
      </c>
      <c r="M11" s="61">
        <f t="shared" si="0"/>
        <v>9</v>
      </c>
      <c r="N11" s="61">
        <f t="shared" si="0"/>
        <v>10</v>
      </c>
      <c r="O11" s="61">
        <f t="shared" si="0"/>
        <v>11</v>
      </c>
      <c r="P11" s="61">
        <f t="shared" si="0"/>
        <v>12</v>
      </c>
      <c r="Q11" s="61">
        <f t="shared" si="0"/>
        <v>13</v>
      </c>
      <c r="R11" s="61">
        <f t="shared" si="0"/>
        <v>14</v>
      </c>
      <c r="S11" s="61">
        <f t="shared" si="0"/>
        <v>15</v>
      </c>
      <c r="T11" s="61">
        <f t="shared" si="0"/>
        <v>16</v>
      </c>
      <c r="U11" s="61">
        <f t="shared" si="0"/>
        <v>17</v>
      </c>
      <c r="V11" s="61">
        <f t="shared" si="0"/>
        <v>18</v>
      </c>
      <c r="W11" s="61">
        <f t="shared" si="0"/>
        <v>19</v>
      </c>
      <c r="X11" s="61">
        <f t="shared" si="0"/>
        <v>120</v>
      </c>
      <c r="Y11" s="61">
        <f t="shared" si="0"/>
        <v>121</v>
      </c>
      <c r="Z11" s="61">
        <f t="shared" si="0"/>
        <v>122</v>
      </c>
      <c r="AA11" s="61">
        <f t="shared" si="0"/>
        <v>123</v>
      </c>
      <c r="AB11" s="61" t="str">
        <f t="shared" si="0"/>
        <v/>
      </c>
      <c r="AC11" s="61" t="str">
        <f t="shared" si="0"/>
        <v/>
      </c>
      <c r="AD11" s="61" t="str">
        <f t="shared" si="0"/>
        <v/>
      </c>
      <c r="AE11" s="61" t="str">
        <f t="shared" si="0"/>
        <v/>
      </c>
      <c r="AF11" s="61" t="str">
        <f t="shared" si="0"/>
        <v/>
      </c>
      <c r="AG11" s="61" t="str">
        <f t="shared" si="0"/>
        <v/>
      </c>
      <c r="AH11" s="61" t="str">
        <f t="shared" si="0"/>
        <v/>
      </c>
      <c r="AI11" s="61" t="str">
        <f t="shared" si="0"/>
        <v/>
      </c>
      <c r="AJ11" s="61" t="str">
        <f t="shared" si="0"/>
        <v/>
      </c>
      <c r="AK11" s="61" t="str">
        <f t="shared" ref="AK11:BP11" si="1">IFERROR(IF($D$7="","",IF(AJ11+1&lt;$D$7,AJ11+1,IF($D$8="","",IF(AJ11+1&lt;$N$3,AJ11+1,IF(AJ11&lt;$N$5,$N$5,IF(AJ11&lt;$N$6,$N$6,IF(AJ11&lt;$N$7,$N$7,IF(AJ11&lt;$N$8,$N$8,"")))))))),"")</f>
        <v/>
      </c>
      <c r="AL11" s="61" t="str">
        <f t="shared" si="1"/>
        <v/>
      </c>
      <c r="AM11" s="61" t="str">
        <f t="shared" si="1"/>
        <v/>
      </c>
      <c r="AN11" s="61" t="str">
        <f t="shared" si="1"/>
        <v/>
      </c>
      <c r="AO11" s="61" t="str">
        <f t="shared" si="1"/>
        <v/>
      </c>
      <c r="AP11" s="61" t="str">
        <f t="shared" si="1"/>
        <v/>
      </c>
      <c r="AQ11" s="61" t="str">
        <f t="shared" si="1"/>
        <v/>
      </c>
      <c r="AR11" s="61" t="str">
        <f t="shared" si="1"/>
        <v/>
      </c>
      <c r="AS11" s="61" t="str">
        <f t="shared" si="1"/>
        <v/>
      </c>
      <c r="AT11" s="61" t="str">
        <f t="shared" si="1"/>
        <v/>
      </c>
      <c r="AU11" s="61" t="str">
        <f t="shared" si="1"/>
        <v/>
      </c>
      <c r="AV11" s="61" t="str">
        <f t="shared" si="1"/>
        <v/>
      </c>
      <c r="AW11" s="61" t="str">
        <f t="shared" si="1"/>
        <v/>
      </c>
      <c r="AX11" s="61" t="str">
        <f t="shared" si="1"/>
        <v/>
      </c>
      <c r="AY11" s="61" t="str">
        <f t="shared" si="1"/>
        <v/>
      </c>
      <c r="AZ11" s="61" t="str">
        <f t="shared" si="1"/>
        <v/>
      </c>
      <c r="BA11" s="61" t="str">
        <f t="shared" si="1"/>
        <v/>
      </c>
      <c r="BB11" s="61" t="str">
        <f t="shared" si="1"/>
        <v/>
      </c>
      <c r="BC11" s="61" t="str">
        <f t="shared" si="1"/>
        <v/>
      </c>
      <c r="BD11" s="61" t="str">
        <f t="shared" si="1"/>
        <v/>
      </c>
      <c r="BE11" s="61" t="str">
        <f t="shared" si="1"/>
        <v/>
      </c>
      <c r="BF11" s="61" t="str">
        <f t="shared" si="1"/>
        <v/>
      </c>
      <c r="BG11" s="61" t="str">
        <f t="shared" si="1"/>
        <v/>
      </c>
      <c r="BH11" s="61" t="str">
        <f t="shared" si="1"/>
        <v/>
      </c>
      <c r="BI11" s="61" t="str">
        <f t="shared" si="1"/>
        <v/>
      </c>
      <c r="BJ11" s="61" t="str">
        <f t="shared" si="1"/>
        <v/>
      </c>
      <c r="BK11" s="61" t="str">
        <f t="shared" si="1"/>
        <v/>
      </c>
      <c r="BL11" s="61" t="str">
        <f t="shared" si="1"/>
        <v/>
      </c>
      <c r="BM11" s="61" t="str">
        <f t="shared" si="1"/>
        <v/>
      </c>
      <c r="BN11" s="61" t="str">
        <f t="shared" si="1"/>
        <v/>
      </c>
      <c r="BO11" s="61" t="str">
        <f t="shared" si="1"/>
        <v/>
      </c>
      <c r="BP11" s="61" t="str">
        <f t="shared" si="1"/>
        <v/>
      </c>
      <c r="BQ11" s="61" t="str">
        <f t="shared" ref="BQ11:CZ11" si="2">IFERROR(IF($D$7="","",IF(BP11+1&lt;$D$7,BP11+1,IF($D$8="","",IF(BP11+1&lt;$N$3,BP11+1,IF(BP11&lt;$N$5,$N$5,IF(BP11&lt;$N$6,$N$6,IF(BP11&lt;$N$7,$N$7,IF(BP11&lt;$N$8,$N$8,"")))))))),"")</f>
        <v/>
      </c>
      <c r="BR11" s="61" t="str">
        <f t="shared" si="2"/>
        <v/>
      </c>
      <c r="BS11" s="61" t="str">
        <f t="shared" si="2"/>
        <v/>
      </c>
      <c r="BT11" s="61" t="str">
        <f t="shared" si="2"/>
        <v/>
      </c>
      <c r="BU11" s="61" t="str">
        <f t="shared" si="2"/>
        <v/>
      </c>
      <c r="BV11" s="61" t="str">
        <f t="shared" si="2"/>
        <v/>
      </c>
      <c r="BW11" s="61" t="str">
        <f t="shared" si="2"/>
        <v/>
      </c>
      <c r="BX11" s="61" t="str">
        <f t="shared" si="2"/>
        <v/>
      </c>
      <c r="BY11" s="61" t="str">
        <f t="shared" si="2"/>
        <v/>
      </c>
      <c r="BZ11" s="61" t="str">
        <f t="shared" si="2"/>
        <v/>
      </c>
      <c r="CA11" s="61" t="str">
        <f t="shared" si="2"/>
        <v/>
      </c>
      <c r="CB11" s="61" t="str">
        <f t="shared" si="2"/>
        <v/>
      </c>
      <c r="CC11" s="61" t="str">
        <f t="shared" si="2"/>
        <v/>
      </c>
      <c r="CD11" s="61" t="str">
        <f t="shared" si="2"/>
        <v/>
      </c>
      <c r="CE11" s="61" t="str">
        <f t="shared" si="2"/>
        <v/>
      </c>
      <c r="CF11" s="61" t="str">
        <f t="shared" si="2"/>
        <v/>
      </c>
      <c r="CG11" s="61" t="str">
        <f t="shared" si="2"/>
        <v/>
      </c>
      <c r="CH11" s="61" t="str">
        <f t="shared" si="2"/>
        <v/>
      </c>
      <c r="CI11" s="61" t="str">
        <f t="shared" si="2"/>
        <v/>
      </c>
      <c r="CJ11" s="61" t="str">
        <f t="shared" si="2"/>
        <v/>
      </c>
      <c r="CK11" s="61" t="str">
        <f t="shared" si="2"/>
        <v/>
      </c>
      <c r="CL11" s="61" t="str">
        <f t="shared" si="2"/>
        <v/>
      </c>
      <c r="CM11" s="61" t="str">
        <f t="shared" si="2"/>
        <v/>
      </c>
      <c r="CN11" s="61" t="str">
        <f t="shared" si="2"/>
        <v/>
      </c>
      <c r="CO11" s="61" t="str">
        <f t="shared" si="2"/>
        <v/>
      </c>
      <c r="CP11" s="61" t="str">
        <f t="shared" si="2"/>
        <v/>
      </c>
      <c r="CQ11" s="61" t="str">
        <f t="shared" si="2"/>
        <v/>
      </c>
      <c r="CR11" s="61" t="str">
        <f t="shared" si="2"/>
        <v/>
      </c>
      <c r="CS11" s="61" t="str">
        <f t="shared" si="2"/>
        <v/>
      </c>
      <c r="CT11" s="61" t="str">
        <f t="shared" si="2"/>
        <v/>
      </c>
      <c r="CU11" s="61" t="str">
        <f t="shared" si="2"/>
        <v/>
      </c>
      <c r="CV11" s="61" t="str">
        <f t="shared" si="2"/>
        <v/>
      </c>
      <c r="CW11" s="61" t="str">
        <f t="shared" si="2"/>
        <v/>
      </c>
      <c r="CX11" s="61" t="str">
        <f t="shared" si="2"/>
        <v/>
      </c>
      <c r="CY11" s="61" t="str">
        <f t="shared" si="2"/>
        <v/>
      </c>
      <c r="CZ11" s="61" t="str">
        <f t="shared" si="2"/>
        <v/>
      </c>
    </row>
    <row r="12" spans="1:104" s="57" customFormat="1" ht="13.5" customHeight="1">
      <c r="A12" s="60"/>
      <c r="C12" s="59"/>
      <c r="D12" s="58">
        <f t="shared" ref="D12:AI12" si="3">IF(D$11="","",IF(OR(D$11=$N$5,D$11=$N$6,D$11=$N$7,D$11=$N$8),"",IF(D$11&lt;$D$7,$D$7-D$11-1,IF(C$12=0,$N$3-$D$7-1,C$12-1))))</f>
        <v>9</v>
      </c>
      <c r="E12" s="58">
        <f t="shared" si="3"/>
        <v>8</v>
      </c>
      <c r="F12" s="58">
        <f t="shared" si="3"/>
        <v>7</v>
      </c>
      <c r="G12" s="58">
        <f t="shared" si="3"/>
        <v>6</v>
      </c>
      <c r="H12" s="58">
        <f t="shared" si="3"/>
        <v>5</v>
      </c>
      <c r="I12" s="58">
        <f t="shared" si="3"/>
        <v>4</v>
      </c>
      <c r="J12" s="58">
        <f t="shared" si="3"/>
        <v>3</v>
      </c>
      <c r="K12" s="58">
        <f t="shared" si="3"/>
        <v>2</v>
      </c>
      <c r="L12" s="58">
        <f t="shared" si="3"/>
        <v>1</v>
      </c>
      <c r="M12" s="58">
        <f t="shared" si="3"/>
        <v>0</v>
      </c>
      <c r="N12" s="58">
        <f t="shared" si="3"/>
        <v>9</v>
      </c>
      <c r="O12" s="58">
        <f t="shared" si="3"/>
        <v>8</v>
      </c>
      <c r="P12" s="58">
        <f t="shared" si="3"/>
        <v>7</v>
      </c>
      <c r="Q12" s="58">
        <f t="shared" si="3"/>
        <v>6</v>
      </c>
      <c r="R12" s="58">
        <f t="shared" si="3"/>
        <v>5</v>
      </c>
      <c r="S12" s="58">
        <f t="shared" si="3"/>
        <v>4</v>
      </c>
      <c r="T12" s="58">
        <f t="shared" si="3"/>
        <v>3</v>
      </c>
      <c r="U12" s="58">
        <f t="shared" si="3"/>
        <v>2</v>
      </c>
      <c r="V12" s="58">
        <f t="shared" si="3"/>
        <v>1</v>
      </c>
      <c r="W12" s="58">
        <f t="shared" si="3"/>
        <v>0</v>
      </c>
      <c r="X12" s="58" t="str">
        <f t="shared" si="3"/>
        <v/>
      </c>
      <c r="Y12" s="58" t="str">
        <f t="shared" si="3"/>
        <v/>
      </c>
      <c r="Z12" s="58" t="str">
        <f t="shared" si="3"/>
        <v/>
      </c>
      <c r="AA12" s="58" t="str">
        <f t="shared" si="3"/>
        <v/>
      </c>
      <c r="AB12" s="58" t="str">
        <f t="shared" si="3"/>
        <v/>
      </c>
      <c r="AC12" s="58" t="str">
        <f t="shared" si="3"/>
        <v/>
      </c>
      <c r="AD12" s="58" t="str">
        <f t="shared" si="3"/>
        <v/>
      </c>
      <c r="AE12" s="58" t="str">
        <f t="shared" si="3"/>
        <v/>
      </c>
      <c r="AF12" s="58" t="str">
        <f t="shared" si="3"/>
        <v/>
      </c>
      <c r="AG12" s="58" t="str">
        <f t="shared" si="3"/>
        <v/>
      </c>
      <c r="AH12" s="58" t="str">
        <f t="shared" si="3"/>
        <v/>
      </c>
      <c r="AI12" s="58" t="str">
        <f t="shared" si="3"/>
        <v/>
      </c>
      <c r="AJ12" s="58" t="str">
        <f t="shared" ref="AJ12:BO12" si="4">IF(AJ$11="","",IF(OR(AJ$11=$N$5,AJ$11=$N$6,AJ$11=$N$7,AJ$11=$N$8),"",IF(AJ$11&lt;$D$7,$D$7-AJ$11-1,IF(AI$12=0,$N$3-$D$7-1,AI$12-1))))</f>
        <v/>
      </c>
      <c r="AK12" s="58" t="str">
        <f t="shared" si="4"/>
        <v/>
      </c>
      <c r="AL12" s="58" t="str">
        <f t="shared" si="4"/>
        <v/>
      </c>
      <c r="AM12" s="58" t="str">
        <f t="shared" si="4"/>
        <v/>
      </c>
      <c r="AN12" s="58" t="str">
        <f t="shared" si="4"/>
        <v/>
      </c>
      <c r="AO12" s="58" t="str">
        <f t="shared" si="4"/>
        <v/>
      </c>
      <c r="AP12" s="58" t="str">
        <f t="shared" si="4"/>
        <v/>
      </c>
      <c r="AQ12" s="58" t="str">
        <f t="shared" si="4"/>
        <v/>
      </c>
      <c r="AR12" s="58" t="str">
        <f t="shared" si="4"/>
        <v/>
      </c>
      <c r="AS12" s="58" t="str">
        <f t="shared" si="4"/>
        <v/>
      </c>
      <c r="AT12" s="58" t="str">
        <f t="shared" si="4"/>
        <v/>
      </c>
      <c r="AU12" s="58" t="str">
        <f t="shared" si="4"/>
        <v/>
      </c>
      <c r="AV12" s="58" t="str">
        <f t="shared" si="4"/>
        <v/>
      </c>
      <c r="AW12" s="58" t="str">
        <f t="shared" si="4"/>
        <v/>
      </c>
      <c r="AX12" s="58" t="str">
        <f t="shared" si="4"/>
        <v/>
      </c>
      <c r="AY12" s="58" t="str">
        <f t="shared" si="4"/>
        <v/>
      </c>
      <c r="AZ12" s="58" t="str">
        <f t="shared" si="4"/>
        <v/>
      </c>
      <c r="BA12" s="58" t="str">
        <f t="shared" si="4"/>
        <v/>
      </c>
      <c r="BB12" s="58" t="str">
        <f t="shared" si="4"/>
        <v/>
      </c>
      <c r="BC12" s="58" t="str">
        <f t="shared" si="4"/>
        <v/>
      </c>
      <c r="BD12" s="58" t="str">
        <f t="shared" si="4"/>
        <v/>
      </c>
      <c r="BE12" s="58" t="str">
        <f t="shared" si="4"/>
        <v/>
      </c>
      <c r="BF12" s="58" t="str">
        <f t="shared" si="4"/>
        <v/>
      </c>
      <c r="BG12" s="58" t="str">
        <f t="shared" si="4"/>
        <v/>
      </c>
      <c r="BH12" s="58" t="str">
        <f t="shared" si="4"/>
        <v/>
      </c>
      <c r="BI12" s="58" t="str">
        <f t="shared" si="4"/>
        <v/>
      </c>
      <c r="BJ12" s="58" t="str">
        <f t="shared" si="4"/>
        <v/>
      </c>
      <c r="BK12" s="58" t="str">
        <f t="shared" si="4"/>
        <v/>
      </c>
      <c r="BL12" s="58" t="str">
        <f t="shared" si="4"/>
        <v/>
      </c>
      <c r="BM12" s="58" t="str">
        <f t="shared" si="4"/>
        <v/>
      </c>
      <c r="BN12" s="58" t="str">
        <f t="shared" si="4"/>
        <v/>
      </c>
      <c r="BO12" s="58" t="str">
        <f t="shared" si="4"/>
        <v/>
      </c>
      <c r="BP12" s="58" t="str">
        <f t="shared" ref="BP12:CZ12" si="5">IF(BP$11="","",IF(OR(BP$11=$N$5,BP$11=$N$6,BP$11=$N$7,BP$11=$N$8),"",IF(BP$11&lt;$D$7,$D$7-BP$11-1,IF(BO$12=0,$N$3-$D$7-1,BO$12-1))))</f>
        <v/>
      </c>
      <c r="BQ12" s="58" t="str">
        <f t="shared" si="5"/>
        <v/>
      </c>
      <c r="BR12" s="58" t="str">
        <f t="shared" si="5"/>
        <v/>
      </c>
      <c r="BS12" s="58" t="str">
        <f t="shared" si="5"/>
        <v/>
      </c>
      <c r="BT12" s="58" t="str">
        <f t="shared" si="5"/>
        <v/>
      </c>
      <c r="BU12" s="58" t="str">
        <f t="shared" si="5"/>
        <v/>
      </c>
      <c r="BV12" s="58" t="str">
        <f t="shared" si="5"/>
        <v/>
      </c>
      <c r="BW12" s="58" t="str">
        <f t="shared" si="5"/>
        <v/>
      </c>
      <c r="BX12" s="58" t="str">
        <f t="shared" si="5"/>
        <v/>
      </c>
      <c r="BY12" s="58" t="str">
        <f t="shared" si="5"/>
        <v/>
      </c>
      <c r="BZ12" s="58" t="str">
        <f t="shared" si="5"/>
        <v/>
      </c>
      <c r="CA12" s="58" t="str">
        <f t="shared" si="5"/>
        <v/>
      </c>
      <c r="CB12" s="58" t="str">
        <f t="shared" si="5"/>
        <v/>
      </c>
      <c r="CC12" s="58" t="str">
        <f t="shared" si="5"/>
        <v/>
      </c>
      <c r="CD12" s="58" t="str">
        <f t="shared" si="5"/>
        <v/>
      </c>
      <c r="CE12" s="58" t="str">
        <f t="shared" si="5"/>
        <v/>
      </c>
      <c r="CF12" s="58" t="str">
        <f t="shared" si="5"/>
        <v/>
      </c>
      <c r="CG12" s="58" t="str">
        <f t="shared" si="5"/>
        <v/>
      </c>
      <c r="CH12" s="58" t="str">
        <f t="shared" si="5"/>
        <v/>
      </c>
      <c r="CI12" s="58" t="str">
        <f t="shared" si="5"/>
        <v/>
      </c>
      <c r="CJ12" s="58" t="str">
        <f t="shared" si="5"/>
        <v/>
      </c>
      <c r="CK12" s="58" t="str">
        <f t="shared" si="5"/>
        <v/>
      </c>
      <c r="CL12" s="58" t="str">
        <f t="shared" si="5"/>
        <v/>
      </c>
      <c r="CM12" s="58" t="str">
        <f t="shared" si="5"/>
        <v/>
      </c>
      <c r="CN12" s="58" t="str">
        <f t="shared" si="5"/>
        <v/>
      </c>
      <c r="CO12" s="58" t="str">
        <f t="shared" si="5"/>
        <v/>
      </c>
      <c r="CP12" s="58" t="str">
        <f t="shared" si="5"/>
        <v/>
      </c>
      <c r="CQ12" s="58" t="str">
        <f t="shared" si="5"/>
        <v/>
      </c>
      <c r="CR12" s="58" t="str">
        <f t="shared" si="5"/>
        <v/>
      </c>
      <c r="CS12" s="58" t="str">
        <f t="shared" si="5"/>
        <v/>
      </c>
      <c r="CT12" s="58" t="str">
        <f t="shared" si="5"/>
        <v/>
      </c>
      <c r="CU12" s="58" t="str">
        <f t="shared" si="5"/>
        <v/>
      </c>
      <c r="CV12" s="58" t="str">
        <f t="shared" si="5"/>
        <v/>
      </c>
      <c r="CW12" s="58" t="str">
        <f t="shared" si="5"/>
        <v/>
      </c>
      <c r="CX12" s="58" t="str">
        <f t="shared" si="5"/>
        <v/>
      </c>
      <c r="CY12" s="58" t="str">
        <f t="shared" si="5"/>
        <v/>
      </c>
      <c r="CZ12" s="58" t="str">
        <f t="shared" si="5"/>
        <v/>
      </c>
    </row>
    <row r="13" spans="1:104" s="35" customFormat="1" ht="13.5" customHeight="1">
      <c r="A13" s="41">
        <v>5</v>
      </c>
      <c r="C13" s="19" t="s">
        <v>630</v>
      </c>
      <c r="D13" s="56" t="e">
        <f t="shared" ref="D13:AI13" ca="1" si="6">IF(D$11="","",IF(D$11-$N$3=100, $M$5,IF(D$11-$N$3=101, $M$6,IF(D$11-$N$3=102, $M$7,IF(D$11-$N$3=103, $M$8,IF(D$11&lt;$D$7,OFFSET(INDIRECT($D$3),$A13-1,$Q$3+D$11),OFFSET(INDIRECT($D$4),$A13-1,$Q$4+D$11)))))))</f>
        <v>#REF!</v>
      </c>
      <c r="E13" s="56" t="e">
        <f t="shared" ca="1" si="6"/>
        <v>#REF!</v>
      </c>
      <c r="F13" s="56" t="e">
        <f t="shared" ca="1" si="6"/>
        <v>#REF!</v>
      </c>
      <c r="G13" s="56">
        <f t="shared" ca="1" si="6"/>
        <v>0</v>
      </c>
      <c r="H13" s="56" t="str">
        <f t="shared" ca="1" si="6"/>
        <v>year end date</v>
      </c>
      <c r="I13" s="56">
        <f t="shared" ca="1" si="6"/>
        <v>40787</v>
      </c>
      <c r="J13" s="56">
        <f t="shared" ca="1" si="6"/>
        <v>41153</v>
      </c>
      <c r="K13" s="56">
        <f t="shared" ca="1" si="6"/>
        <v>41518</v>
      </c>
      <c r="L13" s="56">
        <f t="shared" ca="1" si="6"/>
        <v>41883</v>
      </c>
      <c r="M13" s="56">
        <f t="shared" ca="1" si="6"/>
        <v>42248</v>
      </c>
      <c r="N13" s="56">
        <f t="shared" ca="1" si="6"/>
        <v>41609</v>
      </c>
      <c r="O13" s="56">
        <f t="shared" ca="1" si="6"/>
        <v>41699</v>
      </c>
      <c r="P13" s="56">
        <f t="shared" ca="1" si="6"/>
        <v>41791</v>
      </c>
      <c r="Q13" s="56">
        <f t="shared" ca="1" si="6"/>
        <v>41883</v>
      </c>
      <c r="R13" s="56">
        <f t="shared" ca="1" si="6"/>
        <v>41974</v>
      </c>
      <c r="S13" s="56">
        <f t="shared" ca="1" si="6"/>
        <v>42064</v>
      </c>
      <c r="T13" s="56">
        <f t="shared" ca="1" si="6"/>
        <v>42156</v>
      </c>
      <c r="U13" s="56">
        <f t="shared" ca="1" si="6"/>
        <v>42248</v>
      </c>
      <c r="V13" s="56">
        <f t="shared" ca="1" si="6"/>
        <v>42339</v>
      </c>
      <c r="W13" s="56">
        <f t="shared" ca="1" si="6"/>
        <v>42430</v>
      </c>
      <c r="X13" s="56" t="str">
        <f t="shared" ca="1" si="6"/>
        <v>LTM</v>
      </c>
      <c r="Y13" s="56" t="str">
        <f t="shared" ca="1" si="6"/>
        <v>Prior Fiscal</v>
      </c>
      <c r="Z13" s="56" t="str">
        <f t="shared" ca="1" si="6"/>
        <v>Current</v>
      </c>
      <c r="AA13" s="56" t="str">
        <f t="shared" ca="1" si="6"/>
        <v>Prior</v>
      </c>
      <c r="AB13" s="56" t="str">
        <f t="shared" ca="1" si="6"/>
        <v/>
      </c>
      <c r="AC13" s="56" t="str">
        <f t="shared" ca="1" si="6"/>
        <v/>
      </c>
      <c r="AD13" s="56" t="str">
        <f t="shared" ca="1" si="6"/>
        <v/>
      </c>
      <c r="AE13" s="56" t="str">
        <f t="shared" ca="1" si="6"/>
        <v/>
      </c>
      <c r="AF13" s="56" t="str">
        <f t="shared" ca="1" si="6"/>
        <v/>
      </c>
      <c r="AG13" s="56" t="str">
        <f t="shared" ca="1" si="6"/>
        <v/>
      </c>
      <c r="AH13" s="56" t="str">
        <f t="shared" ca="1" si="6"/>
        <v/>
      </c>
      <c r="AI13" s="56" t="str">
        <f t="shared" ca="1" si="6"/>
        <v/>
      </c>
      <c r="AJ13" s="56" t="str">
        <f t="shared" ref="AJ13:BO13" ca="1" si="7">IF(AJ$11="","",IF(AJ$11-$N$3=100, $M$5,IF(AJ$11-$N$3=101, $M$6,IF(AJ$11-$N$3=102, $M$7,IF(AJ$11-$N$3=103, $M$8,IF(AJ$11&lt;$D$7,OFFSET(INDIRECT($D$3),$A13-1,$Q$3+AJ$11),OFFSET(INDIRECT($D$4),$A13-1,$Q$4+AJ$11)))))))</f>
        <v/>
      </c>
      <c r="AK13" s="56" t="str">
        <f t="shared" ca="1" si="7"/>
        <v/>
      </c>
      <c r="AL13" s="56" t="str">
        <f t="shared" ca="1" si="7"/>
        <v/>
      </c>
      <c r="AM13" s="56" t="str">
        <f t="shared" ca="1" si="7"/>
        <v/>
      </c>
      <c r="AN13" s="56" t="str">
        <f t="shared" ca="1" si="7"/>
        <v/>
      </c>
      <c r="AO13" s="56" t="str">
        <f t="shared" ca="1" si="7"/>
        <v/>
      </c>
      <c r="AP13" s="56" t="str">
        <f t="shared" ca="1" si="7"/>
        <v/>
      </c>
      <c r="AQ13" s="56" t="str">
        <f t="shared" ca="1" si="7"/>
        <v/>
      </c>
      <c r="AR13" s="56" t="str">
        <f t="shared" ca="1" si="7"/>
        <v/>
      </c>
      <c r="AS13" s="56" t="str">
        <f t="shared" ca="1" si="7"/>
        <v/>
      </c>
      <c r="AT13" s="56" t="str">
        <f t="shared" ca="1" si="7"/>
        <v/>
      </c>
      <c r="AU13" s="56" t="str">
        <f t="shared" ca="1" si="7"/>
        <v/>
      </c>
      <c r="AV13" s="56" t="str">
        <f t="shared" ca="1" si="7"/>
        <v/>
      </c>
      <c r="AW13" s="56" t="str">
        <f t="shared" ca="1" si="7"/>
        <v/>
      </c>
      <c r="AX13" s="56" t="str">
        <f t="shared" ca="1" si="7"/>
        <v/>
      </c>
      <c r="AY13" s="56" t="str">
        <f t="shared" ca="1" si="7"/>
        <v/>
      </c>
      <c r="AZ13" s="56" t="str">
        <f t="shared" ca="1" si="7"/>
        <v/>
      </c>
      <c r="BA13" s="56" t="str">
        <f t="shared" ca="1" si="7"/>
        <v/>
      </c>
      <c r="BB13" s="56" t="str">
        <f t="shared" ca="1" si="7"/>
        <v/>
      </c>
      <c r="BC13" s="56" t="str">
        <f t="shared" ca="1" si="7"/>
        <v/>
      </c>
      <c r="BD13" s="56" t="str">
        <f t="shared" ca="1" si="7"/>
        <v/>
      </c>
      <c r="BE13" s="56" t="str">
        <f t="shared" ca="1" si="7"/>
        <v/>
      </c>
      <c r="BF13" s="56" t="str">
        <f t="shared" ca="1" si="7"/>
        <v/>
      </c>
      <c r="BG13" s="56" t="str">
        <f t="shared" ca="1" si="7"/>
        <v/>
      </c>
      <c r="BH13" s="56" t="str">
        <f t="shared" ca="1" si="7"/>
        <v/>
      </c>
      <c r="BI13" s="56" t="str">
        <f t="shared" ca="1" si="7"/>
        <v/>
      </c>
      <c r="BJ13" s="56" t="str">
        <f t="shared" ca="1" si="7"/>
        <v/>
      </c>
      <c r="BK13" s="56" t="str">
        <f t="shared" ca="1" si="7"/>
        <v/>
      </c>
      <c r="BL13" s="56" t="str">
        <f t="shared" ca="1" si="7"/>
        <v/>
      </c>
      <c r="BM13" s="56" t="str">
        <f t="shared" ca="1" si="7"/>
        <v/>
      </c>
      <c r="BN13" s="56" t="str">
        <f t="shared" ca="1" si="7"/>
        <v/>
      </c>
      <c r="BO13" s="56" t="str">
        <f t="shared" ca="1" si="7"/>
        <v/>
      </c>
      <c r="BP13" s="56" t="str">
        <f t="shared" ref="BP13:CZ13" ca="1" si="8">IF(BP$11="","",IF(BP$11-$N$3=100, $M$5,IF(BP$11-$N$3=101, $M$6,IF(BP$11-$N$3=102, $M$7,IF(BP$11-$N$3=103, $M$8,IF(BP$11&lt;$D$7,OFFSET(INDIRECT($D$3),$A13-1,$Q$3+BP$11),OFFSET(INDIRECT($D$4),$A13-1,$Q$4+BP$11)))))))</f>
        <v/>
      </c>
      <c r="BQ13" s="56" t="str">
        <f t="shared" ca="1" si="8"/>
        <v/>
      </c>
      <c r="BR13" s="56" t="str">
        <f t="shared" ca="1" si="8"/>
        <v/>
      </c>
      <c r="BS13" s="56" t="str">
        <f t="shared" ca="1" si="8"/>
        <v/>
      </c>
      <c r="BT13" s="56" t="str">
        <f t="shared" ca="1" si="8"/>
        <v/>
      </c>
      <c r="BU13" s="56" t="str">
        <f t="shared" ca="1" si="8"/>
        <v/>
      </c>
      <c r="BV13" s="56" t="str">
        <f t="shared" ca="1" si="8"/>
        <v/>
      </c>
      <c r="BW13" s="56" t="str">
        <f t="shared" ca="1" si="8"/>
        <v/>
      </c>
      <c r="BX13" s="56" t="str">
        <f t="shared" ca="1" si="8"/>
        <v/>
      </c>
      <c r="BY13" s="56" t="str">
        <f t="shared" ca="1" si="8"/>
        <v/>
      </c>
      <c r="BZ13" s="56" t="str">
        <f t="shared" ca="1" si="8"/>
        <v/>
      </c>
      <c r="CA13" s="56" t="str">
        <f t="shared" ca="1" si="8"/>
        <v/>
      </c>
      <c r="CB13" s="56" t="str">
        <f t="shared" ca="1" si="8"/>
        <v/>
      </c>
      <c r="CC13" s="56" t="str">
        <f t="shared" ca="1" si="8"/>
        <v/>
      </c>
      <c r="CD13" s="56" t="str">
        <f t="shared" ca="1" si="8"/>
        <v/>
      </c>
      <c r="CE13" s="56" t="str">
        <f t="shared" ca="1" si="8"/>
        <v/>
      </c>
      <c r="CF13" s="56" t="str">
        <f t="shared" ca="1" si="8"/>
        <v/>
      </c>
      <c r="CG13" s="56" t="str">
        <f t="shared" ca="1" si="8"/>
        <v/>
      </c>
      <c r="CH13" s="56" t="str">
        <f t="shared" ca="1" si="8"/>
        <v/>
      </c>
      <c r="CI13" s="56" t="str">
        <f t="shared" ca="1" si="8"/>
        <v/>
      </c>
      <c r="CJ13" s="56" t="str">
        <f t="shared" ca="1" si="8"/>
        <v/>
      </c>
      <c r="CK13" s="56" t="str">
        <f t="shared" ca="1" si="8"/>
        <v/>
      </c>
      <c r="CL13" s="56" t="str">
        <f t="shared" ca="1" si="8"/>
        <v/>
      </c>
      <c r="CM13" s="56" t="str">
        <f t="shared" ca="1" si="8"/>
        <v/>
      </c>
      <c r="CN13" s="56" t="str">
        <f t="shared" ca="1" si="8"/>
        <v/>
      </c>
      <c r="CO13" s="56" t="str">
        <f t="shared" ca="1" si="8"/>
        <v/>
      </c>
      <c r="CP13" s="56" t="str">
        <f t="shared" ca="1" si="8"/>
        <v/>
      </c>
      <c r="CQ13" s="56" t="str">
        <f t="shared" ca="1" si="8"/>
        <v/>
      </c>
      <c r="CR13" s="56" t="str">
        <f t="shared" ca="1" si="8"/>
        <v/>
      </c>
      <c r="CS13" s="56" t="str">
        <f t="shared" ca="1" si="8"/>
        <v/>
      </c>
      <c r="CT13" s="56" t="str">
        <f t="shared" ca="1" si="8"/>
        <v/>
      </c>
      <c r="CU13" s="56" t="str">
        <f t="shared" ca="1" si="8"/>
        <v/>
      </c>
      <c r="CV13" s="56" t="str">
        <f t="shared" ca="1" si="8"/>
        <v/>
      </c>
      <c r="CW13" s="56" t="str">
        <f t="shared" ca="1" si="8"/>
        <v/>
      </c>
      <c r="CX13" s="56" t="str">
        <f t="shared" ca="1" si="8"/>
        <v/>
      </c>
      <c r="CY13" s="56" t="str">
        <f t="shared" ca="1" si="8"/>
        <v/>
      </c>
      <c r="CZ13" s="56" t="str">
        <f t="shared" ca="1" si="8"/>
        <v/>
      </c>
    </row>
    <row r="14" spans="1:104" s="34" customFormat="1" ht="13.5" customHeight="1">
      <c r="A14" s="41">
        <v>8</v>
      </c>
      <c r="B14" s="1"/>
      <c r="C14" s="2" t="s">
        <v>511</v>
      </c>
      <c r="D14" s="34" t="e">
        <f t="shared" ref="D14:AI14" ca="1" si="9">IF(D$11="","",IF(D13=$M$5,"-",IF(D13=$M$6,TEXT(OFFSET($A13,,MATCH($D$7-1,11:11,0)-1),"m/d/yyyy"),IF(D13=$M$7,$M$4,IF(D13=$M$8,$M$4,IF(D$11&lt;$D$7,OFFSET(INDIRECT($D$3),$A14-1,$Q$3+D$11),OFFSET(INDIRECT($D$4),$A14-1,$Q$4+D$11)))))))</f>
        <v>#REF!</v>
      </c>
      <c r="E14" s="34" t="e">
        <f t="shared" ca="1" si="9"/>
        <v>#REF!</v>
      </c>
      <c r="F14" s="34" t="e">
        <f t="shared" ca="1" si="9"/>
        <v>#REF!</v>
      </c>
      <c r="G14" s="34">
        <f t="shared" ca="1" si="9"/>
        <v>0</v>
      </c>
      <c r="H14" s="34" t="str">
        <f t="shared" ca="1" si="9"/>
        <v>quarterly indicator</v>
      </c>
      <c r="I14" s="34">
        <f t="shared" ca="1" si="9"/>
        <v>4</v>
      </c>
      <c r="J14" s="34">
        <f t="shared" ca="1" si="9"/>
        <v>4</v>
      </c>
      <c r="K14" s="34">
        <f t="shared" ca="1" si="9"/>
        <v>4</v>
      </c>
      <c r="L14" s="34">
        <f t="shared" ca="1" si="9"/>
        <v>3</v>
      </c>
      <c r="M14" s="34">
        <f t="shared" ca="1" si="9"/>
        <v>3</v>
      </c>
      <c r="N14" s="34">
        <f t="shared" ca="1" si="9"/>
        <v>0</v>
      </c>
      <c r="O14" s="34">
        <f t="shared" ca="1" si="9"/>
        <v>0</v>
      </c>
      <c r="P14" s="34">
        <f t="shared" ca="1" si="9"/>
        <v>0</v>
      </c>
      <c r="Q14" s="34">
        <f t="shared" ca="1" si="9"/>
        <v>0</v>
      </c>
      <c r="R14" s="34">
        <f t="shared" ca="1" si="9"/>
        <v>0</v>
      </c>
      <c r="S14" s="34">
        <f t="shared" ca="1" si="9"/>
        <v>0</v>
      </c>
      <c r="T14" s="34">
        <f t="shared" ca="1" si="9"/>
        <v>0</v>
      </c>
      <c r="U14" s="34">
        <f t="shared" ca="1" si="9"/>
        <v>0</v>
      </c>
      <c r="V14" s="34">
        <f t="shared" ca="1" si="9"/>
        <v>0</v>
      </c>
      <c r="W14" s="34">
        <f t="shared" ca="1" si="9"/>
        <v>0</v>
      </c>
      <c r="X14" s="3" t="str">
        <f t="shared" ca="1" si="9"/>
        <v>-</v>
      </c>
      <c r="Y14" s="3" t="str">
        <f t="shared" ca="1" si="9"/>
        <v>9/1/2015</v>
      </c>
      <c r="Z14" s="3" t="str">
        <f t="shared" ca="1" si="9"/>
        <v>Stub</v>
      </c>
      <c r="AA14" s="3" t="str">
        <f t="shared" ca="1" si="9"/>
        <v>Stub</v>
      </c>
      <c r="AB14" s="3" t="str">
        <f t="shared" ca="1" si="9"/>
        <v/>
      </c>
      <c r="AC14" s="3" t="str">
        <f t="shared" ca="1" si="9"/>
        <v/>
      </c>
      <c r="AD14" s="3" t="str">
        <f t="shared" ca="1" si="9"/>
        <v/>
      </c>
      <c r="AE14" s="3" t="str">
        <f t="shared" ca="1" si="9"/>
        <v/>
      </c>
      <c r="AF14" s="3" t="str">
        <f t="shared" ca="1" si="9"/>
        <v/>
      </c>
      <c r="AG14" s="3" t="str">
        <f t="shared" ca="1" si="9"/>
        <v/>
      </c>
      <c r="AH14" s="3" t="str">
        <f t="shared" ca="1" si="9"/>
        <v/>
      </c>
      <c r="AI14" s="3" t="str">
        <f t="shared" ca="1" si="9"/>
        <v/>
      </c>
      <c r="AJ14" s="3" t="str">
        <f t="shared" ref="AJ14:BO14" ca="1" si="10">IF(AJ$11="","",IF(AJ13=$M$5,"-",IF(AJ13=$M$6,TEXT(OFFSET($A13,,MATCH($D$7-1,11:11,0)-1),"m/d/yyyy"),IF(AJ13=$M$7,$M$4,IF(AJ13=$M$8,$M$4,IF(AJ$11&lt;$D$7,OFFSET(INDIRECT($D$3),$A14-1,$Q$3+AJ$11),OFFSET(INDIRECT($D$4),$A14-1,$Q$4+AJ$11)))))))</f>
        <v/>
      </c>
      <c r="AK14" s="3" t="str">
        <f t="shared" ca="1" si="10"/>
        <v/>
      </c>
      <c r="AL14" s="3" t="str">
        <f t="shared" ca="1" si="10"/>
        <v/>
      </c>
      <c r="AM14" s="3" t="str">
        <f t="shared" ca="1" si="10"/>
        <v/>
      </c>
      <c r="AN14" s="3" t="str">
        <f t="shared" ca="1" si="10"/>
        <v/>
      </c>
      <c r="AO14" s="3" t="str">
        <f t="shared" ca="1" si="10"/>
        <v/>
      </c>
      <c r="AP14" s="3" t="str">
        <f t="shared" ca="1" si="10"/>
        <v/>
      </c>
      <c r="AQ14" s="3" t="str">
        <f t="shared" ca="1" si="10"/>
        <v/>
      </c>
      <c r="AR14" s="3" t="str">
        <f t="shared" ca="1" si="10"/>
        <v/>
      </c>
      <c r="AS14" s="3" t="str">
        <f t="shared" ca="1" si="10"/>
        <v/>
      </c>
      <c r="AT14" s="3" t="str">
        <f t="shared" ca="1" si="10"/>
        <v/>
      </c>
      <c r="AU14" s="3" t="str">
        <f t="shared" ca="1" si="10"/>
        <v/>
      </c>
      <c r="AV14" s="3" t="str">
        <f t="shared" ca="1" si="10"/>
        <v/>
      </c>
      <c r="AW14" s="3" t="str">
        <f t="shared" ca="1" si="10"/>
        <v/>
      </c>
      <c r="AX14" s="3" t="str">
        <f t="shared" ca="1" si="10"/>
        <v/>
      </c>
      <c r="AY14" s="3" t="str">
        <f t="shared" ca="1" si="10"/>
        <v/>
      </c>
      <c r="AZ14" s="3" t="str">
        <f t="shared" ca="1" si="10"/>
        <v/>
      </c>
      <c r="BA14" s="3" t="str">
        <f t="shared" ca="1" si="10"/>
        <v/>
      </c>
      <c r="BB14" s="3" t="str">
        <f t="shared" ca="1" si="10"/>
        <v/>
      </c>
      <c r="BC14" s="3" t="str">
        <f t="shared" ca="1" si="10"/>
        <v/>
      </c>
      <c r="BD14" s="3" t="str">
        <f t="shared" ca="1" si="10"/>
        <v/>
      </c>
      <c r="BE14" s="3" t="str">
        <f t="shared" ca="1" si="10"/>
        <v/>
      </c>
      <c r="BF14" s="3" t="str">
        <f t="shared" ca="1" si="10"/>
        <v/>
      </c>
      <c r="BG14" s="3" t="str">
        <f t="shared" ca="1" si="10"/>
        <v/>
      </c>
      <c r="BH14" s="3" t="str">
        <f t="shared" ca="1" si="10"/>
        <v/>
      </c>
      <c r="BI14" s="3" t="str">
        <f t="shared" ca="1" si="10"/>
        <v/>
      </c>
      <c r="BJ14" s="3" t="str">
        <f t="shared" ca="1" si="10"/>
        <v/>
      </c>
      <c r="BK14" s="3" t="str">
        <f t="shared" ca="1" si="10"/>
        <v/>
      </c>
      <c r="BL14" s="3" t="str">
        <f t="shared" ca="1" si="10"/>
        <v/>
      </c>
      <c r="BM14" s="3" t="str">
        <f t="shared" ca="1" si="10"/>
        <v/>
      </c>
      <c r="BN14" s="3" t="str">
        <f t="shared" ca="1" si="10"/>
        <v/>
      </c>
      <c r="BO14" s="3" t="str">
        <f t="shared" ca="1" si="10"/>
        <v/>
      </c>
      <c r="BP14" s="3" t="str">
        <f t="shared" ref="BP14:CU14" ca="1" si="11">IF(BP$11="","",IF(BP13=$M$5,"-",IF(BP13=$M$6,TEXT(OFFSET($A13,,MATCH($D$7-1,11:11,0)-1),"m/d/yyyy"),IF(BP13=$M$7,$M$4,IF(BP13=$M$8,$M$4,IF(BP$11&lt;$D$7,OFFSET(INDIRECT($D$3),$A14-1,$Q$3+BP$11),OFFSET(INDIRECT($D$4),$A14-1,$Q$4+BP$11)))))))</f>
        <v/>
      </c>
      <c r="BQ14" s="3" t="str">
        <f t="shared" ca="1" si="11"/>
        <v/>
      </c>
      <c r="BR14" s="3" t="str">
        <f t="shared" ca="1" si="11"/>
        <v/>
      </c>
      <c r="BS14" s="3" t="str">
        <f t="shared" ca="1" si="11"/>
        <v/>
      </c>
      <c r="BT14" s="3" t="str">
        <f t="shared" ca="1" si="11"/>
        <v/>
      </c>
      <c r="BU14" s="3" t="str">
        <f t="shared" ca="1" si="11"/>
        <v/>
      </c>
      <c r="BV14" s="3" t="str">
        <f t="shared" ca="1" si="11"/>
        <v/>
      </c>
      <c r="BW14" s="3" t="str">
        <f t="shared" ca="1" si="11"/>
        <v/>
      </c>
      <c r="BX14" s="3" t="str">
        <f t="shared" ca="1" si="11"/>
        <v/>
      </c>
      <c r="BY14" s="3" t="str">
        <f t="shared" ca="1" si="11"/>
        <v/>
      </c>
      <c r="BZ14" s="3" t="str">
        <f t="shared" ca="1" si="11"/>
        <v/>
      </c>
      <c r="CA14" s="3" t="str">
        <f t="shared" ca="1" si="11"/>
        <v/>
      </c>
      <c r="CB14" s="3" t="str">
        <f t="shared" ca="1" si="11"/>
        <v/>
      </c>
      <c r="CC14" s="3" t="str">
        <f t="shared" ca="1" si="11"/>
        <v/>
      </c>
      <c r="CD14" s="3" t="str">
        <f t="shared" ca="1" si="11"/>
        <v/>
      </c>
      <c r="CE14" s="3" t="str">
        <f t="shared" ca="1" si="11"/>
        <v/>
      </c>
      <c r="CF14" s="3" t="str">
        <f t="shared" ca="1" si="11"/>
        <v/>
      </c>
      <c r="CG14" s="3" t="str">
        <f t="shared" ca="1" si="11"/>
        <v/>
      </c>
      <c r="CH14" s="3" t="str">
        <f t="shared" ca="1" si="11"/>
        <v/>
      </c>
      <c r="CI14" s="3" t="str">
        <f t="shared" ca="1" si="11"/>
        <v/>
      </c>
      <c r="CJ14" s="3" t="str">
        <f t="shared" ca="1" si="11"/>
        <v/>
      </c>
      <c r="CK14" s="3" t="str">
        <f t="shared" ca="1" si="11"/>
        <v/>
      </c>
      <c r="CL14" s="3" t="str">
        <f t="shared" ca="1" si="11"/>
        <v/>
      </c>
      <c r="CM14" s="3" t="str">
        <f t="shared" ca="1" si="11"/>
        <v/>
      </c>
      <c r="CN14" s="3" t="str">
        <f t="shared" ca="1" si="11"/>
        <v/>
      </c>
      <c r="CO14" s="3" t="str">
        <f t="shared" ca="1" si="11"/>
        <v/>
      </c>
      <c r="CP14" s="3" t="str">
        <f t="shared" ca="1" si="11"/>
        <v/>
      </c>
      <c r="CQ14" s="3" t="str">
        <f t="shared" ca="1" si="11"/>
        <v/>
      </c>
      <c r="CR14" s="3" t="str">
        <f t="shared" ca="1" si="11"/>
        <v/>
      </c>
      <c r="CS14" s="3" t="str">
        <f t="shared" ca="1" si="11"/>
        <v/>
      </c>
      <c r="CT14" s="3" t="str">
        <f t="shared" ca="1" si="11"/>
        <v/>
      </c>
      <c r="CU14" s="3" t="str">
        <f t="shared" ca="1" si="11"/>
        <v/>
      </c>
      <c r="CV14" s="3" t="str">
        <f ca="1">IF(CV$11="","",IF(CV13=$M$5,"-",IF(CV13=$M$6,TEXT(OFFSET($A13,,MATCH($D$7-1,11:11,0)-1),"m/d/yyyy"),IF(CV13=$M$7,$M$4,IF(CV13=$M$8,$M$4,IF(CV$11&lt;$D$7,OFFSET(INDIRECT($D$3),$A14-1,$Q$3+CV$11),OFFSET(INDIRECT($D$4),$A14-1,$Q$4+CV$11)))))))</f>
        <v/>
      </c>
      <c r="CW14" s="3" t="str">
        <f ca="1">IF(CW$11="","",IF(CW13=$M$5,"-",IF(CW13=$M$6,TEXT(OFFSET($A13,,MATCH($D$7-1,11:11,0)-1),"m/d/yyyy"),IF(CW13=$M$7,$M$4,IF(CW13=$M$8,$M$4,IF(CW$11&lt;$D$7,OFFSET(INDIRECT($D$3),$A14-1,$Q$3+CW$11),OFFSET(INDIRECT($D$4),$A14-1,$Q$4+CW$11)))))))</f>
        <v/>
      </c>
      <c r="CX14" s="3" t="str">
        <f ca="1">IF(CX$11="","",IF(CX13=$M$5,"-",IF(CX13=$M$6,TEXT(OFFSET($A13,,MATCH($D$7-1,11:11,0)-1),"m/d/yyyy"),IF(CX13=$M$7,$M$4,IF(CX13=$M$8,$M$4,IF(CX$11&lt;$D$7,OFFSET(INDIRECT($D$3),$A14-1,$Q$3+CX$11),OFFSET(INDIRECT($D$4),$A14-1,$Q$4+CX$11)))))))</f>
        <v/>
      </c>
      <c r="CY14" s="3" t="str">
        <f ca="1">IF(CY$11="","",IF(CY13=$M$5,"-",IF(CY13=$M$6,TEXT(OFFSET($A13,,MATCH($D$7-1,11:11,0)-1),"m/d/yyyy"),IF(CY13=$M$7,$M$4,IF(CY13=$M$8,$M$4,IF(CY$11&lt;$D$7,OFFSET(INDIRECT($D$3),$A14-1,$Q$3+CY$11),OFFSET(INDIRECT($D$4),$A14-1,$Q$4+CY$11)))))))</f>
        <v/>
      </c>
      <c r="CZ14" s="3" t="str">
        <f ca="1">IF(CZ$11="","",IF(CZ13=$M$5,"-",IF(CZ13=$M$6,TEXT(OFFSET($A13,,MATCH($D$7-1,11:11,0)-1),"m/d/yyyy"),IF(CZ13=$M$7,$M$4,IF(CZ13=$M$8,$M$4,IF(CZ$11&lt;$D$7,OFFSET(INDIRECT($D$3),$A14-1,$Q$3+CZ$11),OFFSET(INDIRECT($D$4),$A14-1,$Q$4+CZ$11)))))))</f>
        <v/>
      </c>
    </row>
    <row r="15" spans="1:104" ht="13.5" customHeight="1">
      <c r="A15" s="41"/>
      <c r="B15" s="5"/>
      <c r="C15" s="5"/>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row>
    <row r="16" spans="1:104" ht="13.5" customHeight="1">
      <c r="A16" s="41">
        <v>15</v>
      </c>
      <c r="B16" s="3">
        <v>16</v>
      </c>
      <c r="C16" s="43" t="s">
        <v>629</v>
      </c>
      <c r="D16" s="45" t="e">
        <f ca="1">IF(D$11="","",IF(D$13=$M$5,CHOOSE($Q$6+1,$M$1,E16+F16-G16),IF(D$13=$M$6,CHOOSE($Q$6+1,$M$1,OFFSET($A16,,$P$7-1)),IF(D$13=$M$7,CHOOSE($Q$6+1,$M$1,CHOOSE($R$6+1,0,SUM(OFFSET($A$11,$B16-$O$5,$O$6,1,-$P$6)))),IF(D$13=$M$8,CHOOSE($Q$6+1,$M$1,CHOOSE($R$6+1,0,SUM(OFFSET($A$11,$B16-$O$5,$O$7,1,-$P$6)))),IF(D$11&lt;$D$7,OFFSET(INDIRECT($D$3),$A16-1,$Q$3+D$11),OFFSET(INDIRECT($D$4),$A16-1,$Q$4+D$11)))))))</f>
        <v>#REF!</v>
      </c>
      <c r="E16" s="45" t="e">
        <f t="shared" ref="E16:BP19" ca="1" si="12">IF(E$11="","",IF(E$13=$M$5,CHOOSE($Q$6+1,$M$1,F16+G16-H16),IF(E$13=$M$6,CHOOSE($Q$6+1,$M$1,OFFSET($A16,,$P$7-1)),IF(E$13=$M$7,CHOOSE($Q$6+1,$M$1,CHOOSE($R$6+1,0,SUM(OFFSET($A$11,$B16-$O$5,$O$6,1,-$P$6)))),IF(E$13=$M$8,CHOOSE($Q$6+1,$M$1,CHOOSE($R$6+1,0,SUM(OFFSET($A$11,$B16-$O$5,$O$7,1,-$P$6)))),IF(E$11&lt;$D$7,OFFSET(INDIRECT($D$3),$A16-1,$Q$3+E$11),OFFSET(INDIRECT($D$4),$A16-1,$Q$4+E$11)))))))</f>
        <v>#REF!</v>
      </c>
      <c r="F16" s="45" t="e">
        <f t="shared" ca="1" si="12"/>
        <v>#REF!</v>
      </c>
      <c r="G16" s="45">
        <f t="shared" ca="1" si="12"/>
        <v>0</v>
      </c>
      <c r="H16" s="45" t="str">
        <f t="shared" ca="1" si="12"/>
        <v>total revenue</v>
      </c>
      <c r="I16" s="45">
        <f t="shared" ca="1" si="12"/>
        <v>108249</v>
      </c>
      <c r="J16" s="45">
        <f t="shared" ca="1" si="12"/>
        <v>156508</v>
      </c>
      <c r="K16" s="45">
        <f t="shared" ca="1" si="12"/>
        <v>170910</v>
      </c>
      <c r="L16" s="45">
        <f t="shared" ca="1" si="12"/>
        <v>182795</v>
      </c>
      <c r="M16" s="45">
        <f t="shared" ca="1" si="12"/>
        <v>233715</v>
      </c>
      <c r="N16" s="45">
        <f t="shared" ca="1" si="12"/>
        <v>-2144</v>
      </c>
      <c r="O16" s="45">
        <f t="shared" ca="1" si="12"/>
        <v>-1887</v>
      </c>
      <c r="P16" s="45">
        <f t="shared" ca="1" si="12"/>
        <v>-1946</v>
      </c>
      <c r="Q16" s="45">
        <f t="shared" ca="1" si="12"/>
        <v>-1969</v>
      </c>
      <c r="R16" s="45">
        <f t="shared" ca="1" si="12"/>
        <v>-2575</v>
      </c>
      <c r="S16" s="45">
        <f t="shared" ca="1" si="12"/>
        <v>-2479</v>
      </c>
      <c r="T16" s="45">
        <f t="shared" ca="1" si="12"/>
        <v>-3084</v>
      </c>
      <c r="U16" s="45">
        <f t="shared" ca="1" si="12"/>
        <v>-3119</v>
      </c>
      <c r="V16" s="45">
        <f t="shared" ca="1" si="12"/>
        <v>-2954</v>
      </c>
      <c r="W16" s="45">
        <f t="shared" ca="1" si="12"/>
        <v>0</v>
      </c>
      <c r="X16" s="45" t="e">
        <f t="shared" ca="1" si="12"/>
        <v>#REF!</v>
      </c>
      <c r="Y16" s="45">
        <f t="shared" ca="1" si="12"/>
        <v>233715</v>
      </c>
      <c r="Z16" s="45" t="e">
        <f t="shared" ca="1" si="12"/>
        <v>#REF!</v>
      </c>
      <c r="AA16" s="45" t="e">
        <f t="shared" ca="1" si="12"/>
        <v>#REF!</v>
      </c>
      <c r="AB16" s="45" t="str">
        <f t="shared" ca="1" si="12"/>
        <v/>
      </c>
      <c r="AC16" s="45" t="str">
        <f t="shared" ca="1" si="12"/>
        <v/>
      </c>
      <c r="AD16" s="45" t="str">
        <f t="shared" ca="1" si="12"/>
        <v/>
      </c>
      <c r="AE16" s="45" t="str">
        <f t="shared" ca="1" si="12"/>
        <v/>
      </c>
      <c r="AF16" s="45" t="str">
        <f t="shared" ca="1" si="12"/>
        <v/>
      </c>
      <c r="AG16" s="45" t="str">
        <f t="shared" ca="1" si="12"/>
        <v/>
      </c>
      <c r="AH16" s="45" t="str">
        <f t="shared" ca="1" si="12"/>
        <v/>
      </c>
      <c r="AI16" s="45" t="str">
        <f t="shared" ca="1" si="12"/>
        <v/>
      </c>
      <c r="AJ16" s="45" t="str">
        <f t="shared" ca="1" si="12"/>
        <v/>
      </c>
      <c r="AK16" s="45" t="str">
        <f t="shared" ca="1" si="12"/>
        <v/>
      </c>
      <c r="AL16" s="45" t="str">
        <f t="shared" ca="1" si="12"/>
        <v/>
      </c>
      <c r="AM16" s="45" t="str">
        <f t="shared" ca="1" si="12"/>
        <v/>
      </c>
      <c r="AN16" s="45" t="str">
        <f t="shared" ca="1" si="12"/>
        <v/>
      </c>
      <c r="AO16" s="45" t="str">
        <f t="shared" ca="1" si="12"/>
        <v/>
      </c>
      <c r="AP16" s="45" t="str">
        <f t="shared" ca="1" si="12"/>
        <v/>
      </c>
      <c r="AQ16" s="45" t="str">
        <f t="shared" ca="1" si="12"/>
        <v/>
      </c>
      <c r="AR16" s="45" t="str">
        <f t="shared" ca="1" si="12"/>
        <v/>
      </c>
      <c r="AS16" s="45" t="str">
        <f t="shared" ca="1" si="12"/>
        <v/>
      </c>
      <c r="AT16" s="45" t="str">
        <f t="shared" ca="1" si="12"/>
        <v/>
      </c>
      <c r="AU16" s="45" t="str">
        <f t="shared" ca="1" si="12"/>
        <v/>
      </c>
      <c r="AV16" s="45" t="str">
        <f t="shared" ca="1" si="12"/>
        <v/>
      </c>
      <c r="AW16" s="45" t="str">
        <f t="shared" ca="1" si="12"/>
        <v/>
      </c>
      <c r="AX16" s="45" t="str">
        <f t="shared" ca="1" si="12"/>
        <v/>
      </c>
      <c r="AY16" s="45" t="str">
        <f t="shared" ca="1" si="12"/>
        <v/>
      </c>
      <c r="AZ16" s="45" t="str">
        <f t="shared" ca="1" si="12"/>
        <v/>
      </c>
      <c r="BA16" s="45" t="str">
        <f t="shared" ca="1" si="12"/>
        <v/>
      </c>
      <c r="BB16" s="45" t="str">
        <f t="shared" ca="1" si="12"/>
        <v/>
      </c>
      <c r="BC16" s="45" t="str">
        <f t="shared" ca="1" si="12"/>
        <v/>
      </c>
      <c r="BD16" s="45" t="str">
        <f t="shared" ca="1" si="12"/>
        <v/>
      </c>
      <c r="BE16" s="45" t="str">
        <f t="shared" ca="1" si="12"/>
        <v/>
      </c>
      <c r="BF16" s="45" t="str">
        <f t="shared" ca="1" si="12"/>
        <v/>
      </c>
      <c r="BG16" s="45" t="str">
        <f t="shared" ca="1" si="12"/>
        <v/>
      </c>
      <c r="BH16" s="45" t="str">
        <f t="shared" ca="1" si="12"/>
        <v/>
      </c>
      <c r="BI16" s="45" t="str">
        <f t="shared" ca="1" si="12"/>
        <v/>
      </c>
      <c r="BJ16" s="45" t="str">
        <f t="shared" ca="1" si="12"/>
        <v/>
      </c>
      <c r="BK16" s="45" t="str">
        <f t="shared" ca="1" si="12"/>
        <v/>
      </c>
      <c r="BL16" s="45" t="str">
        <f t="shared" ca="1" si="12"/>
        <v/>
      </c>
      <c r="BM16" s="45" t="str">
        <f t="shared" ca="1" si="12"/>
        <v/>
      </c>
      <c r="BN16" s="45" t="str">
        <f t="shared" ca="1" si="12"/>
        <v/>
      </c>
      <c r="BO16" s="45" t="str">
        <f t="shared" ca="1" si="12"/>
        <v/>
      </c>
      <c r="BP16" s="45" t="str">
        <f t="shared" ca="1" si="12"/>
        <v/>
      </c>
      <c r="BQ16" s="45" t="str">
        <f t="shared" ref="BQ16:CZ21" ca="1" si="13">IF(BQ$11="","",IF(BQ$13=$M$5,CHOOSE($Q$6+1,$M$1,BR16+BS16-BT16),IF(BQ$13=$M$6,CHOOSE($Q$6+1,$M$1,OFFSET($A16,,$P$7-1)),IF(BQ$13=$M$7,CHOOSE($Q$6+1,$M$1,CHOOSE($R$6+1,0,SUM(OFFSET($A$11,$B16-$O$5,$O$6,1,-$P$6)))),IF(BQ$13=$M$8,CHOOSE($Q$6+1,$M$1,CHOOSE($R$6+1,0,SUM(OFFSET($A$11,$B16-$O$5,$O$7,1,-$P$6)))),IF(BQ$11&lt;$D$7,OFFSET(INDIRECT($D$3),$A16-1,$Q$3+BQ$11),OFFSET(INDIRECT($D$4),$A16-1,$Q$4+BQ$11)))))))</f>
        <v/>
      </c>
      <c r="BR16" s="45" t="str">
        <f t="shared" ca="1" si="13"/>
        <v/>
      </c>
      <c r="BS16" s="45" t="str">
        <f t="shared" ca="1" si="13"/>
        <v/>
      </c>
      <c r="BT16" s="45" t="str">
        <f t="shared" ca="1" si="13"/>
        <v/>
      </c>
      <c r="BU16" s="45" t="str">
        <f t="shared" ca="1" si="13"/>
        <v/>
      </c>
      <c r="BV16" s="45" t="str">
        <f t="shared" ca="1" si="13"/>
        <v/>
      </c>
      <c r="BW16" s="45" t="str">
        <f t="shared" ca="1" si="13"/>
        <v/>
      </c>
      <c r="BX16" s="45" t="str">
        <f t="shared" ca="1" si="13"/>
        <v/>
      </c>
      <c r="BY16" s="45" t="str">
        <f t="shared" ca="1" si="13"/>
        <v/>
      </c>
      <c r="BZ16" s="45" t="str">
        <f t="shared" ca="1" si="13"/>
        <v/>
      </c>
      <c r="CA16" s="45" t="str">
        <f t="shared" ca="1" si="13"/>
        <v/>
      </c>
      <c r="CB16" s="45" t="str">
        <f t="shared" ca="1" si="13"/>
        <v/>
      </c>
      <c r="CC16" s="45" t="str">
        <f t="shared" ca="1" si="13"/>
        <v/>
      </c>
      <c r="CD16" s="45" t="str">
        <f t="shared" ca="1" si="13"/>
        <v/>
      </c>
      <c r="CE16" s="45" t="str">
        <f t="shared" ca="1" si="13"/>
        <v/>
      </c>
      <c r="CF16" s="45" t="str">
        <f t="shared" ca="1" si="13"/>
        <v/>
      </c>
      <c r="CG16" s="45" t="str">
        <f t="shared" ca="1" si="13"/>
        <v/>
      </c>
      <c r="CH16" s="45" t="str">
        <f t="shared" ca="1" si="13"/>
        <v/>
      </c>
      <c r="CI16" s="45" t="str">
        <f t="shared" ca="1" si="13"/>
        <v/>
      </c>
      <c r="CJ16" s="45" t="str">
        <f t="shared" ca="1" si="13"/>
        <v/>
      </c>
      <c r="CK16" s="45" t="str">
        <f t="shared" ca="1" si="13"/>
        <v/>
      </c>
      <c r="CL16" s="45" t="str">
        <f t="shared" ca="1" si="13"/>
        <v/>
      </c>
      <c r="CM16" s="45" t="str">
        <f t="shared" ca="1" si="13"/>
        <v/>
      </c>
      <c r="CN16" s="45" t="str">
        <f t="shared" ca="1" si="13"/>
        <v/>
      </c>
      <c r="CO16" s="45" t="str">
        <f t="shared" ca="1" si="13"/>
        <v/>
      </c>
      <c r="CP16" s="45" t="str">
        <f t="shared" ca="1" si="13"/>
        <v/>
      </c>
      <c r="CQ16" s="45" t="str">
        <f t="shared" ca="1" si="13"/>
        <v/>
      </c>
      <c r="CR16" s="45" t="str">
        <f t="shared" ca="1" si="13"/>
        <v/>
      </c>
      <c r="CS16" s="45" t="str">
        <f t="shared" ca="1" si="13"/>
        <v/>
      </c>
      <c r="CT16" s="45" t="str">
        <f t="shared" ca="1" si="13"/>
        <v/>
      </c>
      <c r="CU16" s="45" t="str">
        <f t="shared" ca="1" si="13"/>
        <v/>
      </c>
      <c r="CV16" s="45" t="str">
        <f t="shared" ca="1" si="13"/>
        <v/>
      </c>
      <c r="CW16" s="45" t="str">
        <f t="shared" ca="1" si="13"/>
        <v/>
      </c>
      <c r="CX16" s="45" t="str">
        <f t="shared" ca="1" si="13"/>
        <v/>
      </c>
      <c r="CY16" s="45" t="str">
        <f t="shared" ca="1" si="13"/>
        <v/>
      </c>
      <c r="CZ16" s="45" t="str">
        <f t="shared" ca="1" si="13"/>
        <v/>
      </c>
    </row>
    <row r="17" spans="1:104" ht="13.5" customHeight="1">
      <c r="A17" s="41">
        <v>14</v>
      </c>
      <c r="B17" s="3">
        <f t="shared" ref="B17:B80" si="14">ROW($A17)</f>
        <v>17</v>
      </c>
      <c r="C17" s="46" t="s">
        <v>628</v>
      </c>
      <c r="D17" s="45" t="e">
        <f t="shared" ref="D17:D23" ca="1" si="15">IF(D$11="","",IF(D$13=$M$5,CHOOSE($Q$6+1,$M$1,E17+F17-G17),IF(D$13=$M$6,CHOOSE($Q$6+1,$M$1,OFFSET($A17,,$P$7-1)),IF(D$13=$M$7,CHOOSE($Q$6+1,$M$1,CHOOSE($R$6+1,0,SUM(OFFSET($A$11,$B17-$O$5,$O$6,1,-$P$6)))),IF(D$13=$M$8,CHOOSE($Q$6+1,$M$1,CHOOSE($R$6+1,0,SUM(OFFSET($A$11,$B17-$O$5,$O$7,1,-$P$6)))),IF(D$11&lt;$D$7,OFFSET(INDIRECT($D$3),$A17-1,$Q$3+D$11),OFFSET(INDIRECT($D$4),$A17-1,$Q$4+D$11)))))))</f>
        <v>#REF!</v>
      </c>
      <c r="E17" s="45" t="e">
        <f t="shared" ca="1" si="12"/>
        <v>#REF!</v>
      </c>
      <c r="F17" s="45" t="e">
        <f t="shared" ca="1" si="12"/>
        <v>#REF!</v>
      </c>
      <c r="G17" s="45">
        <f t="shared" ca="1" si="12"/>
        <v>0</v>
      </c>
      <c r="H17" s="45" t="str">
        <f t="shared" ca="1" si="12"/>
        <v>operating revenue</v>
      </c>
      <c r="I17" s="45">
        <f t="shared" ca="1" si="12"/>
        <v>108249</v>
      </c>
      <c r="J17" s="45">
        <f t="shared" ca="1" si="12"/>
        <v>156508</v>
      </c>
      <c r="K17" s="45">
        <f t="shared" ca="1" si="12"/>
        <v>170910</v>
      </c>
      <c r="L17" s="45">
        <f t="shared" ca="1" si="12"/>
        <v>182795</v>
      </c>
      <c r="M17" s="45">
        <f t="shared" ca="1" si="12"/>
        <v>233715</v>
      </c>
      <c r="N17" s="45">
        <f t="shared" ca="1" si="12"/>
        <v>3053</v>
      </c>
      <c r="O17" s="45">
        <f t="shared" ca="1" si="12"/>
        <v>2932</v>
      </c>
      <c r="P17" s="45">
        <f t="shared" ca="1" si="12"/>
        <v>2850</v>
      </c>
      <c r="Q17" s="45">
        <f t="shared" ca="1" si="12"/>
        <v>3158</v>
      </c>
      <c r="R17" s="45">
        <f t="shared" ca="1" si="12"/>
        <v>3600</v>
      </c>
      <c r="S17" s="45">
        <f t="shared" ca="1" si="12"/>
        <v>3460</v>
      </c>
      <c r="T17" s="45">
        <f t="shared" ca="1" si="12"/>
        <v>3564</v>
      </c>
      <c r="U17" s="45">
        <f t="shared" ca="1" si="12"/>
        <v>3705</v>
      </c>
      <c r="V17" s="45">
        <f t="shared" ca="1" si="12"/>
        <v>3848</v>
      </c>
      <c r="W17" s="45">
        <f t="shared" ca="1" si="12"/>
        <v>0</v>
      </c>
      <c r="X17" s="45" t="e">
        <f t="shared" ca="1" si="12"/>
        <v>#REF!</v>
      </c>
      <c r="Y17" s="45">
        <f t="shared" ca="1" si="12"/>
        <v>233715</v>
      </c>
      <c r="Z17" s="45" t="e">
        <f t="shared" ca="1" si="12"/>
        <v>#REF!</v>
      </c>
      <c r="AA17" s="45" t="e">
        <f t="shared" ca="1" si="12"/>
        <v>#REF!</v>
      </c>
      <c r="AB17" s="45" t="str">
        <f t="shared" ca="1" si="12"/>
        <v/>
      </c>
      <c r="AC17" s="45" t="str">
        <f t="shared" ca="1" si="12"/>
        <v/>
      </c>
      <c r="AD17" s="45" t="str">
        <f t="shared" ca="1" si="12"/>
        <v/>
      </c>
      <c r="AE17" s="45" t="str">
        <f t="shared" ca="1" si="12"/>
        <v/>
      </c>
      <c r="AF17" s="45" t="str">
        <f t="shared" ca="1" si="12"/>
        <v/>
      </c>
      <c r="AG17" s="45" t="str">
        <f t="shared" ca="1" si="12"/>
        <v/>
      </c>
      <c r="AH17" s="45" t="str">
        <f t="shared" ca="1" si="12"/>
        <v/>
      </c>
      <c r="AI17" s="45" t="str">
        <f t="shared" ca="1" si="12"/>
        <v/>
      </c>
      <c r="AJ17" s="45" t="str">
        <f t="shared" ca="1" si="12"/>
        <v/>
      </c>
      <c r="AK17" s="45" t="str">
        <f t="shared" ca="1" si="12"/>
        <v/>
      </c>
      <c r="AL17" s="45" t="str">
        <f t="shared" ca="1" si="12"/>
        <v/>
      </c>
      <c r="AM17" s="45" t="str">
        <f t="shared" ca="1" si="12"/>
        <v/>
      </c>
      <c r="AN17" s="45" t="str">
        <f t="shared" ca="1" si="12"/>
        <v/>
      </c>
      <c r="AO17" s="45" t="str">
        <f t="shared" ca="1" si="12"/>
        <v/>
      </c>
      <c r="AP17" s="45" t="str">
        <f t="shared" ca="1" si="12"/>
        <v/>
      </c>
      <c r="AQ17" s="45" t="str">
        <f t="shared" ca="1" si="12"/>
        <v/>
      </c>
      <c r="AR17" s="45" t="str">
        <f t="shared" ca="1" si="12"/>
        <v/>
      </c>
      <c r="AS17" s="45" t="str">
        <f t="shared" ca="1" si="12"/>
        <v/>
      </c>
      <c r="AT17" s="45" t="str">
        <f t="shared" ca="1" si="12"/>
        <v/>
      </c>
      <c r="AU17" s="45" t="str">
        <f t="shared" ca="1" si="12"/>
        <v/>
      </c>
      <c r="AV17" s="45" t="str">
        <f t="shared" ca="1" si="12"/>
        <v/>
      </c>
      <c r="AW17" s="45" t="str">
        <f t="shared" ca="1" si="12"/>
        <v/>
      </c>
      <c r="AX17" s="45" t="str">
        <f t="shared" ca="1" si="12"/>
        <v/>
      </c>
      <c r="AY17" s="45" t="str">
        <f t="shared" ca="1" si="12"/>
        <v/>
      </c>
      <c r="AZ17" s="45" t="str">
        <f t="shared" ca="1" si="12"/>
        <v/>
      </c>
      <c r="BA17" s="45" t="str">
        <f t="shared" ca="1" si="12"/>
        <v/>
      </c>
      <c r="BB17" s="45" t="str">
        <f t="shared" ca="1" si="12"/>
        <v/>
      </c>
      <c r="BC17" s="45" t="str">
        <f t="shared" ca="1" si="12"/>
        <v/>
      </c>
      <c r="BD17" s="45" t="str">
        <f t="shared" ca="1" si="12"/>
        <v/>
      </c>
      <c r="BE17" s="45" t="str">
        <f t="shared" ca="1" si="12"/>
        <v/>
      </c>
      <c r="BF17" s="45" t="str">
        <f t="shared" ca="1" si="12"/>
        <v/>
      </c>
      <c r="BG17" s="45" t="str">
        <f t="shared" ca="1" si="12"/>
        <v/>
      </c>
      <c r="BH17" s="45" t="str">
        <f t="shared" ca="1" si="12"/>
        <v/>
      </c>
      <c r="BI17" s="45" t="str">
        <f t="shared" ca="1" si="12"/>
        <v/>
      </c>
      <c r="BJ17" s="45" t="str">
        <f t="shared" ca="1" si="12"/>
        <v/>
      </c>
      <c r="BK17" s="45" t="str">
        <f t="shared" ca="1" si="12"/>
        <v/>
      </c>
      <c r="BL17" s="45" t="str">
        <f t="shared" ca="1" si="12"/>
        <v/>
      </c>
      <c r="BM17" s="45" t="str">
        <f t="shared" ca="1" si="12"/>
        <v/>
      </c>
      <c r="BN17" s="45" t="str">
        <f t="shared" ca="1" si="12"/>
        <v/>
      </c>
      <c r="BO17" s="45" t="str">
        <f t="shared" ca="1" si="12"/>
        <v/>
      </c>
      <c r="BP17" s="45" t="str">
        <f t="shared" ca="1" si="12"/>
        <v/>
      </c>
      <c r="BQ17" s="45" t="str">
        <f t="shared" ca="1" si="13"/>
        <v/>
      </c>
      <c r="BR17" s="45" t="str">
        <f t="shared" ca="1" si="13"/>
        <v/>
      </c>
      <c r="BS17" s="45" t="str">
        <f t="shared" ca="1" si="13"/>
        <v/>
      </c>
      <c r="BT17" s="45" t="str">
        <f t="shared" ca="1" si="13"/>
        <v/>
      </c>
      <c r="BU17" s="45" t="str">
        <f t="shared" ca="1" si="13"/>
        <v/>
      </c>
      <c r="BV17" s="45" t="str">
        <f t="shared" ca="1" si="13"/>
        <v/>
      </c>
      <c r="BW17" s="45" t="str">
        <f t="shared" ca="1" si="13"/>
        <v/>
      </c>
      <c r="BX17" s="45" t="str">
        <f t="shared" ca="1" si="13"/>
        <v/>
      </c>
      <c r="BY17" s="45" t="str">
        <f t="shared" ca="1" si="13"/>
        <v/>
      </c>
      <c r="BZ17" s="45" t="str">
        <f t="shared" ca="1" si="13"/>
        <v/>
      </c>
      <c r="CA17" s="45" t="str">
        <f t="shared" ca="1" si="13"/>
        <v/>
      </c>
      <c r="CB17" s="45" t="str">
        <f t="shared" ca="1" si="13"/>
        <v/>
      </c>
      <c r="CC17" s="45" t="str">
        <f t="shared" ca="1" si="13"/>
        <v/>
      </c>
      <c r="CD17" s="45" t="str">
        <f t="shared" ca="1" si="13"/>
        <v/>
      </c>
      <c r="CE17" s="45" t="str">
        <f t="shared" ca="1" si="13"/>
        <v/>
      </c>
      <c r="CF17" s="45" t="str">
        <f t="shared" ca="1" si="13"/>
        <v/>
      </c>
      <c r="CG17" s="45" t="str">
        <f t="shared" ca="1" si="13"/>
        <v/>
      </c>
      <c r="CH17" s="45" t="str">
        <f t="shared" ca="1" si="13"/>
        <v/>
      </c>
      <c r="CI17" s="45" t="str">
        <f t="shared" ca="1" si="13"/>
        <v/>
      </c>
      <c r="CJ17" s="45" t="str">
        <f t="shared" ca="1" si="13"/>
        <v/>
      </c>
      <c r="CK17" s="45" t="str">
        <f t="shared" ca="1" si="13"/>
        <v/>
      </c>
      <c r="CL17" s="45" t="str">
        <f t="shared" ca="1" si="13"/>
        <v/>
      </c>
      <c r="CM17" s="45" t="str">
        <f t="shared" ca="1" si="13"/>
        <v/>
      </c>
      <c r="CN17" s="45" t="str">
        <f t="shared" ca="1" si="13"/>
        <v/>
      </c>
      <c r="CO17" s="45" t="str">
        <f t="shared" ca="1" si="13"/>
        <v/>
      </c>
      <c r="CP17" s="45" t="str">
        <f t="shared" ca="1" si="13"/>
        <v/>
      </c>
      <c r="CQ17" s="45" t="str">
        <f t="shared" ca="1" si="13"/>
        <v/>
      </c>
      <c r="CR17" s="45" t="str">
        <f t="shared" ca="1" si="13"/>
        <v/>
      </c>
      <c r="CS17" s="45" t="str">
        <f t="shared" ca="1" si="13"/>
        <v/>
      </c>
      <c r="CT17" s="45" t="str">
        <f t="shared" ca="1" si="13"/>
        <v/>
      </c>
      <c r="CU17" s="45" t="str">
        <f t="shared" ca="1" si="13"/>
        <v/>
      </c>
      <c r="CV17" s="45" t="str">
        <f t="shared" ca="1" si="13"/>
        <v/>
      </c>
      <c r="CW17" s="45" t="str">
        <f t="shared" ca="1" si="13"/>
        <v/>
      </c>
      <c r="CX17" s="45" t="str">
        <f t="shared" ca="1" si="13"/>
        <v/>
      </c>
      <c r="CY17" s="45" t="str">
        <f t="shared" ca="1" si="13"/>
        <v/>
      </c>
      <c r="CZ17" s="45" t="str">
        <f t="shared" ca="1" si="13"/>
        <v/>
      </c>
    </row>
    <row r="18" spans="1:104" ht="13.5" customHeight="1">
      <c r="A18" s="41">
        <v>16</v>
      </c>
      <c r="B18" s="3">
        <f t="shared" si="14"/>
        <v>18</v>
      </c>
      <c r="C18" s="46" t="s">
        <v>627</v>
      </c>
      <c r="D18" s="45" t="e">
        <f t="shared" ca="1" si="15"/>
        <v>#REF!</v>
      </c>
      <c r="E18" s="45" t="e">
        <f t="shared" ca="1" si="12"/>
        <v>#REF!</v>
      </c>
      <c r="F18" s="45" t="e">
        <f t="shared" ca="1" si="12"/>
        <v>#REF!</v>
      </c>
      <c r="G18" s="45">
        <f t="shared" ca="1" si="12"/>
        <v>0</v>
      </c>
      <c r="H18" s="45" t="str">
        <f t="shared" ca="1" si="12"/>
        <v>adjustments to revenue</v>
      </c>
      <c r="I18" s="45">
        <f t="shared" ca="1" si="12"/>
        <v>0</v>
      </c>
      <c r="J18" s="45">
        <f t="shared" ca="1" si="12"/>
        <v>0</v>
      </c>
      <c r="K18" s="45">
        <f t="shared" ca="1" si="12"/>
        <v>0</v>
      </c>
      <c r="L18" s="45">
        <f t="shared" ca="1" si="12"/>
        <v>0</v>
      </c>
      <c r="M18" s="45">
        <f t="shared" ca="1" si="12"/>
        <v>0</v>
      </c>
      <c r="N18" s="45">
        <f t="shared" ca="1" si="12"/>
        <v>0</v>
      </c>
      <c r="O18" s="45">
        <f t="shared" ca="1" si="12"/>
        <v>0</v>
      </c>
      <c r="P18" s="45">
        <f t="shared" ca="1" si="12"/>
        <v>0</v>
      </c>
      <c r="Q18" s="45">
        <f t="shared" ca="1" si="12"/>
        <v>0</v>
      </c>
      <c r="R18" s="45">
        <f t="shared" ca="1" si="12"/>
        <v>0</v>
      </c>
      <c r="S18" s="45">
        <f t="shared" ca="1" si="12"/>
        <v>0</v>
      </c>
      <c r="T18" s="45">
        <f t="shared" ca="1" si="12"/>
        <v>0</v>
      </c>
      <c r="U18" s="45">
        <f t="shared" ca="1" si="12"/>
        <v>0</v>
      </c>
      <c r="V18" s="45">
        <f t="shared" ca="1" si="12"/>
        <v>0</v>
      </c>
      <c r="W18" s="45">
        <f t="shared" ca="1" si="12"/>
        <v>0</v>
      </c>
      <c r="X18" s="45" t="e">
        <f t="shared" ca="1" si="12"/>
        <v>#REF!</v>
      </c>
      <c r="Y18" s="45">
        <f t="shared" ca="1" si="12"/>
        <v>0</v>
      </c>
      <c r="Z18" s="45" t="e">
        <f t="shared" ca="1" si="12"/>
        <v>#REF!</v>
      </c>
      <c r="AA18" s="45" t="e">
        <f t="shared" ca="1" si="12"/>
        <v>#REF!</v>
      </c>
      <c r="AB18" s="45" t="str">
        <f t="shared" ca="1" si="12"/>
        <v/>
      </c>
      <c r="AC18" s="45" t="str">
        <f t="shared" ca="1" si="12"/>
        <v/>
      </c>
      <c r="AD18" s="45" t="str">
        <f t="shared" ca="1" si="12"/>
        <v/>
      </c>
      <c r="AE18" s="45" t="str">
        <f t="shared" ca="1" si="12"/>
        <v/>
      </c>
      <c r="AF18" s="45" t="str">
        <f t="shared" ca="1" si="12"/>
        <v/>
      </c>
      <c r="AG18" s="45" t="str">
        <f t="shared" ca="1" si="12"/>
        <v/>
      </c>
      <c r="AH18" s="45" t="str">
        <f t="shared" ca="1" si="12"/>
        <v/>
      </c>
      <c r="AI18" s="45" t="str">
        <f t="shared" ca="1" si="12"/>
        <v/>
      </c>
      <c r="AJ18" s="45" t="str">
        <f t="shared" ca="1" si="12"/>
        <v/>
      </c>
      <c r="AK18" s="45" t="str">
        <f t="shared" ca="1" si="12"/>
        <v/>
      </c>
      <c r="AL18" s="45" t="str">
        <f t="shared" ca="1" si="12"/>
        <v/>
      </c>
      <c r="AM18" s="45" t="str">
        <f t="shared" ca="1" si="12"/>
        <v/>
      </c>
      <c r="AN18" s="45" t="str">
        <f t="shared" ca="1" si="12"/>
        <v/>
      </c>
      <c r="AO18" s="45" t="str">
        <f t="shared" ca="1" si="12"/>
        <v/>
      </c>
      <c r="AP18" s="45" t="str">
        <f t="shared" ca="1" si="12"/>
        <v/>
      </c>
      <c r="AQ18" s="45" t="str">
        <f t="shared" ca="1" si="12"/>
        <v/>
      </c>
      <c r="AR18" s="45" t="str">
        <f t="shared" ca="1" si="12"/>
        <v/>
      </c>
      <c r="AS18" s="45" t="str">
        <f t="shared" ca="1" si="12"/>
        <v/>
      </c>
      <c r="AT18" s="45" t="str">
        <f t="shared" ca="1" si="12"/>
        <v/>
      </c>
      <c r="AU18" s="45" t="str">
        <f t="shared" ca="1" si="12"/>
        <v/>
      </c>
      <c r="AV18" s="45" t="str">
        <f t="shared" ca="1" si="12"/>
        <v/>
      </c>
      <c r="AW18" s="45" t="str">
        <f t="shared" ca="1" si="12"/>
        <v/>
      </c>
      <c r="AX18" s="45" t="str">
        <f t="shared" ca="1" si="12"/>
        <v/>
      </c>
      <c r="AY18" s="45" t="str">
        <f t="shared" ca="1" si="12"/>
        <v/>
      </c>
      <c r="AZ18" s="45" t="str">
        <f t="shared" ca="1" si="12"/>
        <v/>
      </c>
      <c r="BA18" s="45" t="str">
        <f t="shared" ca="1" si="12"/>
        <v/>
      </c>
      <c r="BB18" s="45" t="str">
        <f t="shared" ca="1" si="12"/>
        <v/>
      </c>
      <c r="BC18" s="45" t="str">
        <f t="shared" ca="1" si="12"/>
        <v/>
      </c>
      <c r="BD18" s="45" t="str">
        <f t="shared" ca="1" si="12"/>
        <v/>
      </c>
      <c r="BE18" s="45" t="str">
        <f t="shared" ca="1" si="12"/>
        <v/>
      </c>
      <c r="BF18" s="45" t="str">
        <f t="shared" ca="1" si="12"/>
        <v/>
      </c>
      <c r="BG18" s="45" t="str">
        <f t="shared" ca="1" si="12"/>
        <v/>
      </c>
      <c r="BH18" s="45" t="str">
        <f t="shared" ca="1" si="12"/>
        <v/>
      </c>
      <c r="BI18" s="45" t="str">
        <f t="shared" ca="1" si="12"/>
        <v/>
      </c>
      <c r="BJ18" s="45" t="str">
        <f t="shared" ca="1" si="12"/>
        <v/>
      </c>
      <c r="BK18" s="45" t="str">
        <f t="shared" ca="1" si="12"/>
        <v/>
      </c>
      <c r="BL18" s="45" t="str">
        <f t="shared" ca="1" si="12"/>
        <v/>
      </c>
      <c r="BM18" s="45" t="str">
        <f t="shared" ca="1" si="12"/>
        <v/>
      </c>
      <c r="BN18" s="45" t="str">
        <f t="shared" ca="1" si="12"/>
        <v/>
      </c>
      <c r="BO18" s="45" t="str">
        <f t="shared" ca="1" si="12"/>
        <v/>
      </c>
      <c r="BP18" s="45" t="str">
        <f t="shared" ca="1" si="12"/>
        <v/>
      </c>
      <c r="BQ18" s="45" t="str">
        <f t="shared" ca="1" si="13"/>
        <v/>
      </c>
      <c r="BR18" s="45" t="str">
        <f t="shared" ca="1" si="13"/>
        <v/>
      </c>
      <c r="BS18" s="45" t="str">
        <f t="shared" ca="1" si="13"/>
        <v/>
      </c>
      <c r="BT18" s="45" t="str">
        <f t="shared" ca="1" si="13"/>
        <v/>
      </c>
      <c r="BU18" s="45" t="str">
        <f t="shared" ca="1" si="13"/>
        <v/>
      </c>
      <c r="BV18" s="45" t="str">
        <f t="shared" ca="1" si="13"/>
        <v/>
      </c>
      <c r="BW18" s="45" t="str">
        <f t="shared" ca="1" si="13"/>
        <v/>
      </c>
      <c r="BX18" s="45" t="str">
        <f t="shared" ca="1" si="13"/>
        <v/>
      </c>
      <c r="BY18" s="45" t="str">
        <f t="shared" ca="1" si="13"/>
        <v/>
      </c>
      <c r="BZ18" s="45" t="str">
        <f t="shared" ca="1" si="13"/>
        <v/>
      </c>
      <c r="CA18" s="45" t="str">
        <f t="shared" ca="1" si="13"/>
        <v/>
      </c>
      <c r="CB18" s="45" t="str">
        <f t="shared" ca="1" si="13"/>
        <v/>
      </c>
      <c r="CC18" s="45" t="str">
        <f t="shared" ca="1" si="13"/>
        <v/>
      </c>
      <c r="CD18" s="45" t="str">
        <f t="shared" ca="1" si="13"/>
        <v/>
      </c>
      <c r="CE18" s="45" t="str">
        <f t="shared" ca="1" si="13"/>
        <v/>
      </c>
      <c r="CF18" s="45" t="str">
        <f t="shared" ca="1" si="13"/>
        <v/>
      </c>
      <c r="CG18" s="45" t="str">
        <f t="shared" ca="1" si="13"/>
        <v/>
      </c>
      <c r="CH18" s="45" t="str">
        <f t="shared" ca="1" si="13"/>
        <v/>
      </c>
      <c r="CI18" s="45" t="str">
        <f t="shared" ca="1" si="13"/>
        <v/>
      </c>
      <c r="CJ18" s="45" t="str">
        <f t="shared" ca="1" si="13"/>
        <v/>
      </c>
      <c r="CK18" s="45" t="str">
        <f t="shared" ca="1" si="13"/>
        <v/>
      </c>
      <c r="CL18" s="45" t="str">
        <f t="shared" ca="1" si="13"/>
        <v/>
      </c>
      <c r="CM18" s="45" t="str">
        <f t="shared" ca="1" si="13"/>
        <v/>
      </c>
      <c r="CN18" s="45" t="str">
        <f t="shared" ca="1" si="13"/>
        <v/>
      </c>
      <c r="CO18" s="45" t="str">
        <f t="shared" ca="1" si="13"/>
        <v/>
      </c>
      <c r="CP18" s="45" t="str">
        <f t="shared" ca="1" si="13"/>
        <v/>
      </c>
      <c r="CQ18" s="45" t="str">
        <f t="shared" ca="1" si="13"/>
        <v/>
      </c>
      <c r="CR18" s="45" t="str">
        <f t="shared" ca="1" si="13"/>
        <v/>
      </c>
      <c r="CS18" s="45" t="str">
        <f t="shared" ca="1" si="13"/>
        <v/>
      </c>
      <c r="CT18" s="45" t="str">
        <f t="shared" ca="1" si="13"/>
        <v/>
      </c>
      <c r="CU18" s="45" t="str">
        <f t="shared" ca="1" si="13"/>
        <v/>
      </c>
      <c r="CV18" s="45" t="str">
        <f t="shared" ca="1" si="13"/>
        <v/>
      </c>
      <c r="CW18" s="45" t="str">
        <f t="shared" ca="1" si="13"/>
        <v/>
      </c>
      <c r="CX18" s="45" t="str">
        <f t="shared" ca="1" si="13"/>
        <v/>
      </c>
      <c r="CY18" s="45" t="str">
        <f t="shared" ca="1" si="13"/>
        <v/>
      </c>
      <c r="CZ18" s="45" t="str">
        <f t="shared" ca="1" si="13"/>
        <v/>
      </c>
    </row>
    <row r="19" spans="1:104" ht="13.5" customHeight="1">
      <c r="A19" s="41">
        <v>17</v>
      </c>
      <c r="B19" s="3">
        <f t="shared" si="14"/>
        <v>19</v>
      </c>
      <c r="C19" s="43" t="s">
        <v>626</v>
      </c>
      <c r="D19" s="45" t="e">
        <f t="shared" ca="1" si="15"/>
        <v>#REF!</v>
      </c>
      <c r="E19" s="45" t="e">
        <f t="shared" ca="1" si="12"/>
        <v>#REF!</v>
      </c>
      <c r="F19" s="45" t="e">
        <f t="shared" ca="1" si="12"/>
        <v>#REF!</v>
      </c>
      <c r="G19" s="45">
        <f t="shared" ca="1" si="12"/>
        <v>0</v>
      </c>
      <c r="H19" s="45" t="str">
        <f t="shared" ca="1" si="12"/>
        <v>cost of sales</v>
      </c>
      <c r="I19" s="45">
        <f t="shared" ca="1" si="12"/>
        <v>62617</v>
      </c>
      <c r="J19" s="45">
        <f t="shared" ca="1" si="12"/>
        <v>84569</v>
      </c>
      <c r="K19" s="45">
        <f t="shared" ca="1" si="12"/>
        <v>106606</v>
      </c>
      <c r="L19" s="45">
        <f t="shared" ca="1" si="12"/>
        <v>112258</v>
      </c>
      <c r="M19" s="45">
        <f t="shared" ca="1" si="12"/>
        <v>140089</v>
      </c>
      <c r="N19" s="45">
        <f t="shared" ca="1" si="12"/>
        <v>427</v>
      </c>
      <c r="O19" s="45">
        <f t="shared" ca="1" si="12"/>
        <v>410</v>
      </c>
      <c r="P19" s="45">
        <f t="shared" ca="1" si="12"/>
        <v>439</v>
      </c>
      <c r="Q19" s="45">
        <f t="shared" ca="1" si="12"/>
        <v>519</v>
      </c>
      <c r="R19" s="45">
        <f t="shared" ca="1" si="12"/>
        <v>654</v>
      </c>
      <c r="S19" s="45">
        <f t="shared" ca="1" si="12"/>
        <v>675</v>
      </c>
      <c r="T19" s="45">
        <f t="shared" ca="1" si="12"/>
        <v>766</v>
      </c>
      <c r="U19" s="45">
        <f t="shared" ca="1" si="12"/>
        <v>826</v>
      </c>
      <c r="V19" s="45">
        <f t="shared" ca="1" si="12"/>
        <v>941</v>
      </c>
      <c r="W19" s="45">
        <f t="shared" ca="1" si="12"/>
        <v>0</v>
      </c>
      <c r="X19" s="45" t="e">
        <f t="shared" ca="1" si="12"/>
        <v>#REF!</v>
      </c>
      <c r="Y19" s="45">
        <f t="shared" ca="1" si="12"/>
        <v>140089</v>
      </c>
      <c r="Z19" s="45" t="e">
        <f t="shared" ca="1" si="12"/>
        <v>#REF!</v>
      </c>
      <c r="AA19" s="45" t="e">
        <f t="shared" ca="1" si="12"/>
        <v>#REF!</v>
      </c>
      <c r="AB19" s="45" t="str">
        <f t="shared" ca="1" si="12"/>
        <v/>
      </c>
      <c r="AC19" s="45" t="str">
        <f t="shared" ca="1" si="12"/>
        <v/>
      </c>
      <c r="AD19" s="45" t="str">
        <f t="shared" ca="1" si="12"/>
        <v/>
      </c>
      <c r="AE19" s="45" t="str">
        <f t="shared" ca="1" si="12"/>
        <v/>
      </c>
      <c r="AF19" s="45" t="str">
        <f t="shared" ca="1" si="12"/>
        <v/>
      </c>
      <c r="AG19" s="45" t="str">
        <f t="shared" ca="1" si="12"/>
        <v/>
      </c>
      <c r="AH19" s="45" t="str">
        <f t="shared" ca="1" si="12"/>
        <v/>
      </c>
      <c r="AI19" s="45" t="str">
        <f t="shared" ca="1" si="12"/>
        <v/>
      </c>
      <c r="AJ19" s="45" t="str">
        <f t="shared" ca="1" si="12"/>
        <v/>
      </c>
      <c r="AK19" s="45" t="str">
        <f t="shared" ca="1" si="12"/>
        <v/>
      </c>
      <c r="AL19" s="45" t="str">
        <f t="shared" ca="1" si="12"/>
        <v/>
      </c>
      <c r="AM19" s="45" t="str">
        <f t="shared" ca="1" si="12"/>
        <v/>
      </c>
      <c r="AN19" s="45" t="str">
        <f t="shared" ca="1" si="12"/>
        <v/>
      </c>
      <c r="AO19" s="45" t="str">
        <f t="shared" ca="1" si="12"/>
        <v/>
      </c>
      <c r="AP19" s="45" t="str">
        <f t="shared" ca="1" si="12"/>
        <v/>
      </c>
      <c r="AQ19" s="45" t="str">
        <f t="shared" ca="1" si="12"/>
        <v/>
      </c>
      <c r="AR19" s="45" t="str">
        <f t="shared" ca="1" si="12"/>
        <v/>
      </c>
      <c r="AS19" s="45" t="str">
        <f t="shared" ca="1" si="12"/>
        <v/>
      </c>
      <c r="AT19" s="45" t="str">
        <f t="shared" ca="1" si="12"/>
        <v/>
      </c>
      <c r="AU19" s="45" t="str">
        <f t="shared" ca="1" si="12"/>
        <v/>
      </c>
      <c r="AV19" s="45" t="str">
        <f t="shared" ca="1" si="12"/>
        <v/>
      </c>
      <c r="AW19" s="45" t="str">
        <f t="shared" ca="1" si="12"/>
        <v/>
      </c>
      <c r="AX19" s="45" t="str">
        <f t="shared" ca="1" si="12"/>
        <v/>
      </c>
      <c r="AY19" s="45" t="str">
        <f t="shared" ca="1" si="12"/>
        <v/>
      </c>
      <c r="AZ19" s="45" t="str">
        <f t="shared" ca="1" si="12"/>
        <v/>
      </c>
      <c r="BA19" s="45" t="str">
        <f t="shared" ca="1" si="12"/>
        <v/>
      </c>
      <c r="BB19" s="45" t="str">
        <f t="shared" ca="1" si="12"/>
        <v/>
      </c>
      <c r="BC19" s="45" t="str">
        <f t="shared" ca="1" si="12"/>
        <v/>
      </c>
      <c r="BD19" s="45" t="str">
        <f t="shared" ca="1" si="12"/>
        <v/>
      </c>
      <c r="BE19" s="45" t="str">
        <f t="shared" ca="1" si="12"/>
        <v/>
      </c>
      <c r="BF19" s="45" t="str">
        <f t="shared" ca="1" si="12"/>
        <v/>
      </c>
      <c r="BG19" s="45" t="str">
        <f t="shared" ca="1" si="12"/>
        <v/>
      </c>
      <c r="BH19" s="45" t="str">
        <f t="shared" ca="1" si="12"/>
        <v/>
      </c>
      <c r="BI19" s="45" t="str">
        <f t="shared" ca="1" si="12"/>
        <v/>
      </c>
      <c r="BJ19" s="45" t="str">
        <f t="shared" ca="1" si="12"/>
        <v/>
      </c>
      <c r="BK19" s="45" t="str">
        <f t="shared" ca="1" si="12"/>
        <v/>
      </c>
      <c r="BL19" s="45" t="str">
        <f t="shared" ca="1" si="12"/>
        <v/>
      </c>
      <c r="BM19" s="45" t="str">
        <f t="shared" ca="1" si="12"/>
        <v/>
      </c>
      <c r="BN19" s="45" t="str">
        <f t="shared" ca="1" si="12"/>
        <v/>
      </c>
      <c r="BO19" s="45" t="str">
        <f t="shared" ca="1" si="12"/>
        <v/>
      </c>
      <c r="BP19" s="45" t="str">
        <f ca="1">IF(BP$11="","",IF(BP$13=$M$5,CHOOSE($Q$6+1,$M$1,BQ19+BR19-BS19),IF(BP$13=$M$6,CHOOSE($Q$6+1,$M$1,OFFSET($A19,,$P$7-1)),IF(BP$13=$M$7,CHOOSE($Q$6+1,$M$1,CHOOSE($R$6+1,0,SUM(OFFSET($A$11,$B19-$O$5,$O$6,1,-$P$6)))),IF(BP$13=$M$8,CHOOSE($Q$6+1,$M$1,CHOOSE($R$6+1,0,SUM(OFFSET($A$11,$B19-$O$5,$O$7,1,-$P$6)))),IF(BP$11&lt;$D$7,OFFSET(INDIRECT($D$3),$A19-1,$Q$3+BP$11),OFFSET(INDIRECT($D$4),$A19-1,$Q$4+BP$11)))))))</f>
        <v/>
      </c>
      <c r="BQ19" s="45" t="str">
        <f t="shared" ca="1" si="13"/>
        <v/>
      </c>
      <c r="BR19" s="45" t="str">
        <f t="shared" ca="1" si="13"/>
        <v/>
      </c>
      <c r="BS19" s="45" t="str">
        <f t="shared" ca="1" si="13"/>
        <v/>
      </c>
      <c r="BT19" s="45" t="str">
        <f t="shared" ca="1" si="13"/>
        <v/>
      </c>
      <c r="BU19" s="45" t="str">
        <f t="shared" ca="1" si="13"/>
        <v/>
      </c>
      <c r="BV19" s="45" t="str">
        <f t="shared" ca="1" si="13"/>
        <v/>
      </c>
      <c r="BW19" s="45" t="str">
        <f t="shared" ca="1" si="13"/>
        <v/>
      </c>
      <c r="BX19" s="45" t="str">
        <f t="shared" ca="1" si="13"/>
        <v/>
      </c>
      <c r="BY19" s="45" t="str">
        <f t="shared" ca="1" si="13"/>
        <v/>
      </c>
      <c r="BZ19" s="45" t="str">
        <f t="shared" ca="1" si="13"/>
        <v/>
      </c>
      <c r="CA19" s="45" t="str">
        <f t="shared" ca="1" si="13"/>
        <v/>
      </c>
      <c r="CB19" s="45" t="str">
        <f t="shared" ca="1" si="13"/>
        <v/>
      </c>
      <c r="CC19" s="45" t="str">
        <f t="shared" ca="1" si="13"/>
        <v/>
      </c>
      <c r="CD19" s="45" t="str">
        <f t="shared" ca="1" si="13"/>
        <v/>
      </c>
      <c r="CE19" s="45" t="str">
        <f t="shared" ca="1" si="13"/>
        <v/>
      </c>
      <c r="CF19" s="45" t="str">
        <f t="shared" ca="1" si="13"/>
        <v/>
      </c>
      <c r="CG19" s="45" t="str">
        <f t="shared" ca="1" si="13"/>
        <v/>
      </c>
      <c r="CH19" s="45" t="str">
        <f t="shared" ca="1" si="13"/>
        <v/>
      </c>
      <c r="CI19" s="45" t="str">
        <f t="shared" ca="1" si="13"/>
        <v/>
      </c>
      <c r="CJ19" s="45" t="str">
        <f t="shared" ca="1" si="13"/>
        <v/>
      </c>
      <c r="CK19" s="45" t="str">
        <f t="shared" ca="1" si="13"/>
        <v/>
      </c>
      <c r="CL19" s="45" t="str">
        <f t="shared" ca="1" si="13"/>
        <v/>
      </c>
      <c r="CM19" s="45" t="str">
        <f t="shared" ca="1" si="13"/>
        <v/>
      </c>
      <c r="CN19" s="45" t="str">
        <f t="shared" ca="1" si="13"/>
        <v/>
      </c>
      <c r="CO19" s="45" t="str">
        <f t="shared" ca="1" si="13"/>
        <v/>
      </c>
      <c r="CP19" s="45" t="str">
        <f t="shared" ca="1" si="13"/>
        <v/>
      </c>
      <c r="CQ19" s="45" t="str">
        <f t="shared" ca="1" si="13"/>
        <v/>
      </c>
      <c r="CR19" s="45" t="str">
        <f t="shared" ca="1" si="13"/>
        <v/>
      </c>
      <c r="CS19" s="45" t="str">
        <f t="shared" ca="1" si="13"/>
        <v/>
      </c>
      <c r="CT19" s="45" t="str">
        <f t="shared" ca="1" si="13"/>
        <v/>
      </c>
      <c r="CU19" s="45" t="str">
        <f t="shared" ca="1" si="13"/>
        <v/>
      </c>
      <c r="CV19" s="45" t="str">
        <f t="shared" ca="1" si="13"/>
        <v/>
      </c>
      <c r="CW19" s="45" t="str">
        <f t="shared" ca="1" si="13"/>
        <v/>
      </c>
      <c r="CX19" s="45" t="str">
        <f t="shared" ca="1" si="13"/>
        <v/>
      </c>
      <c r="CY19" s="45" t="str">
        <f t="shared" ca="1" si="13"/>
        <v/>
      </c>
      <c r="CZ19" s="45" t="str">
        <f t="shared" ca="1" si="13"/>
        <v/>
      </c>
    </row>
    <row r="20" spans="1:104" ht="13.5" customHeight="1">
      <c r="A20" s="41">
        <v>18</v>
      </c>
      <c r="B20" s="3">
        <f t="shared" si="14"/>
        <v>20</v>
      </c>
      <c r="C20" s="43" t="s">
        <v>625</v>
      </c>
      <c r="D20" s="45" t="e">
        <f t="shared" ca="1" si="15"/>
        <v>#REF!</v>
      </c>
      <c r="E20" s="45" t="e">
        <f t="shared" ref="E20:N21" ca="1" si="16">IF(E$11="","",IF(E$13=$M$5,CHOOSE($Q$6+1,$M$1,F20+G20-H20),IF(E$13=$M$6,CHOOSE($Q$6+1,$M$1,OFFSET($A20,,$P$7-1)),IF(E$13=$M$7,CHOOSE($Q$6+1,$M$1,CHOOSE($R$6+1,0,SUM(OFFSET($A$11,$B20-$O$5,$O$6,1,-$P$6)))),IF(E$13=$M$8,CHOOSE($Q$6+1,$M$1,CHOOSE($R$6+1,0,SUM(OFFSET($A$11,$B20-$O$5,$O$7,1,-$P$6)))),IF(E$11&lt;$D$7,OFFSET(INDIRECT($D$3),$A20-1,$Q$3+E$11),OFFSET(INDIRECT($D$4),$A20-1,$Q$4+E$11)))))))</f>
        <v>#REF!</v>
      </c>
      <c r="F20" s="45" t="e">
        <f t="shared" ca="1" si="16"/>
        <v>#REF!</v>
      </c>
      <c r="G20" s="45">
        <f t="shared" ca="1" si="16"/>
        <v>0</v>
      </c>
      <c r="H20" s="45" t="str">
        <f t="shared" ca="1" si="16"/>
        <v>cost of sales with depreciation</v>
      </c>
      <c r="I20" s="45">
        <f t="shared" ca="1" si="16"/>
        <v>64431</v>
      </c>
      <c r="J20" s="45">
        <f t="shared" ca="1" si="16"/>
        <v>87846</v>
      </c>
      <c r="K20" s="45">
        <f t="shared" ca="1" si="16"/>
        <v>106606</v>
      </c>
      <c r="L20" s="45">
        <f t="shared" ca="1" si="16"/>
        <v>112258</v>
      </c>
      <c r="M20" s="45">
        <f t="shared" ca="1" si="16"/>
        <v>140089</v>
      </c>
      <c r="N20" s="45">
        <f t="shared" ca="1" si="16"/>
        <v>0</v>
      </c>
      <c r="O20" s="45">
        <f t="shared" ref="O20:X21" ca="1" si="17">IF(O$11="","",IF(O$13=$M$5,CHOOSE($Q$6+1,$M$1,P20+Q20-R20),IF(O$13=$M$6,CHOOSE($Q$6+1,$M$1,OFFSET($A20,,$P$7-1)),IF(O$13=$M$7,CHOOSE($Q$6+1,$M$1,CHOOSE($R$6+1,0,SUM(OFFSET($A$11,$B20-$O$5,$O$6,1,-$P$6)))),IF(O$13=$M$8,CHOOSE($Q$6+1,$M$1,CHOOSE($R$6+1,0,SUM(OFFSET($A$11,$B20-$O$5,$O$7,1,-$P$6)))),IF(O$11&lt;$D$7,OFFSET(INDIRECT($D$3),$A20-1,$Q$3+O$11),OFFSET(INDIRECT($D$4),$A20-1,$Q$4+O$11)))))))</f>
        <v>0</v>
      </c>
      <c r="P20" s="45">
        <f t="shared" ca="1" si="17"/>
        <v>0</v>
      </c>
      <c r="Q20" s="45">
        <f t="shared" ca="1" si="17"/>
        <v>0</v>
      </c>
      <c r="R20" s="45">
        <f t="shared" ca="1" si="17"/>
        <v>0</v>
      </c>
      <c r="S20" s="45">
        <f t="shared" ca="1" si="17"/>
        <v>0</v>
      </c>
      <c r="T20" s="45">
        <f t="shared" ca="1" si="17"/>
        <v>0</v>
      </c>
      <c r="U20" s="45">
        <f t="shared" ca="1" si="17"/>
        <v>0</v>
      </c>
      <c r="V20" s="45">
        <f t="shared" ca="1" si="17"/>
        <v>0</v>
      </c>
      <c r="W20" s="45">
        <f t="shared" ca="1" si="17"/>
        <v>0</v>
      </c>
      <c r="X20" s="45" t="e">
        <f t="shared" ca="1" si="17"/>
        <v>#REF!</v>
      </c>
      <c r="Y20" s="45">
        <f t="shared" ref="Y20:AH21" ca="1" si="18">IF(Y$11="","",IF(Y$13=$M$5,CHOOSE($Q$6+1,$M$1,Z20+AA20-AB20),IF(Y$13=$M$6,CHOOSE($Q$6+1,$M$1,OFFSET($A20,,$P$7-1)),IF(Y$13=$M$7,CHOOSE($Q$6+1,$M$1,CHOOSE($R$6+1,0,SUM(OFFSET($A$11,$B20-$O$5,$O$6,1,-$P$6)))),IF(Y$13=$M$8,CHOOSE($Q$6+1,$M$1,CHOOSE($R$6+1,0,SUM(OFFSET($A$11,$B20-$O$5,$O$7,1,-$P$6)))),IF(Y$11&lt;$D$7,OFFSET(INDIRECT($D$3),$A20-1,$Q$3+Y$11),OFFSET(INDIRECT($D$4),$A20-1,$Q$4+Y$11)))))))</f>
        <v>140089</v>
      </c>
      <c r="Z20" s="45" t="e">
        <f t="shared" ca="1" si="18"/>
        <v>#REF!</v>
      </c>
      <c r="AA20" s="45" t="e">
        <f t="shared" ca="1" si="18"/>
        <v>#REF!</v>
      </c>
      <c r="AB20" s="45" t="str">
        <f t="shared" ca="1" si="18"/>
        <v/>
      </c>
      <c r="AC20" s="45" t="str">
        <f t="shared" ca="1" si="18"/>
        <v/>
      </c>
      <c r="AD20" s="45" t="str">
        <f t="shared" ca="1" si="18"/>
        <v/>
      </c>
      <c r="AE20" s="45" t="str">
        <f t="shared" ca="1" si="18"/>
        <v/>
      </c>
      <c r="AF20" s="45" t="str">
        <f t="shared" ca="1" si="18"/>
        <v/>
      </c>
      <c r="AG20" s="45" t="str">
        <f t="shared" ca="1" si="18"/>
        <v/>
      </c>
      <c r="AH20" s="45" t="str">
        <f t="shared" ca="1" si="18"/>
        <v/>
      </c>
      <c r="AI20" s="45" t="str">
        <f t="shared" ref="AI20:AR21" ca="1" si="19">IF(AI$11="","",IF(AI$13=$M$5,CHOOSE($Q$6+1,$M$1,AJ20+AK20-AL20),IF(AI$13=$M$6,CHOOSE($Q$6+1,$M$1,OFFSET($A20,,$P$7-1)),IF(AI$13=$M$7,CHOOSE($Q$6+1,$M$1,CHOOSE($R$6+1,0,SUM(OFFSET($A$11,$B20-$O$5,$O$6,1,-$P$6)))),IF(AI$13=$M$8,CHOOSE($Q$6+1,$M$1,CHOOSE($R$6+1,0,SUM(OFFSET($A$11,$B20-$O$5,$O$7,1,-$P$6)))),IF(AI$11&lt;$D$7,OFFSET(INDIRECT($D$3),$A20-1,$Q$3+AI$11),OFFSET(INDIRECT($D$4),$A20-1,$Q$4+AI$11)))))))</f>
        <v/>
      </c>
      <c r="AJ20" s="45" t="str">
        <f t="shared" ca="1" si="19"/>
        <v/>
      </c>
      <c r="AK20" s="45" t="str">
        <f t="shared" ca="1" si="19"/>
        <v/>
      </c>
      <c r="AL20" s="45" t="str">
        <f t="shared" ca="1" si="19"/>
        <v/>
      </c>
      <c r="AM20" s="45" t="str">
        <f t="shared" ca="1" si="19"/>
        <v/>
      </c>
      <c r="AN20" s="45" t="str">
        <f t="shared" ca="1" si="19"/>
        <v/>
      </c>
      <c r="AO20" s="45" t="str">
        <f t="shared" ca="1" si="19"/>
        <v/>
      </c>
      <c r="AP20" s="45" t="str">
        <f t="shared" ca="1" si="19"/>
        <v/>
      </c>
      <c r="AQ20" s="45" t="str">
        <f t="shared" ca="1" si="19"/>
        <v/>
      </c>
      <c r="AR20" s="45" t="str">
        <f t="shared" ca="1" si="19"/>
        <v/>
      </c>
      <c r="AS20" s="45" t="str">
        <f t="shared" ref="AS20:BB21" ca="1" si="20">IF(AS$11="","",IF(AS$13=$M$5,CHOOSE($Q$6+1,$M$1,AT20+AU20-AV20),IF(AS$13=$M$6,CHOOSE($Q$6+1,$M$1,OFFSET($A20,,$P$7-1)),IF(AS$13=$M$7,CHOOSE($Q$6+1,$M$1,CHOOSE($R$6+1,0,SUM(OFFSET($A$11,$B20-$O$5,$O$6,1,-$P$6)))),IF(AS$13=$M$8,CHOOSE($Q$6+1,$M$1,CHOOSE($R$6+1,0,SUM(OFFSET($A$11,$B20-$O$5,$O$7,1,-$P$6)))),IF(AS$11&lt;$D$7,OFFSET(INDIRECT($D$3),$A20-1,$Q$3+AS$11),OFFSET(INDIRECT($D$4),$A20-1,$Q$4+AS$11)))))))</f>
        <v/>
      </c>
      <c r="AT20" s="45" t="str">
        <f t="shared" ca="1" si="20"/>
        <v/>
      </c>
      <c r="AU20" s="45" t="str">
        <f t="shared" ca="1" si="20"/>
        <v/>
      </c>
      <c r="AV20" s="45" t="str">
        <f t="shared" ca="1" si="20"/>
        <v/>
      </c>
      <c r="AW20" s="45" t="str">
        <f t="shared" ca="1" si="20"/>
        <v/>
      </c>
      <c r="AX20" s="45" t="str">
        <f t="shared" ca="1" si="20"/>
        <v/>
      </c>
      <c r="AY20" s="45" t="str">
        <f t="shared" ca="1" si="20"/>
        <v/>
      </c>
      <c r="AZ20" s="45" t="str">
        <f t="shared" ca="1" si="20"/>
        <v/>
      </c>
      <c r="BA20" s="45" t="str">
        <f t="shared" ca="1" si="20"/>
        <v/>
      </c>
      <c r="BB20" s="45" t="str">
        <f t="shared" ca="1" si="20"/>
        <v/>
      </c>
      <c r="BC20" s="45" t="str">
        <f t="shared" ref="BC20:BL21" ca="1" si="21">IF(BC$11="","",IF(BC$13=$M$5,CHOOSE($Q$6+1,$M$1,BD20+BE20-BF20),IF(BC$13=$M$6,CHOOSE($Q$6+1,$M$1,OFFSET($A20,,$P$7-1)),IF(BC$13=$M$7,CHOOSE($Q$6+1,$M$1,CHOOSE($R$6+1,0,SUM(OFFSET($A$11,$B20-$O$5,$O$6,1,-$P$6)))),IF(BC$13=$M$8,CHOOSE($Q$6+1,$M$1,CHOOSE($R$6+1,0,SUM(OFFSET($A$11,$B20-$O$5,$O$7,1,-$P$6)))),IF(BC$11&lt;$D$7,OFFSET(INDIRECT($D$3),$A20-1,$Q$3+BC$11),OFFSET(INDIRECT($D$4),$A20-1,$Q$4+BC$11)))))))</f>
        <v/>
      </c>
      <c r="BD20" s="45" t="str">
        <f t="shared" ca="1" si="21"/>
        <v/>
      </c>
      <c r="BE20" s="45" t="str">
        <f t="shared" ca="1" si="21"/>
        <v/>
      </c>
      <c r="BF20" s="45" t="str">
        <f t="shared" ca="1" si="21"/>
        <v/>
      </c>
      <c r="BG20" s="45" t="str">
        <f t="shared" ca="1" si="21"/>
        <v/>
      </c>
      <c r="BH20" s="45" t="str">
        <f t="shared" ca="1" si="21"/>
        <v/>
      </c>
      <c r="BI20" s="45" t="str">
        <f t="shared" ca="1" si="21"/>
        <v/>
      </c>
      <c r="BJ20" s="45" t="str">
        <f t="shared" ca="1" si="21"/>
        <v/>
      </c>
      <c r="BK20" s="45" t="str">
        <f t="shared" ca="1" si="21"/>
        <v/>
      </c>
      <c r="BL20" s="45" t="str">
        <f t="shared" ca="1" si="21"/>
        <v/>
      </c>
      <c r="BM20" s="45" t="str">
        <f t="shared" ref="BM20:BO21" ca="1" si="22">IF(BM$11="","",IF(BM$13=$M$5,CHOOSE($Q$6+1,$M$1,BN20+BO20-BP20),IF(BM$13=$M$6,CHOOSE($Q$6+1,$M$1,OFFSET($A20,,$P$7-1)),IF(BM$13=$M$7,CHOOSE($Q$6+1,$M$1,CHOOSE($R$6+1,0,SUM(OFFSET($A$11,$B20-$O$5,$O$6,1,-$P$6)))),IF(BM$13=$M$8,CHOOSE($Q$6+1,$M$1,CHOOSE($R$6+1,0,SUM(OFFSET($A$11,$B20-$O$5,$O$7,1,-$P$6)))),IF(BM$11&lt;$D$7,OFFSET(INDIRECT($D$3),$A20-1,$Q$3+BM$11),OFFSET(INDIRECT($D$4),$A20-1,$Q$4+BM$11)))))))</f>
        <v/>
      </c>
      <c r="BN20" s="45" t="str">
        <f t="shared" ca="1" si="22"/>
        <v/>
      </c>
      <c r="BO20" s="45" t="str">
        <f t="shared" ca="1" si="22"/>
        <v/>
      </c>
      <c r="BP20" s="45" t="str">
        <f ca="1">IF(BP$11="","",IF(BP$13=$M$5,CHOOSE($Q$6+1,$M$1,BQ20+BR20-BS20),IF(BP$13=$M$6,CHOOSE($Q$6+1,$M$1,OFFSET($A20,,$P$7-1)),IF(BP$13=$M$7,CHOOSE($Q$6+1,$M$1,CHOOSE($R$6+1,0,SUM(OFFSET($A$11,$B20-$O$5,$O$6,1,-$P$6)))),IF(BP$13=$M$8,CHOOSE($Q$6+1,$M$1,CHOOSE($R$6+1,0,SUM(OFFSET($A$11,$B20-$O$5,$O$7,1,-$P$6)))),IF(BP$11&lt;$D$7,OFFSET(INDIRECT($D$3),$A20-1,$Q$3+BP$11),OFFSET(INDIRECT($D$4),$A20-1,$Q$4+BP$11)))))))</f>
        <v/>
      </c>
      <c r="BQ20" s="45" t="str">
        <f t="shared" ca="1" si="13"/>
        <v/>
      </c>
      <c r="BR20" s="45" t="str">
        <f t="shared" ca="1" si="13"/>
        <v/>
      </c>
      <c r="BS20" s="45" t="str">
        <f t="shared" ca="1" si="13"/>
        <v/>
      </c>
      <c r="BT20" s="45" t="str">
        <f t="shared" ca="1" si="13"/>
        <v/>
      </c>
      <c r="BU20" s="45" t="str">
        <f t="shared" ca="1" si="13"/>
        <v/>
      </c>
      <c r="BV20" s="45" t="str">
        <f t="shared" ca="1" si="13"/>
        <v/>
      </c>
      <c r="BW20" s="45" t="str">
        <f t="shared" ca="1" si="13"/>
        <v/>
      </c>
      <c r="BX20" s="45" t="str">
        <f t="shared" ca="1" si="13"/>
        <v/>
      </c>
      <c r="BY20" s="45" t="str">
        <f t="shared" ca="1" si="13"/>
        <v/>
      </c>
      <c r="BZ20" s="45" t="str">
        <f t="shared" ca="1" si="13"/>
        <v/>
      </c>
      <c r="CA20" s="45" t="str">
        <f t="shared" ca="1" si="13"/>
        <v/>
      </c>
      <c r="CB20" s="45" t="str">
        <f t="shared" ca="1" si="13"/>
        <v/>
      </c>
      <c r="CC20" s="45" t="str">
        <f t="shared" ca="1" si="13"/>
        <v/>
      </c>
      <c r="CD20" s="45" t="str">
        <f t="shared" ca="1" si="13"/>
        <v/>
      </c>
      <c r="CE20" s="45" t="str">
        <f t="shared" ca="1" si="13"/>
        <v/>
      </c>
      <c r="CF20" s="45" t="str">
        <f t="shared" ca="1" si="13"/>
        <v/>
      </c>
      <c r="CG20" s="45" t="str">
        <f t="shared" ca="1" si="13"/>
        <v/>
      </c>
      <c r="CH20" s="45" t="str">
        <f t="shared" ca="1" si="13"/>
        <v/>
      </c>
      <c r="CI20" s="45" t="str">
        <f t="shared" ca="1" si="13"/>
        <v/>
      </c>
      <c r="CJ20" s="45" t="str">
        <f t="shared" ca="1" si="13"/>
        <v/>
      </c>
      <c r="CK20" s="45" t="str">
        <f t="shared" ca="1" si="13"/>
        <v/>
      </c>
      <c r="CL20" s="45" t="str">
        <f t="shared" ca="1" si="13"/>
        <v/>
      </c>
      <c r="CM20" s="45" t="str">
        <f t="shared" ca="1" si="13"/>
        <v/>
      </c>
      <c r="CN20" s="45" t="str">
        <f t="shared" ca="1" si="13"/>
        <v/>
      </c>
      <c r="CO20" s="45" t="str">
        <f t="shared" ca="1" si="13"/>
        <v/>
      </c>
      <c r="CP20" s="45" t="str">
        <f t="shared" ca="1" si="13"/>
        <v/>
      </c>
      <c r="CQ20" s="45" t="str">
        <f t="shared" ca="1" si="13"/>
        <v/>
      </c>
      <c r="CR20" s="45" t="str">
        <f t="shared" ca="1" si="13"/>
        <v/>
      </c>
      <c r="CS20" s="45" t="str">
        <f t="shared" ca="1" si="13"/>
        <v/>
      </c>
      <c r="CT20" s="45" t="str">
        <f t="shared" ca="1" si="13"/>
        <v/>
      </c>
      <c r="CU20" s="45" t="str">
        <f t="shared" ca="1" si="13"/>
        <v/>
      </c>
      <c r="CV20" s="45" t="str">
        <f t="shared" ca="1" si="13"/>
        <v/>
      </c>
      <c r="CW20" s="45" t="str">
        <f t="shared" ca="1" si="13"/>
        <v/>
      </c>
      <c r="CX20" s="45" t="str">
        <f t="shared" ca="1" si="13"/>
        <v/>
      </c>
      <c r="CY20" s="45" t="str">
        <f t="shared" ca="1" si="13"/>
        <v/>
      </c>
      <c r="CZ20" s="45" t="str">
        <f t="shared" ca="1" si="13"/>
        <v/>
      </c>
    </row>
    <row r="21" spans="1:104" ht="13.5" customHeight="1">
      <c r="A21" s="53">
        <v>20</v>
      </c>
      <c r="B21" s="3">
        <f t="shared" si="14"/>
        <v>21</v>
      </c>
      <c r="C21" s="43" t="s">
        <v>624</v>
      </c>
      <c r="D21" s="45" t="e">
        <f t="shared" ca="1" si="15"/>
        <v>#REF!</v>
      </c>
      <c r="E21" s="45" t="e">
        <f t="shared" ca="1" si="16"/>
        <v>#REF!</v>
      </c>
      <c r="F21" s="45" t="e">
        <f t="shared" ca="1" si="16"/>
        <v>#REF!</v>
      </c>
      <c r="G21" s="45">
        <f t="shared" ca="1" si="16"/>
        <v>0</v>
      </c>
      <c r="H21" s="45" t="str">
        <f t="shared" ca="1" si="16"/>
        <v>gross operating profit</v>
      </c>
      <c r="I21" s="45">
        <f t="shared" ca="1" si="16"/>
        <v>45632</v>
      </c>
      <c r="J21" s="45">
        <f t="shared" ca="1" si="16"/>
        <v>71939</v>
      </c>
      <c r="K21" s="45">
        <f t="shared" ca="1" si="16"/>
        <v>64304</v>
      </c>
      <c r="L21" s="45">
        <f t="shared" ca="1" si="16"/>
        <v>70537</v>
      </c>
      <c r="M21" s="45">
        <f t="shared" ca="1" si="16"/>
        <v>93626</v>
      </c>
      <c r="N21" s="45">
        <f t="shared" ca="1" si="16"/>
        <v>0</v>
      </c>
      <c r="O21" s="45">
        <f t="shared" ca="1" si="17"/>
        <v>0</v>
      </c>
      <c r="P21" s="45">
        <f t="shared" ca="1" si="17"/>
        <v>0</v>
      </c>
      <c r="Q21" s="45">
        <f t="shared" ca="1" si="17"/>
        <v>0</v>
      </c>
      <c r="R21" s="45">
        <f t="shared" ca="1" si="17"/>
        <v>0</v>
      </c>
      <c r="S21" s="45">
        <f t="shared" ca="1" si="17"/>
        <v>0</v>
      </c>
      <c r="T21" s="45">
        <f t="shared" ca="1" si="17"/>
        <v>0</v>
      </c>
      <c r="U21" s="45">
        <f t="shared" ca="1" si="17"/>
        <v>0</v>
      </c>
      <c r="V21" s="45">
        <f t="shared" ca="1" si="17"/>
        <v>0</v>
      </c>
      <c r="W21" s="45">
        <f t="shared" ca="1" si="17"/>
        <v>0</v>
      </c>
      <c r="X21" s="45" t="e">
        <f t="shared" ca="1" si="17"/>
        <v>#REF!</v>
      </c>
      <c r="Y21" s="45">
        <f t="shared" ca="1" si="18"/>
        <v>93626</v>
      </c>
      <c r="Z21" s="45" t="e">
        <f t="shared" ca="1" si="18"/>
        <v>#REF!</v>
      </c>
      <c r="AA21" s="45" t="e">
        <f t="shared" ca="1" si="18"/>
        <v>#REF!</v>
      </c>
      <c r="AB21" s="45" t="str">
        <f t="shared" ca="1" si="18"/>
        <v/>
      </c>
      <c r="AC21" s="45" t="str">
        <f t="shared" ca="1" si="18"/>
        <v/>
      </c>
      <c r="AD21" s="45" t="str">
        <f t="shared" ca="1" si="18"/>
        <v/>
      </c>
      <c r="AE21" s="45" t="str">
        <f t="shared" ca="1" si="18"/>
        <v/>
      </c>
      <c r="AF21" s="45" t="str">
        <f t="shared" ca="1" si="18"/>
        <v/>
      </c>
      <c r="AG21" s="45" t="str">
        <f t="shared" ca="1" si="18"/>
        <v/>
      </c>
      <c r="AH21" s="45" t="str">
        <f t="shared" ca="1" si="18"/>
        <v/>
      </c>
      <c r="AI21" s="45" t="str">
        <f t="shared" ca="1" si="19"/>
        <v/>
      </c>
      <c r="AJ21" s="45" t="str">
        <f t="shared" ca="1" si="19"/>
        <v/>
      </c>
      <c r="AK21" s="45" t="str">
        <f t="shared" ca="1" si="19"/>
        <v/>
      </c>
      <c r="AL21" s="45" t="str">
        <f t="shared" ca="1" si="19"/>
        <v/>
      </c>
      <c r="AM21" s="45" t="str">
        <f t="shared" ca="1" si="19"/>
        <v/>
      </c>
      <c r="AN21" s="45" t="str">
        <f t="shared" ca="1" si="19"/>
        <v/>
      </c>
      <c r="AO21" s="45" t="str">
        <f t="shared" ca="1" si="19"/>
        <v/>
      </c>
      <c r="AP21" s="45" t="str">
        <f t="shared" ca="1" si="19"/>
        <v/>
      </c>
      <c r="AQ21" s="45" t="str">
        <f t="shared" ca="1" si="19"/>
        <v/>
      </c>
      <c r="AR21" s="45" t="str">
        <f t="shared" ca="1" si="19"/>
        <v/>
      </c>
      <c r="AS21" s="45" t="str">
        <f t="shared" ca="1" si="20"/>
        <v/>
      </c>
      <c r="AT21" s="45" t="str">
        <f t="shared" ca="1" si="20"/>
        <v/>
      </c>
      <c r="AU21" s="45" t="str">
        <f t="shared" ca="1" si="20"/>
        <v/>
      </c>
      <c r="AV21" s="45" t="str">
        <f t="shared" ca="1" si="20"/>
        <v/>
      </c>
      <c r="AW21" s="45" t="str">
        <f t="shared" ca="1" si="20"/>
        <v/>
      </c>
      <c r="AX21" s="45" t="str">
        <f t="shared" ca="1" si="20"/>
        <v/>
      </c>
      <c r="AY21" s="45" t="str">
        <f t="shared" ca="1" si="20"/>
        <v/>
      </c>
      <c r="AZ21" s="45" t="str">
        <f t="shared" ca="1" si="20"/>
        <v/>
      </c>
      <c r="BA21" s="45" t="str">
        <f t="shared" ca="1" si="20"/>
        <v/>
      </c>
      <c r="BB21" s="45" t="str">
        <f t="shared" ca="1" si="20"/>
        <v/>
      </c>
      <c r="BC21" s="45" t="str">
        <f t="shared" ca="1" si="21"/>
        <v/>
      </c>
      <c r="BD21" s="45" t="str">
        <f t="shared" ca="1" si="21"/>
        <v/>
      </c>
      <c r="BE21" s="45" t="str">
        <f t="shared" ca="1" si="21"/>
        <v/>
      </c>
      <c r="BF21" s="45" t="str">
        <f t="shared" ca="1" si="21"/>
        <v/>
      </c>
      <c r="BG21" s="45" t="str">
        <f t="shared" ca="1" si="21"/>
        <v/>
      </c>
      <c r="BH21" s="45" t="str">
        <f t="shared" ca="1" si="21"/>
        <v/>
      </c>
      <c r="BI21" s="45" t="str">
        <f t="shared" ca="1" si="21"/>
        <v/>
      </c>
      <c r="BJ21" s="45" t="str">
        <f t="shared" ca="1" si="21"/>
        <v/>
      </c>
      <c r="BK21" s="45" t="str">
        <f t="shared" ca="1" si="21"/>
        <v/>
      </c>
      <c r="BL21" s="45" t="str">
        <f t="shared" ca="1" si="21"/>
        <v/>
      </c>
      <c r="BM21" s="45" t="str">
        <f t="shared" ca="1" si="22"/>
        <v/>
      </c>
      <c r="BN21" s="45" t="str">
        <f t="shared" ca="1" si="22"/>
        <v/>
      </c>
      <c r="BO21" s="45" t="str">
        <f t="shared" ca="1" si="22"/>
        <v/>
      </c>
      <c r="BP21" s="45" t="str">
        <f ca="1">IF(BP$11="","",IF(BP$13=$M$5,CHOOSE($Q$6+1,$M$1,BQ21+BR21-BS21),IF(BP$13=$M$6,CHOOSE($Q$6+1,$M$1,OFFSET($A21,,$P$7-1)),IF(BP$13=$M$7,CHOOSE($Q$6+1,$M$1,CHOOSE($R$6+1,0,SUM(OFFSET($A$11,$B21-$O$5,$O$6,1,-$P$6)))),IF(BP$13=$M$8,CHOOSE($Q$6+1,$M$1,CHOOSE($R$6+1,0,SUM(OFFSET($A$11,$B21-$O$5,$O$7,1,-$P$6)))),IF(BP$11&lt;$D$7,OFFSET(INDIRECT($D$3),$A21-1,$Q$3+BP$11),OFFSET(INDIRECT($D$4),$A21-1,$Q$4+BP$11)))))))</f>
        <v/>
      </c>
      <c r="BQ21" s="45" t="str">
        <f t="shared" ca="1" si="13"/>
        <v/>
      </c>
      <c r="BR21" s="45" t="str">
        <f t="shared" ca="1" si="13"/>
        <v/>
      </c>
      <c r="BS21" s="45" t="str">
        <f t="shared" ca="1" si="13"/>
        <v/>
      </c>
      <c r="BT21" s="45" t="str">
        <f t="shared" ca="1" si="13"/>
        <v/>
      </c>
      <c r="BU21" s="45" t="str">
        <f t="shared" ca="1" si="13"/>
        <v/>
      </c>
      <c r="BV21" s="45" t="str">
        <f t="shared" ca="1" si="13"/>
        <v/>
      </c>
      <c r="BW21" s="45" t="str">
        <f t="shared" ca="1" si="13"/>
        <v/>
      </c>
      <c r="BX21" s="45" t="str">
        <f t="shared" ca="1" si="13"/>
        <v/>
      </c>
      <c r="BY21" s="45" t="str">
        <f t="shared" ca="1" si="13"/>
        <v/>
      </c>
      <c r="BZ21" s="45" t="str">
        <f t="shared" ca="1" si="13"/>
        <v/>
      </c>
      <c r="CA21" s="45" t="str">
        <f t="shared" ca="1" si="13"/>
        <v/>
      </c>
      <c r="CB21" s="45" t="str">
        <f t="shared" ca="1" si="13"/>
        <v/>
      </c>
      <c r="CC21" s="45" t="str">
        <f t="shared" ca="1" si="13"/>
        <v/>
      </c>
      <c r="CD21" s="45" t="str">
        <f t="shared" ca="1" si="13"/>
        <v/>
      </c>
      <c r="CE21" s="45" t="str">
        <f t="shared" ca="1" si="13"/>
        <v/>
      </c>
      <c r="CF21" s="45" t="str">
        <f t="shared" ca="1" si="13"/>
        <v/>
      </c>
      <c r="CG21" s="45" t="str">
        <f t="shared" ca="1" si="13"/>
        <v/>
      </c>
      <c r="CH21" s="45" t="str">
        <f t="shared" ca="1" si="13"/>
        <v/>
      </c>
      <c r="CI21" s="45" t="str">
        <f t="shared" ca="1" si="13"/>
        <v/>
      </c>
      <c r="CJ21" s="45" t="str">
        <f t="shared" ca="1" si="13"/>
        <v/>
      </c>
      <c r="CK21" s="45" t="str">
        <f t="shared" ca="1" si="13"/>
        <v/>
      </c>
      <c r="CL21" s="45" t="str">
        <f t="shared" ca="1" si="13"/>
        <v/>
      </c>
      <c r="CM21" s="45" t="str">
        <f t="shared" ca="1" si="13"/>
        <v/>
      </c>
      <c r="CN21" s="45" t="str">
        <f t="shared" ca="1" si="13"/>
        <v/>
      </c>
      <c r="CO21" s="45" t="str">
        <f t="shared" ca="1" si="13"/>
        <v/>
      </c>
      <c r="CP21" s="45" t="str">
        <f t="shared" ca="1" si="13"/>
        <v/>
      </c>
      <c r="CQ21" s="45" t="str">
        <f t="shared" ca="1" si="13"/>
        <v/>
      </c>
      <c r="CR21" s="45" t="str">
        <f t="shared" ca="1" si="13"/>
        <v/>
      </c>
      <c r="CS21" s="45" t="str">
        <f t="shared" ca="1" si="13"/>
        <v/>
      </c>
      <c r="CT21" s="45" t="str">
        <f t="shared" ca="1" si="13"/>
        <v/>
      </c>
      <c r="CU21" s="45" t="str">
        <f t="shared" ca="1" si="13"/>
        <v/>
      </c>
      <c r="CV21" s="45" t="str">
        <f t="shared" ca="1" si="13"/>
        <v/>
      </c>
      <c r="CW21" s="45" t="str">
        <f t="shared" ca="1" si="13"/>
        <v/>
      </c>
      <c r="CX21" s="45" t="str">
        <f t="shared" ca="1" si="13"/>
        <v/>
      </c>
      <c r="CY21" s="45" t="str">
        <f t="shared" ca="1" si="13"/>
        <v/>
      </c>
      <c r="CZ21" s="45" t="str">
        <f t="shared" ca="1" si="13"/>
        <v/>
      </c>
    </row>
    <row r="22" spans="1:104" ht="13.5" customHeight="1">
      <c r="A22" s="41"/>
      <c r="B22" s="3">
        <f t="shared" si="14"/>
        <v>22</v>
      </c>
      <c r="C22" s="43" t="s">
        <v>623</v>
      </c>
      <c r="D22" s="42" t="e">
        <f t="shared" ref="D22:AI22" ca="1" si="23">IF(D$13="","",+SUM(D23:D25))</f>
        <v>#REF!</v>
      </c>
      <c r="E22" s="42" t="e">
        <f t="shared" ca="1" si="23"/>
        <v>#REF!</v>
      </c>
      <c r="F22" s="42" t="e">
        <f t="shared" ca="1" si="23"/>
        <v>#REF!</v>
      </c>
      <c r="G22" s="42">
        <f t="shared" ca="1" si="23"/>
        <v>0</v>
      </c>
      <c r="H22" s="42">
        <f t="shared" ca="1" si="23"/>
        <v>0</v>
      </c>
      <c r="I22" s="42">
        <f t="shared" ca="1" si="23"/>
        <v>10028</v>
      </c>
      <c r="J22" s="42">
        <f t="shared" ca="1" si="23"/>
        <v>13421</v>
      </c>
      <c r="K22" s="42">
        <f t="shared" ca="1" si="23"/>
        <v>15305</v>
      </c>
      <c r="L22" s="42">
        <f t="shared" ca="1" si="23"/>
        <v>18034</v>
      </c>
      <c r="M22" s="42">
        <f t="shared" ca="1" si="23"/>
        <v>22396</v>
      </c>
      <c r="N22" s="42">
        <f t="shared" ca="1" si="23"/>
        <v>84</v>
      </c>
      <c r="O22" s="42">
        <f t="shared" ca="1" si="23"/>
        <v>85</v>
      </c>
      <c r="P22" s="42">
        <f t="shared" ca="1" si="23"/>
        <v>100</v>
      </c>
      <c r="Q22" s="42">
        <f t="shared" ca="1" si="23"/>
        <v>115</v>
      </c>
      <c r="R22" s="42">
        <f t="shared" ca="1" si="23"/>
        <v>131</v>
      </c>
      <c r="S22" s="42">
        <f t="shared" ca="1" si="23"/>
        <v>163</v>
      </c>
      <c r="T22" s="42">
        <f t="shared" ca="1" si="23"/>
        <v>201</v>
      </c>
      <c r="U22" s="42">
        <f t="shared" ca="1" si="23"/>
        <v>238</v>
      </c>
      <c r="V22" s="42">
        <f t="shared" ca="1" si="23"/>
        <v>276</v>
      </c>
      <c r="W22" s="42">
        <f t="shared" ca="1" si="23"/>
        <v>0</v>
      </c>
      <c r="X22" s="42" t="e">
        <f t="shared" ca="1" si="23"/>
        <v>#REF!</v>
      </c>
      <c r="Y22" s="42">
        <f t="shared" ca="1" si="23"/>
        <v>22396</v>
      </c>
      <c r="Z22" s="42" t="e">
        <f t="shared" ca="1" si="23"/>
        <v>#REF!</v>
      </c>
      <c r="AA22" s="42" t="e">
        <f t="shared" ca="1" si="23"/>
        <v>#REF!</v>
      </c>
      <c r="AB22" s="42" t="str">
        <f t="shared" ca="1" si="23"/>
        <v/>
      </c>
      <c r="AC22" s="42" t="str">
        <f t="shared" ca="1" si="23"/>
        <v/>
      </c>
      <c r="AD22" s="42" t="str">
        <f t="shared" ca="1" si="23"/>
        <v/>
      </c>
      <c r="AE22" s="42" t="str">
        <f t="shared" ca="1" si="23"/>
        <v/>
      </c>
      <c r="AF22" s="42" t="str">
        <f t="shared" ca="1" si="23"/>
        <v/>
      </c>
      <c r="AG22" s="42" t="str">
        <f t="shared" ca="1" si="23"/>
        <v/>
      </c>
      <c r="AH22" s="42" t="str">
        <f t="shared" ca="1" si="23"/>
        <v/>
      </c>
      <c r="AI22" s="42" t="str">
        <f t="shared" ca="1" si="23"/>
        <v/>
      </c>
      <c r="AJ22" s="42" t="str">
        <f t="shared" ref="AJ22:BO22" ca="1" si="24">IF(AJ$13="","",+SUM(AJ23:AJ25))</f>
        <v/>
      </c>
      <c r="AK22" s="42" t="str">
        <f t="shared" ca="1" si="24"/>
        <v/>
      </c>
      <c r="AL22" s="42" t="str">
        <f t="shared" ca="1" si="24"/>
        <v/>
      </c>
      <c r="AM22" s="42" t="str">
        <f t="shared" ca="1" si="24"/>
        <v/>
      </c>
      <c r="AN22" s="42" t="str">
        <f t="shared" ca="1" si="24"/>
        <v/>
      </c>
      <c r="AO22" s="42" t="str">
        <f t="shared" ca="1" si="24"/>
        <v/>
      </c>
      <c r="AP22" s="42" t="str">
        <f t="shared" ca="1" si="24"/>
        <v/>
      </c>
      <c r="AQ22" s="42" t="str">
        <f t="shared" ca="1" si="24"/>
        <v/>
      </c>
      <c r="AR22" s="42" t="str">
        <f t="shared" ca="1" si="24"/>
        <v/>
      </c>
      <c r="AS22" s="42" t="str">
        <f t="shared" ca="1" si="24"/>
        <v/>
      </c>
      <c r="AT22" s="42" t="str">
        <f t="shared" ca="1" si="24"/>
        <v/>
      </c>
      <c r="AU22" s="42" t="str">
        <f t="shared" ca="1" si="24"/>
        <v/>
      </c>
      <c r="AV22" s="42" t="str">
        <f t="shared" ca="1" si="24"/>
        <v/>
      </c>
      <c r="AW22" s="42" t="str">
        <f t="shared" ca="1" si="24"/>
        <v/>
      </c>
      <c r="AX22" s="42" t="str">
        <f t="shared" ca="1" si="24"/>
        <v/>
      </c>
      <c r="AY22" s="42" t="str">
        <f t="shared" ca="1" si="24"/>
        <v/>
      </c>
      <c r="AZ22" s="42" t="str">
        <f t="shared" ca="1" si="24"/>
        <v/>
      </c>
      <c r="BA22" s="42" t="str">
        <f t="shared" ca="1" si="24"/>
        <v/>
      </c>
      <c r="BB22" s="42" t="str">
        <f t="shared" ca="1" si="24"/>
        <v/>
      </c>
      <c r="BC22" s="42" t="str">
        <f t="shared" ca="1" si="24"/>
        <v/>
      </c>
      <c r="BD22" s="42" t="str">
        <f t="shared" ca="1" si="24"/>
        <v/>
      </c>
      <c r="BE22" s="42" t="str">
        <f t="shared" ca="1" si="24"/>
        <v/>
      </c>
      <c r="BF22" s="42" t="str">
        <f t="shared" ca="1" si="24"/>
        <v/>
      </c>
      <c r="BG22" s="42" t="str">
        <f t="shared" ca="1" si="24"/>
        <v/>
      </c>
      <c r="BH22" s="42" t="str">
        <f t="shared" ca="1" si="24"/>
        <v/>
      </c>
      <c r="BI22" s="42" t="str">
        <f t="shared" ca="1" si="24"/>
        <v/>
      </c>
      <c r="BJ22" s="42" t="str">
        <f t="shared" ca="1" si="24"/>
        <v/>
      </c>
      <c r="BK22" s="42" t="str">
        <f t="shared" ca="1" si="24"/>
        <v/>
      </c>
      <c r="BL22" s="42" t="str">
        <f t="shared" ca="1" si="24"/>
        <v/>
      </c>
      <c r="BM22" s="42" t="str">
        <f t="shared" ca="1" si="24"/>
        <v/>
      </c>
      <c r="BN22" s="42" t="str">
        <f t="shared" ca="1" si="24"/>
        <v/>
      </c>
      <c r="BO22" s="42" t="str">
        <f t="shared" ca="1" si="24"/>
        <v/>
      </c>
      <c r="BP22" s="42" t="str">
        <f t="shared" ref="BP22:CU22" ca="1" si="25">IF(BP$13="","",+SUM(BP23:BP25))</f>
        <v/>
      </c>
      <c r="BQ22" s="42" t="str">
        <f t="shared" ca="1" si="25"/>
        <v/>
      </c>
      <c r="BR22" s="42" t="str">
        <f t="shared" ca="1" si="25"/>
        <v/>
      </c>
      <c r="BS22" s="42" t="str">
        <f t="shared" ca="1" si="25"/>
        <v/>
      </c>
      <c r="BT22" s="42" t="str">
        <f t="shared" ca="1" si="25"/>
        <v/>
      </c>
      <c r="BU22" s="42" t="str">
        <f t="shared" ca="1" si="25"/>
        <v/>
      </c>
      <c r="BV22" s="42" t="str">
        <f t="shared" ca="1" si="25"/>
        <v/>
      </c>
      <c r="BW22" s="42" t="str">
        <f t="shared" ca="1" si="25"/>
        <v/>
      </c>
      <c r="BX22" s="42" t="str">
        <f t="shared" ca="1" si="25"/>
        <v/>
      </c>
      <c r="BY22" s="42" t="str">
        <f t="shared" ca="1" si="25"/>
        <v/>
      </c>
      <c r="BZ22" s="42" t="str">
        <f t="shared" ca="1" si="25"/>
        <v/>
      </c>
      <c r="CA22" s="42" t="str">
        <f t="shared" ca="1" si="25"/>
        <v/>
      </c>
      <c r="CB22" s="42" t="str">
        <f t="shared" ca="1" si="25"/>
        <v/>
      </c>
      <c r="CC22" s="42" t="str">
        <f t="shared" ca="1" si="25"/>
        <v/>
      </c>
      <c r="CD22" s="42" t="str">
        <f t="shared" ca="1" si="25"/>
        <v/>
      </c>
      <c r="CE22" s="42" t="str">
        <f t="shared" ca="1" si="25"/>
        <v/>
      </c>
      <c r="CF22" s="42" t="str">
        <f t="shared" ca="1" si="25"/>
        <v/>
      </c>
      <c r="CG22" s="42" t="str">
        <f t="shared" ca="1" si="25"/>
        <v/>
      </c>
      <c r="CH22" s="42" t="str">
        <f t="shared" ca="1" si="25"/>
        <v/>
      </c>
      <c r="CI22" s="42" t="str">
        <f t="shared" ca="1" si="25"/>
        <v/>
      </c>
      <c r="CJ22" s="42" t="str">
        <f t="shared" ca="1" si="25"/>
        <v/>
      </c>
      <c r="CK22" s="42" t="str">
        <f t="shared" ca="1" si="25"/>
        <v/>
      </c>
      <c r="CL22" s="42" t="str">
        <f t="shared" ca="1" si="25"/>
        <v/>
      </c>
      <c r="CM22" s="42" t="str">
        <f t="shared" ca="1" si="25"/>
        <v/>
      </c>
      <c r="CN22" s="42" t="str">
        <f t="shared" ca="1" si="25"/>
        <v/>
      </c>
      <c r="CO22" s="42" t="str">
        <f t="shared" ca="1" si="25"/>
        <v/>
      </c>
      <c r="CP22" s="42" t="str">
        <f t="shared" ca="1" si="25"/>
        <v/>
      </c>
      <c r="CQ22" s="42" t="str">
        <f t="shared" ca="1" si="25"/>
        <v/>
      </c>
      <c r="CR22" s="42" t="str">
        <f t="shared" ca="1" si="25"/>
        <v/>
      </c>
      <c r="CS22" s="42" t="str">
        <f t="shared" ca="1" si="25"/>
        <v/>
      </c>
      <c r="CT22" s="42" t="str">
        <f t="shared" ca="1" si="25"/>
        <v/>
      </c>
      <c r="CU22" s="42" t="str">
        <f t="shared" ca="1" si="25"/>
        <v/>
      </c>
      <c r="CV22" s="42" t="str">
        <f ca="1">IF(CV$13="","",+SUM(CV23:CV25))</f>
        <v/>
      </c>
      <c r="CW22" s="42" t="str">
        <f ca="1">IF(CW$13="","",+SUM(CW23:CW25))</f>
        <v/>
      </c>
      <c r="CX22" s="42" t="str">
        <f ca="1">IF(CX$13="","",+SUM(CX23:CX25))</f>
        <v/>
      </c>
      <c r="CY22" s="42" t="str">
        <f ca="1">IF(CY$13="","",+SUM(CY23:CY25))</f>
        <v/>
      </c>
      <c r="CZ22" s="42" t="str">
        <f ca="1">IF(CZ$13="","",+SUM(CZ23:CZ25))</f>
        <v/>
      </c>
    </row>
    <row r="23" spans="1:104" ht="13.5" customHeight="1">
      <c r="A23" s="41">
        <v>21</v>
      </c>
      <c r="B23" s="3">
        <f t="shared" si="14"/>
        <v>23</v>
      </c>
      <c r="C23" s="46" t="s">
        <v>622</v>
      </c>
      <c r="D23" s="45" t="e">
        <f t="shared" ca="1" si="15"/>
        <v>#REF!</v>
      </c>
      <c r="E23" s="45" t="e">
        <f t="shared" ref="E23:N25" ca="1" si="26">IF(E$11="","",IF(E$13=$M$5,CHOOSE($Q$6+1,$M$1,F23+G23-H23),IF(E$13=$M$6,CHOOSE($Q$6+1,$M$1,OFFSET($A23,,$P$7-1)),IF(E$13=$M$7,CHOOSE($Q$6+1,$M$1,CHOOSE($R$6+1,0,SUM(OFFSET($A$11,$B23-$O$5,$O$6,1,-$P$6)))),IF(E$13=$M$8,CHOOSE($Q$6+1,$M$1,CHOOSE($R$6+1,0,SUM(OFFSET($A$11,$B23-$O$5,$O$7,1,-$P$6)))),IF(E$11&lt;$D$7,OFFSET(INDIRECT($D$3),$A23-1,$Q$3+E$11),OFFSET(INDIRECT($D$4),$A23-1,$Q$4+E$11)))))))</f>
        <v>#REF!</v>
      </c>
      <c r="F23" s="45" t="e">
        <f t="shared" ca="1" si="26"/>
        <v>#REF!</v>
      </c>
      <c r="G23" s="45">
        <f t="shared" ca="1" si="26"/>
        <v>0</v>
      </c>
      <c r="H23" s="45" t="str">
        <f t="shared" ca="1" si="26"/>
        <v>Research &amp; Development (R&amp;D) Expense</v>
      </c>
      <c r="I23" s="45">
        <f t="shared" ca="1" si="26"/>
        <v>2429</v>
      </c>
      <c r="J23" s="45">
        <f t="shared" ca="1" si="26"/>
        <v>3381</v>
      </c>
      <c r="K23" s="45">
        <f t="shared" ca="1" si="26"/>
        <v>4475</v>
      </c>
      <c r="L23" s="45">
        <f t="shared" ca="1" si="26"/>
        <v>6041</v>
      </c>
      <c r="M23" s="45">
        <f t="shared" ca="1" si="26"/>
        <v>8067</v>
      </c>
      <c r="N23" s="45">
        <f t="shared" ca="1" si="26"/>
        <v>0</v>
      </c>
      <c r="O23" s="45">
        <f t="shared" ref="O23:X25" ca="1" si="27">IF(O$11="","",IF(O$13=$M$5,CHOOSE($Q$6+1,$M$1,P23+Q23-R23),IF(O$13=$M$6,CHOOSE($Q$6+1,$M$1,OFFSET($A23,,$P$7-1)),IF(O$13=$M$7,CHOOSE($Q$6+1,$M$1,CHOOSE($R$6+1,0,SUM(OFFSET($A$11,$B23-$O$5,$O$6,1,-$P$6)))),IF(O$13=$M$8,CHOOSE($Q$6+1,$M$1,CHOOSE($R$6+1,0,SUM(OFFSET($A$11,$B23-$O$5,$O$7,1,-$P$6)))),IF(O$11&lt;$D$7,OFFSET(INDIRECT($D$3),$A23-1,$Q$3+O$11),OFFSET(INDIRECT($D$4),$A23-1,$Q$4+O$11)))))))</f>
        <v>0</v>
      </c>
      <c r="P23" s="45">
        <f t="shared" ca="1" si="27"/>
        <v>0</v>
      </c>
      <c r="Q23" s="45">
        <f t="shared" ca="1" si="27"/>
        <v>0</v>
      </c>
      <c r="R23" s="45">
        <f t="shared" ca="1" si="27"/>
        <v>0</v>
      </c>
      <c r="S23" s="45">
        <f t="shared" ca="1" si="27"/>
        <v>0</v>
      </c>
      <c r="T23" s="45">
        <f t="shared" ca="1" si="27"/>
        <v>0</v>
      </c>
      <c r="U23" s="45">
        <f t="shared" ca="1" si="27"/>
        <v>0</v>
      </c>
      <c r="V23" s="45">
        <f t="shared" ca="1" si="27"/>
        <v>0</v>
      </c>
      <c r="W23" s="45">
        <f t="shared" ca="1" si="27"/>
        <v>0</v>
      </c>
      <c r="X23" s="45" t="e">
        <f t="shared" ca="1" si="27"/>
        <v>#REF!</v>
      </c>
      <c r="Y23" s="45">
        <f t="shared" ref="Y23:AH25" ca="1" si="28">IF(Y$11="","",IF(Y$13=$M$5,CHOOSE($Q$6+1,$M$1,Z23+AA23-AB23),IF(Y$13=$M$6,CHOOSE($Q$6+1,$M$1,OFFSET($A23,,$P$7-1)),IF(Y$13=$M$7,CHOOSE($Q$6+1,$M$1,CHOOSE($R$6+1,0,SUM(OFFSET($A$11,$B23-$O$5,$O$6,1,-$P$6)))),IF(Y$13=$M$8,CHOOSE($Q$6+1,$M$1,CHOOSE($R$6+1,0,SUM(OFFSET($A$11,$B23-$O$5,$O$7,1,-$P$6)))),IF(Y$11&lt;$D$7,OFFSET(INDIRECT($D$3),$A23-1,$Q$3+Y$11),OFFSET(INDIRECT($D$4),$A23-1,$Q$4+Y$11)))))))</f>
        <v>8067</v>
      </c>
      <c r="Z23" s="45" t="e">
        <f t="shared" ca="1" si="28"/>
        <v>#REF!</v>
      </c>
      <c r="AA23" s="45" t="e">
        <f t="shared" ca="1" si="28"/>
        <v>#REF!</v>
      </c>
      <c r="AB23" s="45" t="str">
        <f t="shared" ca="1" si="28"/>
        <v/>
      </c>
      <c r="AC23" s="45" t="str">
        <f t="shared" ca="1" si="28"/>
        <v/>
      </c>
      <c r="AD23" s="45" t="str">
        <f t="shared" ca="1" si="28"/>
        <v/>
      </c>
      <c r="AE23" s="45" t="str">
        <f t="shared" ca="1" si="28"/>
        <v/>
      </c>
      <c r="AF23" s="45" t="str">
        <f t="shared" ca="1" si="28"/>
        <v/>
      </c>
      <c r="AG23" s="45" t="str">
        <f t="shared" ca="1" si="28"/>
        <v/>
      </c>
      <c r="AH23" s="45" t="str">
        <f t="shared" ca="1" si="28"/>
        <v/>
      </c>
      <c r="AI23" s="45" t="str">
        <f t="shared" ref="AI23:AR25" ca="1" si="29">IF(AI$11="","",IF(AI$13=$M$5,CHOOSE($Q$6+1,$M$1,AJ23+AK23-AL23),IF(AI$13=$M$6,CHOOSE($Q$6+1,$M$1,OFFSET($A23,,$P$7-1)),IF(AI$13=$M$7,CHOOSE($Q$6+1,$M$1,CHOOSE($R$6+1,0,SUM(OFFSET($A$11,$B23-$O$5,$O$6,1,-$P$6)))),IF(AI$13=$M$8,CHOOSE($Q$6+1,$M$1,CHOOSE($R$6+1,0,SUM(OFFSET($A$11,$B23-$O$5,$O$7,1,-$P$6)))),IF(AI$11&lt;$D$7,OFFSET(INDIRECT($D$3),$A23-1,$Q$3+AI$11),OFFSET(INDIRECT($D$4),$A23-1,$Q$4+AI$11)))))))</f>
        <v/>
      </c>
      <c r="AJ23" s="45" t="str">
        <f t="shared" ca="1" si="29"/>
        <v/>
      </c>
      <c r="AK23" s="45" t="str">
        <f t="shared" ca="1" si="29"/>
        <v/>
      </c>
      <c r="AL23" s="45" t="str">
        <f t="shared" ca="1" si="29"/>
        <v/>
      </c>
      <c r="AM23" s="45" t="str">
        <f t="shared" ca="1" si="29"/>
        <v/>
      </c>
      <c r="AN23" s="45" t="str">
        <f t="shared" ca="1" si="29"/>
        <v/>
      </c>
      <c r="AO23" s="45" t="str">
        <f t="shared" ca="1" si="29"/>
        <v/>
      </c>
      <c r="AP23" s="45" t="str">
        <f t="shared" ca="1" si="29"/>
        <v/>
      </c>
      <c r="AQ23" s="45" t="str">
        <f t="shared" ca="1" si="29"/>
        <v/>
      </c>
      <c r="AR23" s="45" t="str">
        <f t="shared" ca="1" si="29"/>
        <v/>
      </c>
      <c r="AS23" s="45" t="str">
        <f t="shared" ref="AS23:BB25" ca="1" si="30">IF(AS$11="","",IF(AS$13=$M$5,CHOOSE($Q$6+1,$M$1,AT23+AU23-AV23),IF(AS$13=$M$6,CHOOSE($Q$6+1,$M$1,OFFSET($A23,,$P$7-1)),IF(AS$13=$M$7,CHOOSE($Q$6+1,$M$1,CHOOSE($R$6+1,0,SUM(OFFSET($A$11,$B23-$O$5,$O$6,1,-$P$6)))),IF(AS$13=$M$8,CHOOSE($Q$6+1,$M$1,CHOOSE($R$6+1,0,SUM(OFFSET($A$11,$B23-$O$5,$O$7,1,-$P$6)))),IF(AS$11&lt;$D$7,OFFSET(INDIRECT($D$3),$A23-1,$Q$3+AS$11),OFFSET(INDIRECT($D$4),$A23-1,$Q$4+AS$11)))))))</f>
        <v/>
      </c>
      <c r="AT23" s="45" t="str">
        <f t="shared" ca="1" si="30"/>
        <v/>
      </c>
      <c r="AU23" s="45" t="str">
        <f t="shared" ca="1" si="30"/>
        <v/>
      </c>
      <c r="AV23" s="45" t="str">
        <f t="shared" ca="1" si="30"/>
        <v/>
      </c>
      <c r="AW23" s="45" t="str">
        <f t="shared" ca="1" si="30"/>
        <v/>
      </c>
      <c r="AX23" s="45" t="str">
        <f t="shared" ca="1" si="30"/>
        <v/>
      </c>
      <c r="AY23" s="45" t="str">
        <f t="shared" ca="1" si="30"/>
        <v/>
      </c>
      <c r="AZ23" s="45" t="str">
        <f t="shared" ca="1" si="30"/>
        <v/>
      </c>
      <c r="BA23" s="45" t="str">
        <f t="shared" ca="1" si="30"/>
        <v/>
      </c>
      <c r="BB23" s="45" t="str">
        <f t="shared" ca="1" si="30"/>
        <v/>
      </c>
      <c r="BC23" s="45" t="str">
        <f t="shared" ref="BC23:BL25" ca="1" si="31">IF(BC$11="","",IF(BC$13=$M$5,CHOOSE($Q$6+1,$M$1,BD23+BE23-BF23),IF(BC$13=$M$6,CHOOSE($Q$6+1,$M$1,OFFSET($A23,,$P$7-1)),IF(BC$13=$M$7,CHOOSE($Q$6+1,$M$1,CHOOSE($R$6+1,0,SUM(OFFSET($A$11,$B23-$O$5,$O$6,1,-$P$6)))),IF(BC$13=$M$8,CHOOSE($Q$6+1,$M$1,CHOOSE($R$6+1,0,SUM(OFFSET($A$11,$B23-$O$5,$O$7,1,-$P$6)))),IF(BC$11&lt;$D$7,OFFSET(INDIRECT($D$3),$A23-1,$Q$3+BC$11),OFFSET(INDIRECT($D$4),$A23-1,$Q$4+BC$11)))))))</f>
        <v/>
      </c>
      <c r="BD23" s="45" t="str">
        <f t="shared" ca="1" si="31"/>
        <v/>
      </c>
      <c r="BE23" s="45" t="str">
        <f t="shared" ca="1" si="31"/>
        <v/>
      </c>
      <c r="BF23" s="45" t="str">
        <f t="shared" ca="1" si="31"/>
        <v/>
      </c>
      <c r="BG23" s="45" t="str">
        <f t="shared" ca="1" si="31"/>
        <v/>
      </c>
      <c r="BH23" s="45" t="str">
        <f t="shared" ca="1" si="31"/>
        <v/>
      </c>
      <c r="BI23" s="45" t="str">
        <f t="shared" ca="1" si="31"/>
        <v/>
      </c>
      <c r="BJ23" s="45" t="str">
        <f t="shared" ca="1" si="31"/>
        <v/>
      </c>
      <c r="BK23" s="45" t="str">
        <f t="shared" ca="1" si="31"/>
        <v/>
      </c>
      <c r="BL23" s="45" t="str">
        <f t="shared" ca="1" si="31"/>
        <v/>
      </c>
      <c r="BM23" s="45" t="str">
        <f t="shared" ref="BM23:BV25" ca="1" si="32">IF(BM$11="","",IF(BM$13=$M$5,CHOOSE($Q$6+1,$M$1,BN23+BO23-BP23),IF(BM$13=$M$6,CHOOSE($Q$6+1,$M$1,OFFSET($A23,,$P$7-1)),IF(BM$13=$M$7,CHOOSE($Q$6+1,$M$1,CHOOSE($R$6+1,0,SUM(OFFSET($A$11,$B23-$O$5,$O$6,1,-$P$6)))),IF(BM$13=$M$8,CHOOSE($Q$6+1,$M$1,CHOOSE($R$6+1,0,SUM(OFFSET($A$11,$B23-$O$5,$O$7,1,-$P$6)))),IF(BM$11&lt;$D$7,OFFSET(INDIRECT($D$3),$A23-1,$Q$3+BM$11),OFFSET(INDIRECT($D$4),$A23-1,$Q$4+BM$11)))))))</f>
        <v/>
      </c>
      <c r="BN23" s="45" t="str">
        <f t="shared" ca="1" si="32"/>
        <v/>
      </c>
      <c r="BO23" s="45" t="str">
        <f t="shared" ca="1" si="32"/>
        <v/>
      </c>
      <c r="BP23" s="45" t="str">
        <f t="shared" ca="1" si="32"/>
        <v/>
      </c>
      <c r="BQ23" s="45" t="str">
        <f t="shared" ca="1" si="32"/>
        <v/>
      </c>
      <c r="BR23" s="45" t="str">
        <f t="shared" ca="1" si="32"/>
        <v/>
      </c>
      <c r="BS23" s="45" t="str">
        <f t="shared" ca="1" si="32"/>
        <v/>
      </c>
      <c r="BT23" s="45" t="str">
        <f t="shared" ca="1" si="32"/>
        <v/>
      </c>
      <c r="BU23" s="45" t="str">
        <f t="shared" ca="1" si="32"/>
        <v/>
      </c>
      <c r="BV23" s="45" t="str">
        <f t="shared" ca="1" si="32"/>
        <v/>
      </c>
      <c r="BW23" s="45" t="str">
        <f t="shared" ref="BW23:CF25" ca="1" si="33">IF(BW$11="","",IF(BW$13=$M$5,CHOOSE($Q$6+1,$M$1,BX23+BY23-BZ23),IF(BW$13=$M$6,CHOOSE($Q$6+1,$M$1,OFFSET($A23,,$P$7-1)),IF(BW$13=$M$7,CHOOSE($Q$6+1,$M$1,CHOOSE($R$6+1,0,SUM(OFFSET($A$11,$B23-$O$5,$O$6,1,-$P$6)))),IF(BW$13=$M$8,CHOOSE($Q$6+1,$M$1,CHOOSE($R$6+1,0,SUM(OFFSET($A$11,$B23-$O$5,$O$7,1,-$P$6)))),IF(BW$11&lt;$D$7,OFFSET(INDIRECT($D$3),$A23-1,$Q$3+BW$11),OFFSET(INDIRECT($D$4),$A23-1,$Q$4+BW$11)))))))</f>
        <v/>
      </c>
      <c r="BX23" s="45" t="str">
        <f t="shared" ca="1" si="33"/>
        <v/>
      </c>
      <c r="BY23" s="45" t="str">
        <f t="shared" ca="1" si="33"/>
        <v/>
      </c>
      <c r="BZ23" s="45" t="str">
        <f t="shared" ca="1" si="33"/>
        <v/>
      </c>
      <c r="CA23" s="45" t="str">
        <f t="shared" ca="1" si="33"/>
        <v/>
      </c>
      <c r="CB23" s="45" t="str">
        <f t="shared" ca="1" si="33"/>
        <v/>
      </c>
      <c r="CC23" s="45" t="str">
        <f t="shared" ca="1" si="33"/>
        <v/>
      </c>
      <c r="CD23" s="45" t="str">
        <f t="shared" ca="1" si="33"/>
        <v/>
      </c>
      <c r="CE23" s="45" t="str">
        <f t="shared" ca="1" si="33"/>
        <v/>
      </c>
      <c r="CF23" s="45" t="str">
        <f t="shared" ca="1" si="33"/>
        <v/>
      </c>
      <c r="CG23" s="45" t="str">
        <f t="shared" ref="CG23:CP25" ca="1" si="34">IF(CG$11="","",IF(CG$13=$M$5,CHOOSE($Q$6+1,$M$1,CH23+CI23-CJ23),IF(CG$13=$M$6,CHOOSE($Q$6+1,$M$1,OFFSET($A23,,$P$7-1)),IF(CG$13=$M$7,CHOOSE($Q$6+1,$M$1,CHOOSE($R$6+1,0,SUM(OFFSET($A$11,$B23-$O$5,$O$6,1,-$P$6)))),IF(CG$13=$M$8,CHOOSE($Q$6+1,$M$1,CHOOSE($R$6+1,0,SUM(OFFSET($A$11,$B23-$O$5,$O$7,1,-$P$6)))),IF(CG$11&lt;$D$7,OFFSET(INDIRECT($D$3),$A23-1,$Q$3+CG$11),OFFSET(INDIRECT($D$4),$A23-1,$Q$4+CG$11)))))))</f>
        <v/>
      </c>
      <c r="CH23" s="45" t="str">
        <f t="shared" ca="1" si="34"/>
        <v/>
      </c>
      <c r="CI23" s="45" t="str">
        <f t="shared" ca="1" si="34"/>
        <v/>
      </c>
      <c r="CJ23" s="45" t="str">
        <f t="shared" ca="1" si="34"/>
        <v/>
      </c>
      <c r="CK23" s="45" t="str">
        <f t="shared" ca="1" si="34"/>
        <v/>
      </c>
      <c r="CL23" s="45" t="str">
        <f t="shared" ca="1" si="34"/>
        <v/>
      </c>
      <c r="CM23" s="45" t="str">
        <f t="shared" ca="1" si="34"/>
        <v/>
      </c>
      <c r="CN23" s="45" t="str">
        <f t="shared" ca="1" si="34"/>
        <v/>
      </c>
      <c r="CO23" s="45" t="str">
        <f t="shared" ca="1" si="34"/>
        <v/>
      </c>
      <c r="CP23" s="45" t="str">
        <f t="shared" ca="1" si="34"/>
        <v/>
      </c>
      <c r="CQ23" s="45" t="str">
        <f t="shared" ref="CQ23:CZ25" ca="1" si="35">IF(CQ$11="","",IF(CQ$13=$M$5,CHOOSE($Q$6+1,$M$1,CR23+CS23-CT23),IF(CQ$13=$M$6,CHOOSE($Q$6+1,$M$1,OFFSET($A23,,$P$7-1)),IF(CQ$13=$M$7,CHOOSE($Q$6+1,$M$1,CHOOSE($R$6+1,0,SUM(OFFSET($A$11,$B23-$O$5,$O$6,1,-$P$6)))),IF(CQ$13=$M$8,CHOOSE($Q$6+1,$M$1,CHOOSE($R$6+1,0,SUM(OFFSET($A$11,$B23-$O$5,$O$7,1,-$P$6)))),IF(CQ$11&lt;$D$7,OFFSET(INDIRECT($D$3),$A23-1,$Q$3+CQ$11),OFFSET(INDIRECT($D$4),$A23-1,$Q$4+CQ$11)))))))</f>
        <v/>
      </c>
      <c r="CR23" s="45" t="str">
        <f t="shared" ca="1" si="35"/>
        <v/>
      </c>
      <c r="CS23" s="45" t="str">
        <f t="shared" ca="1" si="35"/>
        <v/>
      </c>
      <c r="CT23" s="45" t="str">
        <f t="shared" ca="1" si="35"/>
        <v/>
      </c>
      <c r="CU23" s="45" t="str">
        <f t="shared" ca="1" si="35"/>
        <v/>
      </c>
      <c r="CV23" s="45" t="str">
        <f t="shared" ca="1" si="35"/>
        <v/>
      </c>
      <c r="CW23" s="45" t="str">
        <f t="shared" ca="1" si="35"/>
        <v/>
      </c>
      <c r="CX23" s="45" t="str">
        <f t="shared" ca="1" si="35"/>
        <v/>
      </c>
      <c r="CY23" s="45" t="str">
        <f t="shared" ca="1" si="35"/>
        <v/>
      </c>
      <c r="CZ23" s="45" t="str">
        <f t="shared" ca="1" si="35"/>
        <v/>
      </c>
    </row>
    <row r="24" spans="1:104" ht="13.5" customHeight="1">
      <c r="A24" s="41">
        <v>22</v>
      </c>
      <c r="B24" s="3">
        <f t="shared" si="14"/>
        <v>24</v>
      </c>
      <c r="C24" s="46" t="s">
        <v>621</v>
      </c>
      <c r="D24" s="45" t="e">
        <f ca="1">IF(D$11="","",IF(D$13=$M$5,CHOOSE($Q$6+1,$M$1,E24+F24-G24),IF(D$13=$M$6,CHOOSE($Q$6+1,$M$1,OFFSET($A24,,$P$7-1)),IF(D$13=$M$7,CHOOSE($Q$6+1,$M$1,CHOOSE($R$6+1,0,SUM(OFFSET($A$11,$B24-$O$5,$O$6,1,-$P$6)))),IF(D$13=$M$8,CHOOSE($Q$6+1,$M$1,CHOOSE($R$6+1,0,SUM(OFFSET($A$11,$B24-$O$5,$O$7,1,-$P$6)))),IF(D$11&lt;$D$7,OFFSET(INDIRECT($D$3),$A24-1,$Q$3+D$11),OFFSET(INDIRECT($D$4),$A24-1,$Q$4+D$11)))))))</f>
        <v>#REF!</v>
      </c>
      <c r="E24" s="45" t="e">
        <f t="shared" ca="1" si="26"/>
        <v>#REF!</v>
      </c>
      <c r="F24" s="45" t="e">
        <f t="shared" ca="1" si="26"/>
        <v>#REF!</v>
      </c>
      <c r="G24" s="45">
        <f t="shared" ca="1" si="26"/>
        <v>0</v>
      </c>
      <c r="H24" s="45" t="str">
        <f t="shared" ca="1" si="26"/>
        <v>Selling, General &amp; Administrative (SG&amp;A) Expense</v>
      </c>
      <c r="I24" s="45">
        <f t="shared" ca="1" si="26"/>
        <v>7599</v>
      </c>
      <c r="J24" s="45">
        <f t="shared" ca="1" si="26"/>
        <v>10040</v>
      </c>
      <c r="K24" s="45">
        <f t="shared" ca="1" si="26"/>
        <v>10830</v>
      </c>
      <c r="L24" s="45">
        <f t="shared" ca="1" si="26"/>
        <v>11993</v>
      </c>
      <c r="M24" s="45">
        <f t="shared" ca="1" si="26"/>
        <v>14329</v>
      </c>
      <c r="N24" s="45">
        <f t="shared" ca="1" si="26"/>
        <v>0</v>
      </c>
      <c r="O24" s="45">
        <f t="shared" ca="1" si="27"/>
        <v>0</v>
      </c>
      <c r="P24" s="45">
        <f t="shared" ca="1" si="27"/>
        <v>0</v>
      </c>
      <c r="Q24" s="45">
        <f t="shared" ca="1" si="27"/>
        <v>0</v>
      </c>
      <c r="R24" s="45">
        <f t="shared" ca="1" si="27"/>
        <v>0</v>
      </c>
      <c r="S24" s="45">
        <f t="shared" ca="1" si="27"/>
        <v>0</v>
      </c>
      <c r="T24" s="45">
        <f t="shared" ca="1" si="27"/>
        <v>0</v>
      </c>
      <c r="U24" s="45">
        <f t="shared" ca="1" si="27"/>
        <v>0</v>
      </c>
      <c r="V24" s="45">
        <f t="shared" ca="1" si="27"/>
        <v>0</v>
      </c>
      <c r="W24" s="45">
        <f t="shared" ca="1" si="27"/>
        <v>0</v>
      </c>
      <c r="X24" s="45" t="e">
        <f t="shared" ca="1" si="27"/>
        <v>#REF!</v>
      </c>
      <c r="Y24" s="45">
        <f t="shared" ca="1" si="28"/>
        <v>14329</v>
      </c>
      <c r="Z24" s="45" t="e">
        <f t="shared" ca="1" si="28"/>
        <v>#REF!</v>
      </c>
      <c r="AA24" s="45" t="e">
        <f t="shared" ca="1" si="28"/>
        <v>#REF!</v>
      </c>
      <c r="AB24" s="45" t="str">
        <f t="shared" ca="1" si="28"/>
        <v/>
      </c>
      <c r="AC24" s="45" t="str">
        <f t="shared" ca="1" si="28"/>
        <v/>
      </c>
      <c r="AD24" s="45" t="str">
        <f t="shared" ca="1" si="28"/>
        <v/>
      </c>
      <c r="AE24" s="45" t="str">
        <f t="shared" ca="1" si="28"/>
        <v/>
      </c>
      <c r="AF24" s="45" t="str">
        <f t="shared" ca="1" si="28"/>
        <v/>
      </c>
      <c r="AG24" s="45" t="str">
        <f t="shared" ca="1" si="28"/>
        <v/>
      </c>
      <c r="AH24" s="45" t="str">
        <f t="shared" ca="1" si="28"/>
        <v/>
      </c>
      <c r="AI24" s="45" t="str">
        <f t="shared" ca="1" si="29"/>
        <v/>
      </c>
      <c r="AJ24" s="45" t="str">
        <f t="shared" ca="1" si="29"/>
        <v/>
      </c>
      <c r="AK24" s="45" t="str">
        <f t="shared" ca="1" si="29"/>
        <v/>
      </c>
      <c r="AL24" s="45" t="str">
        <f t="shared" ca="1" si="29"/>
        <v/>
      </c>
      <c r="AM24" s="45" t="str">
        <f t="shared" ca="1" si="29"/>
        <v/>
      </c>
      <c r="AN24" s="45" t="str">
        <f t="shared" ca="1" si="29"/>
        <v/>
      </c>
      <c r="AO24" s="45" t="str">
        <f t="shared" ca="1" si="29"/>
        <v/>
      </c>
      <c r="AP24" s="45" t="str">
        <f t="shared" ca="1" si="29"/>
        <v/>
      </c>
      <c r="AQ24" s="45" t="str">
        <f t="shared" ca="1" si="29"/>
        <v/>
      </c>
      <c r="AR24" s="45" t="str">
        <f t="shared" ca="1" si="29"/>
        <v/>
      </c>
      <c r="AS24" s="45" t="str">
        <f t="shared" ca="1" si="30"/>
        <v/>
      </c>
      <c r="AT24" s="45" t="str">
        <f t="shared" ca="1" si="30"/>
        <v/>
      </c>
      <c r="AU24" s="45" t="str">
        <f t="shared" ca="1" si="30"/>
        <v/>
      </c>
      <c r="AV24" s="45" t="str">
        <f t="shared" ca="1" si="30"/>
        <v/>
      </c>
      <c r="AW24" s="45" t="str">
        <f t="shared" ca="1" si="30"/>
        <v/>
      </c>
      <c r="AX24" s="45" t="str">
        <f t="shared" ca="1" si="30"/>
        <v/>
      </c>
      <c r="AY24" s="45" t="str">
        <f t="shared" ca="1" si="30"/>
        <v/>
      </c>
      <c r="AZ24" s="45" t="str">
        <f t="shared" ca="1" si="30"/>
        <v/>
      </c>
      <c r="BA24" s="45" t="str">
        <f t="shared" ca="1" si="30"/>
        <v/>
      </c>
      <c r="BB24" s="45" t="str">
        <f t="shared" ca="1" si="30"/>
        <v/>
      </c>
      <c r="BC24" s="45" t="str">
        <f t="shared" ca="1" si="31"/>
        <v/>
      </c>
      <c r="BD24" s="45" t="str">
        <f t="shared" ca="1" si="31"/>
        <v/>
      </c>
      <c r="BE24" s="45" t="str">
        <f t="shared" ca="1" si="31"/>
        <v/>
      </c>
      <c r="BF24" s="45" t="str">
        <f t="shared" ca="1" si="31"/>
        <v/>
      </c>
      <c r="BG24" s="45" t="str">
        <f t="shared" ca="1" si="31"/>
        <v/>
      </c>
      <c r="BH24" s="45" t="str">
        <f t="shared" ca="1" si="31"/>
        <v/>
      </c>
      <c r="BI24" s="45" t="str">
        <f t="shared" ca="1" si="31"/>
        <v/>
      </c>
      <c r="BJ24" s="45" t="str">
        <f t="shared" ca="1" si="31"/>
        <v/>
      </c>
      <c r="BK24" s="45" t="str">
        <f t="shared" ca="1" si="31"/>
        <v/>
      </c>
      <c r="BL24" s="45" t="str">
        <f t="shared" ca="1" si="31"/>
        <v/>
      </c>
      <c r="BM24" s="45" t="str">
        <f t="shared" ca="1" si="32"/>
        <v/>
      </c>
      <c r="BN24" s="45" t="str">
        <f t="shared" ca="1" si="32"/>
        <v/>
      </c>
      <c r="BO24" s="45" t="str">
        <f t="shared" ca="1" si="32"/>
        <v/>
      </c>
      <c r="BP24" s="45" t="str">
        <f t="shared" ca="1" si="32"/>
        <v/>
      </c>
      <c r="BQ24" s="45" t="str">
        <f t="shared" ca="1" si="32"/>
        <v/>
      </c>
      <c r="BR24" s="45" t="str">
        <f t="shared" ca="1" si="32"/>
        <v/>
      </c>
      <c r="BS24" s="45" t="str">
        <f t="shared" ca="1" si="32"/>
        <v/>
      </c>
      <c r="BT24" s="45" t="str">
        <f t="shared" ca="1" si="32"/>
        <v/>
      </c>
      <c r="BU24" s="45" t="str">
        <f t="shared" ca="1" si="32"/>
        <v/>
      </c>
      <c r="BV24" s="45" t="str">
        <f t="shared" ca="1" si="32"/>
        <v/>
      </c>
      <c r="BW24" s="45" t="str">
        <f t="shared" ca="1" si="33"/>
        <v/>
      </c>
      <c r="BX24" s="45" t="str">
        <f t="shared" ca="1" si="33"/>
        <v/>
      </c>
      <c r="BY24" s="45" t="str">
        <f t="shared" ca="1" si="33"/>
        <v/>
      </c>
      <c r="BZ24" s="45" t="str">
        <f t="shared" ca="1" si="33"/>
        <v/>
      </c>
      <c r="CA24" s="45" t="str">
        <f t="shared" ca="1" si="33"/>
        <v/>
      </c>
      <c r="CB24" s="45" t="str">
        <f t="shared" ca="1" si="33"/>
        <v/>
      </c>
      <c r="CC24" s="45" t="str">
        <f t="shared" ca="1" si="33"/>
        <v/>
      </c>
      <c r="CD24" s="45" t="str">
        <f t="shared" ca="1" si="33"/>
        <v/>
      </c>
      <c r="CE24" s="45" t="str">
        <f t="shared" ca="1" si="33"/>
        <v/>
      </c>
      <c r="CF24" s="45" t="str">
        <f t="shared" ca="1" si="33"/>
        <v/>
      </c>
      <c r="CG24" s="45" t="str">
        <f t="shared" ca="1" si="34"/>
        <v/>
      </c>
      <c r="CH24" s="45" t="str">
        <f t="shared" ca="1" si="34"/>
        <v/>
      </c>
      <c r="CI24" s="45" t="str">
        <f t="shared" ca="1" si="34"/>
        <v/>
      </c>
      <c r="CJ24" s="45" t="str">
        <f t="shared" ca="1" si="34"/>
        <v/>
      </c>
      <c r="CK24" s="45" t="str">
        <f t="shared" ca="1" si="34"/>
        <v/>
      </c>
      <c r="CL24" s="45" t="str">
        <f t="shared" ca="1" si="34"/>
        <v/>
      </c>
      <c r="CM24" s="45" t="str">
        <f t="shared" ca="1" si="34"/>
        <v/>
      </c>
      <c r="CN24" s="45" t="str">
        <f t="shared" ca="1" si="34"/>
        <v/>
      </c>
      <c r="CO24" s="45" t="str">
        <f t="shared" ca="1" si="34"/>
        <v/>
      </c>
      <c r="CP24" s="45" t="str">
        <f t="shared" ca="1" si="34"/>
        <v/>
      </c>
      <c r="CQ24" s="45" t="str">
        <f t="shared" ca="1" si="35"/>
        <v/>
      </c>
      <c r="CR24" s="45" t="str">
        <f t="shared" ca="1" si="35"/>
        <v/>
      </c>
      <c r="CS24" s="45" t="str">
        <f t="shared" ca="1" si="35"/>
        <v/>
      </c>
      <c r="CT24" s="45" t="str">
        <f t="shared" ca="1" si="35"/>
        <v/>
      </c>
      <c r="CU24" s="45" t="str">
        <f t="shared" ca="1" si="35"/>
        <v/>
      </c>
      <c r="CV24" s="45" t="str">
        <f t="shared" ca="1" si="35"/>
        <v/>
      </c>
      <c r="CW24" s="45" t="str">
        <f t="shared" ca="1" si="35"/>
        <v/>
      </c>
      <c r="CX24" s="45" t="str">
        <f t="shared" ca="1" si="35"/>
        <v/>
      </c>
      <c r="CY24" s="45" t="str">
        <f t="shared" ca="1" si="35"/>
        <v/>
      </c>
      <c r="CZ24" s="45" t="str">
        <f t="shared" ca="1" si="35"/>
        <v/>
      </c>
    </row>
    <row r="25" spans="1:104" ht="13.5" customHeight="1">
      <c r="A25" s="41">
        <v>23</v>
      </c>
      <c r="B25" s="3">
        <f t="shared" si="14"/>
        <v>25</v>
      </c>
      <c r="C25" s="46" t="s">
        <v>620</v>
      </c>
      <c r="D25" s="45" t="e">
        <f ca="1">IF(D$11="","",IF(D$13=$M$5,CHOOSE($Q$6+1,$M$1,E25+F25-G25),IF(D$13=$M$6,CHOOSE($Q$6+1,$M$1,OFFSET($A25,,$P$7-1)),IF(D$13=$M$7,CHOOSE($Q$6+1,$M$1,CHOOSE($R$6+1,0,SUM(OFFSET($A$11,$B25-$O$5,$O$6,1,-$P$6)))),IF(D$13=$M$8,CHOOSE($Q$6+1,$M$1,CHOOSE($R$6+1,0,SUM(OFFSET($A$11,$B25-$O$5,$O$7,1,-$P$6)))),IF(D$11&lt;$D$7,OFFSET(INDIRECT($D$3),$A25-1,$Q$3+D$11),OFFSET(INDIRECT($D$4),$A25-1,$Q$4+D$11)))))))</f>
        <v>#REF!</v>
      </c>
      <c r="E25" s="45" t="e">
        <f t="shared" ca="1" si="26"/>
        <v>#REF!</v>
      </c>
      <c r="F25" s="45" t="e">
        <f t="shared" ca="1" si="26"/>
        <v>#REF!</v>
      </c>
      <c r="G25" s="45">
        <f t="shared" ca="1" si="26"/>
        <v>0</v>
      </c>
      <c r="H25" s="45" t="str">
        <f t="shared" ca="1" si="26"/>
        <v>advertising</v>
      </c>
      <c r="I25" s="45">
        <f t="shared" ca="1" si="26"/>
        <v>0</v>
      </c>
      <c r="J25" s="45">
        <f t="shared" ca="1" si="26"/>
        <v>0</v>
      </c>
      <c r="K25" s="45">
        <f t="shared" ca="1" si="26"/>
        <v>0</v>
      </c>
      <c r="L25" s="45">
        <f t="shared" ca="1" si="26"/>
        <v>0</v>
      </c>
      <c r="M25" s="45">
        <f t="shared" ca="1" si="26"/>
        <v>0</v>
      </c>
      <c r="N25" s="45">
        <f t="shared" ca="1" si="26"/>
        <v>84</v>
      </c>
      <c r="O25" s="45">
        <f t="shared" ca="1" si="27"/>
        <v>85</v>
      </c>
      <c r="P25" s="45">
        <f t="shared" ca="1" si="27"/>
        <v>100</v>
      </c>
      <c r="Q25" s="45">
        <f t="shared" ca="1" si="27"/>
        <v>115</v>
      </c>
      <c r="R25" s="45">
        <f t="shared" ca="1" si="27"/>
        <v>131</v>
      </c>
      <c r="S25" s="45">
        <f t="shared" ca="1" si="27"/>
        <v>163</v>
      </c>
      <c r="T25" s="45">
        <f t="shared" ca="1" si="27"/>
        <v>201</v>
      </c>
      <c r="U25" s="45">
        <f t="shared" ca="1" si="27"/>
        <v>238</v>
      </c>
      <c r="V25" s="45">
        <f t="shared" ca="1" si="27"/>
        <v>276</v>
      </c>
      <c r="W25" s="45">
        <f t="shared" ca="1" si="27"/>
        <v>0</v>
      </c>
      <c r="X25" s="45" t="e">
        <f t="shared" ca="1" si="27"/>
        <v>#REF!</v>
      </c>
      <c r="Y25" s="45">
        <f t="shared" ca="1" si="28"/>
        <v>0</v>
      </c>
      <c r="Z25" s="45" t="e">
        <f t="shared" ca="1" si="28"/>
        <v>#REF!</v>
      </c>
      <c r="AA25" s="45" t="e">
        <f t="shared" ca="1" si="28"/>
        <v>#REF!</v>
      </c>
      <c r="AB25" s="45" t="str">
        <f t="shared" ca="1" si="28"/>
        <v/>
      </c>
      <c r="AC25" s="45" t="str">
        <f t="shared" ca="1" si="28"/>
        <v/>
      </c>
      <c r="AD25" s="45" t="str">
        <f t="shared" ca="1" si="28"/>
        <v/>
      </c>
      <c r="AE25" s="45" t="str">
        <f t="shared" ca="1" si="28"/>
        <v/>
      </c>
      <c r="AF25" s="45" t="str">
        <f t="shared" ca="1" si="28"/>
        <v/>
      </c>
      <c r="AG25" s="45" t="str">
        <f t="shared" ca="1" si="28"/>
        <v/>
      </c>
      <c r="AH25" s="45" t="str">
        <f t="shared" ca="1" si="28"/>
        <v/>
      </c>
      <c r="AI25" s="45" t="str">
        <f t="shared" ca="1" si="29"/>
        <v/>
      </c>
      <c r="AJ25" s="45" t="str">
        <f t="shared" ca="1" si="29"/>
        <v/>
      </c>
      <c r="AK25" s="45" t="str">
        <f t="shared" ca="1" si="29"/>
        <v/>
      </c>
      <c r="AL25" s="45" t="str">
        <f t="shared" ca="1" si="29"/>
        <v/>
      </c>
      <c r="AM25" s="45" t="str">
        <f t="shared" ca="1" si="29"/>
        <v/>
      </c>
      <c r="AN25" s="45" t="str">
        <f t="shared" ca="1" si="29"/>
        <v/>
      </c>
      <c r="AO25" s="45" t="str">
        <f t="shared" ca="1" si="29"/>
        <v/>
      </c>
      <c r="AP25" s="45" t="str">
        <f t="shared" ca="1" si="29"/>
        <v/>
      </c>
      <c r="AQ25" s="45" t="str">
        <f t="shared" ca="1" si="29"/>
        <v/>
      </c>
      <c r="AR25" s="45" t="str">
        <f t="shared" ca="1" si="29"/>
        <v/>
      </c>
      <c r="AS25" s="45" t="str">
        <f t="shared" ca="1" si="30"/>
        <v/>
      </c>
      <c r="AT25" s="45" t="str">
        <f t="shared" ca="1" si="30"/>
        <v/>
      </c>
      <c r="AU25" s="45" t="str">
        <f t="shared" ca="1" si="30"/>
        <v/>
      </c>
      <c r="AV25" s="45" t="str">
        <f t="shared" ca="1" si="30"/>
        <v/>
      </c>
      <c r="AW25" s="45" t="str">
        <f t="shared" ca="1" si="30"/>
        <v/>
      </c>
      <c r="AX25" s="45" t="str">
        <f t="shared" ca="1" si="30"/>
        <v/>
      </c>
      <c r="AY25" s="45" t="str">
        <f t="shared" ca="1" si="30"/>
        <v/>
      </c>
      <c r="AZ25" s="45" t="str">
        <f t="shared" ca="1" si="30"/>
        <v/>
      </c>
      <c r="BA25" s="45" t="str">
        <f t="shared" ca="1" si="30"/>
        <v/>
      </c>
      <c r="BB25" s="45" t="str">
        <f t="shared" ca="1" si="30"/>
        <v/>
      </c>
      <c r="BC25" s="45" t="str">
        <f t="shared" ca="1" si="31"/>
        <v/>
      </c>
      <c r="BD25" s="45" t="str">
        <f t="shared" ca="1" si="31"/>
        <v/>
      </c>
      <c r="BE25" s="45" t="str">
        <f t="shared" ca="1" si="31"/>
        <v/>
      </c>
      <c r="BF25" s="45" t="str">
        <f t="shared" ca="1" si="31"/>
        <v/>
      </c>
      <c r="BG25" s="45" t="str">
        <f t="shared" ca="1" si="31"/>
        <v/>
      </c>
      <c r="BH25" s="45" t="str">
        <f t="shared" ca="1" si="31"/>
        <v/>
      </c>
      <c r="BI25" s="45" t="str">
        <f t="shared" ca="1" si="31"/>
        <v/>
      </c>
      <c r="BJ25" s="45" t="str">
        <f t="shared" ca="1" si="31"/>
        <v/>
      </c>
      <c r="BK25" s="45" t="str">
        <f t="shared" ca="1" si="31"/>
        <v/>
      </c>
      <c r="BL25" s="45" t="str">
        <f t="shared" ca="1" si="31"/>
        <v/>
      </c>
      <c r="BM25" s="45" t="str">
        <f t="shared" ca="1" si="32"/>
        <v/>
      </c>
      <c r="BN25" s="45" t="str">
        <f t="shared" ca="1" si="32"/>
        <v/>
      </c>
      <c r="BO25" s="45" t="str">
        <f t="shared" ca="1" si="32"/>
        <v/>
      </c>
      <c r="BP25" s="45" t="str">
        <f t="shared" ca="1" si="32"/>
        <v/>
      </c>
      <c r="BQ25" s="45" t="str">
        <f t="shared" ca="1" si="32"/>
        <v/>
      </c>
      <c r="BR25" s="45" t="str">
        <f t="shared" ca="1" si="32"/>
        <v/>
      </c>
      <c r="BS25" s="45" t="str">
        <f t="shared" ca="1" si="32"/>
        <v/>
      </c>
      <c r="BT25" s="45" t="str">
        <f t="shared" ca="1" si="32"/>
        <v/>
      </c>
      <c r="BU25" s="45" t="str">
        <f t="shared" ca="1" si="32"/>
        <v/>
      </c>
      <c r="BV25" s="45" t="str">
        <f t="shared" ca="1" si="32"/>
        <v/>
      </c>
      <c r="BW25" s="45" t="str">
        <f t="shared" ca="1" si="33"/>
        <v/>
      </c>
      <c r="BX25" s="45" t="str">
        <f t="shared" ca="1" si="33"/>
        <v/>
      </c>
      <c r="BY25" s="45" t="str">
        <f t="shared" ca="1" si="33"/>
        <v/>
      </c>
      <c r="BZ25" s="45" t="str">
        <f t="shared" ca="1" si="33"/>
        <v/>
      </c>
      <c r="CA25" s="45" t="str">
        <f t="shared" ca="1" si="33"/>
        <v/>
      </c>
      <c r="CB25" s="45" t="str">
        <f t="shared" ca="1" si="33"/>
        <v/>
      </c>
      <c r="CC25" s="45" t="str">
        <f t="shared" ca="1" si="33"/>
        <v/>
      </c>
      <c r="CD25" s="45" t="str">
        <f t="shared" ca="1" si="33"/>
        <v/>
      </c>
      <c r="CE25" s="45" t="str">
        <f t="shared" ca="1" si="33"/>
        <v/>
      </c>
      <c r="CF25" s="45" t="str">
        <f t="shared" ca="1" si="33"/>
        <v/>
      </c>
      <c r="CG25" s="45" t="str">
        <f t="shared" ca="1" si="34"/>
        <v/>
      </c>
      <c r="CH25" s="45" t="str">
        <f t="shared" ca="1" si="34"/>
        <v/>
      </c>
      <c r="CI25" s="45" t="str">
        <f t="shared" ca="1" si="34"/>
        <v/>
      </c>
      <c r="CJ25" s="45" t="str">
        <f t="shared" ca="1" si="34"/>
        <v/>
      </c>
      <c r="CK25" s="45" t="str">
        <f t="shared" ca="1" si="34"/>
        <v/>
      </c>
      <c r="CL25" s="45" t="str">
        <f t="shared" ca="1" si="34"/>
        <v/>
      </c>
      <c r="CM25" s="45" t="str">
        <f t="shared" ca="1" si="34"/>
        <v/>
      </c>
      <c r="CN25" s="45" t="str">
        <f t="shared" ca="1" si="34"/>
        <v/>
      </c>
      <c r="CO25" s="45" t="str">
        <f t="shared" ca="1" si="34"/>
        <v/>
      </c>
      <c r="CP25" s="45" t="str">
        <f t="shared" ca="1" si="34"/>
        <v/>
      </c>
      <c r="CQ25" s="45" t="str">
        <f t="shared" ca="1" si="35"/>
        <v/>
      </c>
      <c r="CR25" s="45" t="str">
        <f t="shared" ca="1" si="35"/>
        <v/>
      </c>
      <c r="CS25" s="45" t="str">
        <f t="shared" ca="1" si="35"/>
        <v/>
      </c>
      <c r="CT25" s="45" t="str">
        <f t="shared" ca="1" si="35"/>
        <v/>
      </c>
      <c r="CU25" s="45" t="str">
        <f t="shared" ca="1" si="35"/>
        <v/>
      </c>
      <c r="CV25" s="45" t="str">
        <f t="shared" ca="1" si="35"/>
        <v/>
      </c>
      <c r="CW25" s="45" t="str">
        <f t="shared" ca="1" si="35"/>
        <v/>
      </c>
      <c r="CX25" s="45" t="str">
        <f t="shared" ca="1" si="35"/>
        <v/>
      </c>
      <c r="CY25" s="45" t="str">
        <f t="shared" ca="1" si="35"/>
        <v/>
      </c>
      <c r="CZ25" s="45" t="str">
        <f t="shared" ca="1" si="35"/>
        <v/>
      </c>
    </row>
    <row r="26" spans="1:104" ht="13.5" customHeight="1">
      <c r="A26" s="41"/>
      <c r="B26" s="3">
        <f t="shared" si="14"/>
        <v>26</v>
      </c>
      <c r="C26" s="43" t="s">
        <v>619</v>
      </c>
      <c r="D26" s="42" t="e">
        <f t="shared" ref="D26:AI26" ca="1" si="36">IF(D$13="","",SUM(D27:D29))</f>
        <v>#REF!</v>
      </c>
      <c r="E26" s="42" t="e">
        <f t="shared" ca="1" si="36"/>
        <v>#REF!</v>
      </c>
      <c r="F26" s="42" t="e">
        <f t="shared" ca="1" si="36"/>
        <v>#REF!</v>
      </c>
      <c r="G26" s="42">
        <f t="shared" ca="1" si="36"/>
        <v>0</v>
      </c>
      <c r="H26" s="42">
        <f t="shared" ca="1" si="36"/>
        <v>0</v>
      </c>
      <c r="I26" s="42">
        <f t="shared" ca="1" si="36"/>
        <v>1814</v>
      </c>
      <c r="J26" s="42">
        <f t="shared" ca="1" si="36"/>
        <v>3277</v>
      </c>
      <c r="K26" s="42">
        <f t="shared" ca="1" si="36"/>
        <v>6757</v>
      </c>
      <c r="L26" s="42">
        <f t="shared" ca="1" si="36"/>
        <v>7946</v>
      </c>
      <c r="M26" s="42">
        <f t="shared" ca="1" si="36"/>
        <v>11257</v>
      </c>
      <c r="N26" s="42">
        <f t="shared" ca="1" si="36"/>
        <v>0</v>
      </c>
      <c r="O26" s="42">
        <f t="shared" ca="1" si="36"/>
        <v>0</v>
      </c>
      <c r="P26" s="42">
        <f t="shared" ca="1" si="36"/>
        <v>0</v>
      </c>
      <c r="Q26" s="42">
        <f t="shared" ca="1" si="36"/>
        <v>0</v>
      </c>
      <c r="R26" s="42">
        <f t="shared" ca="1" si="36"/>
        <v>0</v>
      </c>
      <c r="S26" s="42">
        <f t="shared" ca="1" si="36"/>
        <v>0</v>
      </c>
      <c r="T26" s="42">
        <f t="shared" ca="1" si="36"/>
        <v>0</v>
      </c>
      <c r="U26" s="42">
        <f t="shared" ca="1" si="36"/>
        <v>0</v>
      </c>
      <c r="V26" s="42">
        <f t="shared" ca="1" si="36"/>
        <v>0</v>
      </c>
      <c r="W26" s="42">
        <f t="shared" ca="1" si="36"/>
        <v>0</v>
      </c>
      <c r="X26" s="42" t="e">
        <f t="shared" ca="1" si="36"/>
        <v>#REF!</v>
      </c>
      <c r="Y26" s="42">
        <f t="shared" ca="1" si="36"/>
        <v>11257</v>
      </c>
      <c r="Z26" s="42" t="e">
        <f t="shared" ca="1" si="36"/>
        <v>#REF!</v>
      </c>
      <c r="AA26" s="42" t="e">
        <f t="shared" ca="1" si="36"/>
        <v>#REF!</v>
      </c>
      <c r="AB26" s="42" t="str">
        <f t="shared" ca="1" si="36"/>
        <v/>
      </c>
      <c r="AC26" s="42" t="str">
        <f t="shared" ca="1" si="36"/>
        <v/>
      </c>
      <c r="AD26" s="42" t="str">
        <f t="shared" ca="1" si="36"/>
        <v/>
      </c>
      <c r="AE26" s="42" t="str">
        <f t="shared" ca="1" si="36"/>
        <v/>
      </c>
      <c r="AF26" s="42" t="str">
        <f t="shared" ca="1" si="36"/>
        <v/>
      </c>
      <c r="AG26" s="42" t="str">
        <f t="shared" ca="1" si="36"/>
        <v/>
      </c>
      <c r="AH26" s="42" t="str">
        <f t="shared" ca="1" si="36"/>
        <v/>
      </c>
      <c r="AI26" s="42" t="str">
        <f t="shared" ca="1" si="36"/>
        <v/>
      </c>
      <c r="AJ26" s="42" t="str">
        <f t="shared" ref="AJ26:BO26" ca="1" si="37">IF(AJ$13="","",SUM(AJ27:AJ29))</f>
        <v/>
      </c>
      <c r="AK26" s="42" t="str">
        <f t="shared" ca="1" si="37"/>
        <v/>
      </c>
      <c r="AL26" s="42" t="str">
        <f t="shared" ca="1" si="37"/>
        <v/>
      </c>
      <c r="AM26" s="42" t="str">
        <f t="shared" ca="1" si="37"/>
        <v/>
      </c>
      <c r="AN26" s="42" t="str">
        <f t="shared" ca="1" si="37"/>
        <v/>
      </c>
      <c r="AO26" s="42" t="str">
        <f t="shared" ca="1" si="37"/>
        <v/>
      </c>
      <c r="AP26" s="42" t="str">
        <f t="shared" ca="1" si="37"/>
        <v/>
      </c>
      <c r="AQ26" s="42" t="str">
        <f t="shared" ca="1" si="37"/>
        <v/>
      </c>
      <c r="AR26" s="42" t="str">
        <f t="shared" ca="1" si="37"/>
        <v/>
      </c>
      <c r="AS26" s="42" t="str">
        <f t="shared" ca="1" si="37"/>
        <v/>
      </c>
      <c r="AT26" s="42" t="str">
        <f t="shared" ca="1" si="37"/>
        <v/>
      </c>
      <c r="AU26" s="42" t="str">
        <f t="shared" ca="1" si="37"/>
        <v/>
      </c>
      <c r="AV26" s="42" t="str">
        <f t="shared" ca="1" si="37"/>
        <v/>
      </c>
      <c r="AW26" s="42" t="str">
        <f t="shared" ca="1" si="37"/>
        <v/>
      </c>
      <c r="AX26" s="42" t="str">
        <f t="shared" ca="1" si="37"/>
        <v/>
      </c>
      <c r="AY26" s="42" t="str">
        <f t="shared" ca="1" si="37"/>
        <v/>
      </c>
      <c r="AZ26" s="42" t="str">
        <f t="shared" ca="1" si="37"/>
        <v/>
      </c>
      <c r="BA26" s="42" t="str">
        <f t="shared" ca="1" si="37"/>
        <v/>
      </c>
      <c r="BB26" s="42" t="str">
        <f t="shared" ca="1" si="37"/>
        <v/>
      </c>
      <c r="BC26" s="42" t="str">
        <f t="shared" ca="1" si="37"/>
        <v/>
      </c>
      <c r="BD26" s="42" t="str">
        <f t="shared" ca="1" si="37"/>
        <v/>
      </c>
      <c r="BE26" s="42" t="str">
        <f t="shared" ca="1" si="37"/>
        <v/>
      </c>
      <c r="BF26" s="42" t="str">
        <f t="shared" ca="1" si="37"/>
        <v/>
      </c>
      <c r="BG26" s="42" t="str">
        <f t="shared" ca="1" si="37"/>
        <v/>
      </c>
      <c r="BH26" s="42" t="str">
        <f t="shared" ca="1" si="37"/>
        <v/>
      </c>
      <c r="BI26" s="42" t="str">
        <f t="shared" ca="1" si="37"/>
        <v/>
      </c>
      <c r="BJ26" s="42" t="str">
        <f t="shared" ca="1" si="37"/>
        <v/>
      </c>
      <c r="BK26" s="42" t="str">
        <f t="shared" ca="1" si="37"/>
        <v/>
      </c>
      <c r="BL26" s="42" t="str">
        <f t="shared" ca="1" si="37"/>
        <v/>
      </c>
      <c r="BM26" s="42" t="str">
        <f t="shared" ca="1" si="37"/>
        <v/>
      </c>
      <c r="BN26" s="42" t="str">
        <f t="shared" ca="1" si="37"/>
        <v/>
      </c>
      <c r="BO26" s="42" t="str">
        <f t="shared" ca="1" si="37"/>
        <v/>
      </c>
      <c r="BP26" s="42" t="str">
        <f t="shared" ref="BP26:CU26" ca="1" si="38">IF(BP$13="","",SUM(BP27:BP29))</f>
        <v/>
      </c>
      <c r="BQ26" s="42" t="str">
        <f t="shared" ca="1" si="38"/>
        <v/>
      </c>
      <c r="BR26" s="42" t="str">
        <f t="shared" ca="1" si="38"/>
        <v/>
      </c>
      <c r="BS26" s="42" t="str">
        <f t="shared" ca="1" si="38"/>
        <v/>
      </c>
      <c r="BT26" s="42" t="str">
        <f t="shared" ca="1" si="38"/>
        <v/>
      </c>
      <c r="BU26" s="42" t="str">
        <f t="shared" ca="1" si="38"/>
        <v/>
      </c>
      <c r="BV26" s="42" t="str">
        <f t="shared" ca="1" si="38"/>
        <v/>
      </c>
      <c r="BW26" s="42" t="str">
        <f t="shared" ca="1" si="38"/>
        <v/>
      </c>
      <c r="BX26" s="42" t="str">
        <f t="shared" ca="1" si="38"/>
        <v/>
      </c>
      <c r="BY26" s="42" t="str">
        <f t="shared" ca="1" si="38"/>
        <v/>
      </c>
      <c r="BZ26" s="42" t="str">
        <f t="shared" ca="1" si="38"/>
        <v/>
      </c>
      <c r="CA26" s="42" t="str">
        <f t="shared" ca="1" si="38"/>
        <v/>
      </c>
      <c r="CB26" s="42" t="str">
        <f t="shared" ca="1" si="38"/>
        <v/>
      </c>
      <c r="CC26" s="42" t="str">
        <f t="shared" ca="1" si="38"/>
        <v/>
      </c>
      <c r="CD26" s="42" t="str">
        <f t="shared" ca="1" si="38"/>
        <v/>
      </c>
      <c r="CE26" s="42" t="str">
        <f t="shared" ca="1" si="38"/>
        <v/>
      </c>
      <c r="CF26" s="42" t="str">
        <f t="shared" ca="1" si="38"/>
        <v/>
      </c>
      <c r="CG26" s="42" t="str">
        <f t="shared" ca="1" si="38"/>
        <v/>
      </c>
      <c r="CH26" s="42" t="str">
        <f t="shared" ca="1" si="38"/>
        <v/>
      </c>
      <c r="CI26" s="42" t="str">
        <f t="shared" ca="1" si="38"/>
        <v/>
      </c>
      <c r="CJ26" s="42" t="str">
        <f t="shared" ca="1" si="38"/>
        <v/>
      </c>
      <c r="CK26" s="42" t="str">
        <f t="shared" ca="1" si="38"/>
        <v/>
      </c>
      <c r="CL26" s="42" t="str">
        <f t="shared" ca="1" si="38"/>
        <v/>
      </c>
      <c r="CM26" s="42" t="str">
        <f t="shared" ca="1" si="38"/>
        <v/>
      </c>
      <c r="CN26" s="42" t="str">
        <f t="shared" ca="1" si="38"/>
        <v/>
      </c>
      <c r="CO26" s="42" t="str">
        <f t="shared" ca="1" si="38"/>
        <v/>
      </c>
      <c r="CP26" s="42" t="str">
        <f t="shared" ca="1" si="38"/>
        <v/>
      </c>
      <c r="CQ26" s="42" t="str">
        <f t="shared" ca="1" si="38"/>
        <v/>
      </c>
      <c r="CR26" s="42" t="str">
        <f t="shared" ca="1" si="38"/>
        <v/>
      </c>
      <c r="CS26" s="42" t="str">
        <f t="shared" ca="1" si="38"/>
        <v/>
      </c>
      <c r="CT26" s="42" t="str">
        <f t="shared" ca="1" si="38"/>
        <v/>
      </c>
      <c r="CU26" s="42" t="str">
        <f t="shared" ca="1" si="38"/>
        <v/>
      </c>
      <c r="CV26" s="42" t="str">
        <f ca="1">IF(CV$13="","",SUM(CV27:CV29))</f>
        <v/>
      </c>
      <c r="CW26" s="42" t="str">
        <f ca="1">IF(CW$13="","",SUM(CW27:CW29))</f>
        <v/>
      </c>
      <c r="CX26" s="42" t="str">
        <f ca="1">IF(CX$13="","",SUM(CX27:CX29))</f>
        <v/>
      </c>
      <c r="CY26" s="42" t="str">
        <f ca="1">IF(CY$13="","",SUM(CY27:CY29))</f>
        <v/>
      </c>
      <c r="CZ26" s="42" t="str">
        <f ca="1">IF(CZ$13="","",SUM(CZ27:CZ29))</f>
        <v/>
      </c>
    </row>
    <row r="27" spans="1:104" ht="13.5" customHeight="1">
      <c r="A27" s="41">
        <v>26</v>
      </c>
      <c r="B27" s="3">
        <f t="shared" si="14"/>
        <v>27</v>
      </c>
      <c r="C27" s="46" t="s">
        <v>0</v>
      </c>
      <c r="D27" s="45" t="e">
        <f t="shared" ref="D27:AI27" ca="1" si="39">IF(D$11="","",IF(D$13=$M$5,CHOOSE($Q$6+1,$M$1,E27+F27-G27),IF(D$13=$M$6,CHOOSE($Q$6+1,$M$1,OFFSET($A27,,$P$7-1)),IF(D$13=$M$7,CHOOSE($Q$6+1,$M$1,CHOOSE($R$6+1,0,SUM(OFFSET($A$11,$B27-$O$5,$O$6,1,-$P$6)))),IF(D$13=$M$8,CHOOSE($Q$6+1,$M$1,CHOOSE($R$6+1,0,SUM(OFFSET($A$11,$B27-$O$5,$O$7,1,-$P$6)))),IF(D$11&lt;$D$7,OFFSET(INDIRECT($D$3),$A27-1,$Q$3+D$11),OFFSET(INDIRECT($D$4),$A27-1,$Q$4+D$11)))))))</f>
        <v>#REF!</v>
      </c>
      <c r="E27" s="45" t="e">
        <f t="shared" ca="1" si="39"/>
        <v>#REF!</v>
      </c>
      <c r="F27" s="45" t="e">
        <f t="shared" ca="1" si="39"/>
        <v>#REF!</v>
      </c>
      <c r="G27" s="45">
        <f t="shared" ca="1" si="39"/>
        <v>0</v>
      </c>
      <c r="H27" s="45" t="str">
        <f t="shared" ca="1" si="39"/>
        <v>depreciation</v>
      </c>
      <c r="I27" s="45">
        <f t="shared" ca="1" si="39"/>
        <v>1814</v>
      </c>
      <c r="J27" s="45">
        <f t="shared" ca="1" si="39"/>
        <v>3277</v>
      </c>
      <c r="K27" s="45">
        <f t="shared" ca="1" si="39"/>
        <v>6757</v>
      </c>
      <c r="L27" s="45">
        <f t="shared" ca="1" si="39"/>
        <v>0</v>
      </c>
      <c r="M27" s="45">
        <f t="shared" ca="1" si="39"/>
        <v>0</v>
      </c>
      <c r="N27" s="45">
        <f t="shared" ca="1" si="39"/>
        <v>0</v>
      </c>
      <c r="O27" s="45">
        <f t="shared" ca="1" si="39"/>
        <v>0</v>
      </c>
      <c r="P27" s="45">
        <f t="shared" ca="1" si="39"/>
        <v>0</v>
      </c>
      <c r="Q27" s="45">
        <f t="shared" ca="1" si="39"/>
        <v>0</v>
      </c>
      <c r="R27" s="45">
        <f t="shared" ca="1" si="39"/>
        <v>0</v>
      </c>
      <c r="S27" s="45">
        <f t="shared" ca="1" si="39"/>
        <v>0</v>
      </c>
      <c r="T27" s="45">
        <f t="shared" ca="1" si="39"/>
        <v>0</v>
      </c>
      <c r="U27" s="45">
        <f t="shared" ca="1" si="39"/>
        <v>0</v>
      </c>
      <c r="V27" s="45">
        <f t="shared" ca="1" si="39"/>
        <v>0</v>
      </c>
      <c r="W27" s="45">
        <f t="shared" ca="1" si="39"/>
        <v>0</v>
      </c>
      <c r="X27" s="45" t="e">
        <f t="shared" ca="1" si="39"/>
        <v>#REF!</v>
      </c>
      <c r="Y27" s="45">
        <f t="shared" ca="1" si="39"/>
        <v>0</v>
      </c>
      <c r="Z27" s="45" t="e">
        <f t="shared" ca="1" si="39"/>
        <v>#REF!</v>
      </c>
      <c r="AA27" s="45" t="e">
        <f t="shared" ca="1" si="39"/>
        <v>#REF!</v>
      </c>
      <c r="AB27" s="45" t="str">
        <f t="shared" ca="1" si="39"/>
        <v/>
      </c>
      <c r="AC27" s="45" t="str">
        <f t="shared" ca="1" si="39"/>
        <v/>
      </c>
      <c r="AD27" s="45" t="str">
        <f t="shared" ca="1" si="39"/>
        <v/>
      </c>
      <c r="AE27" s="45" t="str">
        <f t="shared" ca="1" si="39"/>
        <v/>
      </c>
      <c r="AF27" s="45" t="str">
        <f t="shared" ca="1" si="39"/>
        <v/>
      </c>
      <c r="AG27" s="45" t="str">
        <f t="shared" ca="1" si="39"/>
        <v/>
      </c>
      <c r="AH27" s="45" t="str">
        <f t="shared" ca="1" si="39"/>
        <v/>
      </c>
      <c r="AI27" s="45" t="str">
        <f t="shared" ca="1" si="39"/>
        <v/>
      </c>
      <c r="AJ27" s="45" t="str">
        <f t="shared" ref="AJ27:BO27" ca="1" si="40">IF(AJ$11="","",IF(AJ$13=$M$5,CHOOSE($Q$6+1,$M$1,AK27+AL27-AM27),IF(AJ$13=$M$6,CHOOSE($Q$6+1,$M$1,OFFSET($A27,,$P$7-1)),IF(AJ$13=$M$7,CHOOSE($Q$6+1,$M$1,CHOOSE($R$6+1,0,SUM(OFFSET($A$11,$B27-$O$5,$O$6,1,-$P$6)))),IF(AJ$13=$M$8,CHOOSE($Q$6+1,$M$1,CHOOSE($R$6+1,0,SUM(OFFSET($A$11,$B27-$O$5,$O$7,1,-$P$6)))),IF(AJ$11&lt;$D$7,OFFSET(INDIRECT($D$3),$A27-1,$Q$3+AJ$11),OFFSET(INDIRECT($D$4),$A27-1,$Q$4+AJ$11)))))))</f>
        <v/>
      </c>
      <c r="AK27" s="45" t="str">
        <f t="shared" ca="1" si="40"/>
        <v/>
      </c>
      <c r="AL27" s="45" t="str">
        <f t="shared" ca="1" si="40"/>
        <v/>
      </c>
      <c r="AM27" s="45" t="str">
        <f t="shared" ca="1" si="40"/>
        <v/>
      </c>
      <c r="AN27" s="45" t="str">
        <f t="shared" ca="1" si="40"/>
        <v/>
      </c>
      <c r="AO27" s="45" t="str">
        <f t="shared" ca="1" si="40"/>
        <v/>
      </c>
      <c r="AP27" s="45" t="str">
        <f t="shared" ca="1" si="40"/>
        <v/>
      </c>
      <c r="AQ27" s="45" t="str">
        <f t="shared" ca="1" si="40"/>
        <v/>
      </c>
      <c r="AR27" s="45" t="str">
        <f t="shared" ca="1" si="40"/>
        <v/>
      </c>
      <c r="AS27" s="45" t="str">
        <f t="shared" ca="1" si="40"/>
        <v/>
      </c>
      <c r="AT27" s="45" t="str">
        <f t="shared" ca="1" si="40"/>
        <v/>
      </c>
      <c r="AU27" s="45" t="str">
        <f t="shared" ca="1" si="40"/>
        <v/>
      </c>
      <c r="AV27" s="45" t="str">
        <f t="shared" ca="1" si="40"/>
        <v/>
      </c>
      <c r="AW27" s="45" t="str">
        <f t="shared" ca="1" si="40"/>
        <v/>
      </c>
      <c r="AX27" s="45" t="str">
        <f t="shared" ca="1" si="40"/>
        <v/>
      </c>
      <c r="AY27" s="45" t="str">
        <f t="shared" ca="1" si="40"/>
        <v/>
      </c>
      <c r="AZ27" s="45" t="str">
        <f t="shared" ca="1" si="40"/>
        <v/>
      </c>
      <c r="BA27" s="45" t="str">
        <f t="shared" ca="1" si="40"/>
        <v/>
      </c>
      <c r="BB27" s="45" t="str">
        <f t="shared" ca="1" si="40"/>
        <v/>
      </c>
      <c r="BC27" s="45" t="str">
        <f t="shared" ca="1" si="40"/>
        <v/>
      </c>
      <c r="BD27" s="45" t="str">
        <f t="shared" ca="1" si="40"/>
        <v/>
      </c>
      <c r="BE27" s="45" t="str">
        <f t="shared" ca="1" si="40"/>
        <v/>
      </c>
      <c r="BF27" s="45" t="str">
        <f t="shared" ca="1" si="40"/>
        <v/>
      </c>
      <c r="BG27" s="45" t="str">
        <f t="shared" ca="1" si="40"/>
        <v/>
      </c>
      <c r="BH27" s="45" t="str">
        <f t="shared" ca="1" si="40"/>
        <v/>
      </c>
      <c r="BI27" s="45" t="str">
        <f t="shared" ca="1" si="40"/>
        <v/>
      </c>
      <c r="BJ27" s="45" t="str">
        <f t="shared" ca="1" si="40"/>
        <v/>
      </c>
      <c r="BK27" s="45" t="str">
        <f t="shared" ca="1" si="40"/>
        <v/>
      </c>
      <c r="BL27" s="45" t="str">
        <f t="shared" ca="1" si="40"/>
        <v/>
      </c>
      <c r="BM27" s="45" t="str">
        <f t="shared" ca="1" si="40"/>
        <v/>
      </c>
      <c r="BN27" s="45" t="str">
        <f t="shared" ca="1" si="40"/>
        <v/>
      </c>
      <c r="BO27" s="45" t="str">
        <f t="shared" ca="1" si="40"/>
        <v/>
      </c>
      <c r="BP27" s="45" t="str">
        <f t="shared" ref="BP27:CU27" ca="1" si="41">IF(BP$11="","",IF(BP$13=$M$5,CHOOSE($Q$6+1,$M$1,BQ27+BR27-BS27),IF(BP$13=$M$6,CHOOSE($Q$6+1,$M$1,OFFSET($A27,,$P$7-1)),IF(BP$13=$M$7,CHOOSE($Q$6+1,$M$1,CHOOSE($R$6+1,0,SUM(OFFSET($A$11,$B27-$O$5,$O$6,1,-$P$6)))),IF(BP$13=$M$8,CHOOSE($Q$6+1,$M$1,CHOOSE($R$6+1,0,SUM(OFFSET($A$11,$B27-$O$5,$O$7,1,-$P$6)))),IF(BP$11&lt;$D$7,OFFSET(INDIRECT($D$3),$A27-1,$Q$3+BP$11),OFFSET(INDIRECT($D$4),$A27-1,$Q$4+BP$11)))))))</f>
        <v/>
      </c>
      <c r="BQ27" s="45" t="str">
        <f t="shared" ca="1" si="41"/>
        <v/>
      </c>
      <c r="BR27" s="45" t="str">
        <f t="shared" ca="1" si="41"/>
        <v/>
      </c>
      <c r="BS27" s="45" t="str">
        <f t="shared" ca="1" si="41"/>
        <v/>
      </c>
      <c r="BT27" s="45" t="str">
        <f t="shared" ca="1" si="41"/>
        <v/>
      </c>
      <c r="BU27" s="45" t="str">
        <f t="shared" ca="1" si="41"/>
        <v/>
      </c>
      <c r="BV27" s="45" t="str">
        <f t="shared" ca="1" si="41"/>
        <v/>
      </c>
      <c r="BW27" s="45" t="str">
        <f t="shared" ca="1" si="41"/>
        <v/>
      </c>
      <c r="BX27" s="45" t="str">
        <f t="shared" ca="1" si="41"/>
        <v/>
      </c>
      <c r="BY27" s="45" t="str">
        <f t="shared" ca="1" si="41"/>
        <v/>
      </c>
      <c r="BZ27" s="45" t="str">
        <f t="shared" ca="1" si="41"/>
        <v/>
      </c>
      <c r="CA27" s="45" t="str">
        <f t="shared" ca="1" si="41"/>
        <v/>
      </c>
      <c r="CB27" s="45" t="str">
        <f t="shared" ca="1" si="41"/>
        <v/>
      </c>
      <c r="CC27" s="45" t="str">
        <f t="shared" ca="1" si="41"/>
        <v/>
      </c>
      <c r="CD27" s="45" t="str">
        <f t="shared" ca="1" si="41"/>
        <v/>
      </c>
      <c r="CE27" s="45" t="str">
        <f t="shared" ca="1" si="41"/>
        <v/>
      </c>
      <c r="CF27" s="45" t="str">
        <f t="shared" ca="1" si="41"/>
        <v/>
      </c>
      <c r="CG27" s="45" t="str">
        <f t="shared" ca="1" si="41"/>
        <v/>
      </c>
      <c r="CH27" s="45" t="str">
        <f t="shared" ca="1" si="41"/>
        <v/>
      </c>
      <c r="CI27" s="45" t="str">
        <f t="shared" ca="1" si="41"/>
        <v/>
      </c>
      <c r="CJ27" s="45" t="str">
        <f t="shared" ca="1" si="41"/>
        <v/>
      </c>
      <c r="CK27" s="45" t="str">
        <f t="shared" ca="1" si="41"/>
        <v/>
      </c>
      <c r="CL27" s="45" t="str">
        <f t="shared" ca="1" si="41"/>
        <v/>
      </c>
      <c r="CM27" s="45" t="str">
        <f t="shared" ca="1" si="41"/>
        <v/>
      </c>
      <c r="CN27" s="45" t="str">
        <f t="shared" ca="1" si="41"/>
        <v/>
      </c>
      <c r="CO27" s="45" t="str">
        <f t="shared" ca="1" si="41"/>
        <v/>
      </c>
      <c r="CP27" s="45" t="str">
        <f t="shared" ca="1" si="41"/>
        <v/>
      </c>
      <c r="CQ27" s="45" t="str">
        <f t="shared" ca="1" si="41"/>
        <v/>
      </c>
      <c r="CR27" s="45" t="str">
        <f t="shared" ca="1" si="41"/>
        <v/>
      </c>
      <c r="CS27" s="45" t="str">
        <f t="shared" ca="1" si="41"/>
        <v/>
      </c>
      <c r="CT27" s="45" t="str">
        <f t="shared" ca="1" si="41"/>
        <v/>
      </c>
      <c r="CU27" s="45" t="str">
        <f t="shared" ca="1" si="41"/>
        <v/>
      </c>
      <c r="CV27" s="45" t="str">
        <f ca="1">IF(CV$11="","",IF(CV$13=$M$5,CHOOSE($Q$6+1,$M$1,CW27+CX27-CY27),IF(CV$13=$M$6,CHOOSE($Q$6+1,$M$1,OFFSET($A27,,$P$7-1)),IF(CV$13=$M$7,CHOOSE($Q$6+1,$M$1,CHOOSE($R$6+1,0,SUM(OFFSET($A$11,$B27-$O$5,$O$6,1,-$P$6)))),IF(CV$13=$M$8,CHOOSE($Q$6+1,$M$1,CHOOSE($R$6+1,0,SUM(OFFSET($A$11,$B27-$O$5,$O$7,1,-$P$6)))),IF(CV$11&lt;$D$7,OFFSET(INDIRECT($D$3),$A27-1,$Q$3+CV$11),OFFSET(INDIRECT($D$4),$A27-1,$Q$4+CV$11)))))))</f>
        <v/>
      </c>
      <c r="CW27" s="45" t="str">
        <f ca="1">IF(CW$11="","",IF(CW$13=$M$5,CHOOSE($Q$6+1,$M$1,CX27+CY27-CZ27),IF(CW$13=$M$6,CHOOSE($Q$6+1,$M$1,OFFSET($A27,,$P$7-1)),IF(CW$13=$M$7,CHOOSE($Q$6+1,$M$1,CHOOSE($R$6+1,0,SUM(OFFSET($A$11,$B27-$O$5,$O$6,1,-$P$6)))),IF(CW$13=$M$8,CHOOSE($Q$6+1,$M$1,CHOOSE($R$6+1,0,SUM(OFFSET($A$11,$B27-$O$5,$O$7,1,-$P$6)))),IF(CW$11&lt;$D$7,OFFSET(INDIRECT($D$3),$A27-1,$Q$3+CW$11),OFFSET(INDIRECT($D$4),$A27-1,$Q$4+CW$11)))))))</f>
        <v/>
      </c>
      <c r="CX27" s="45" t="str">
        <f ca="1">IF(CX$11="","",IF(CX$13=$M$5,CHOOSE($Q$6+1,$M$1,CY27+CZ27-DA27),IF(CX$13=$M$6,CHOOSE($Q$6+1,$M$1,OFFSET($A27,,$P$7-1)),IF(CX$13=$M$7,CHOOSE($Q$6+1,$M$1,CHOOSE($R$6+1,0,SUM(OFFSET($A$11,$B27-$O$5,$O$6,1,-$P$6)))),IF(CX$13=$M$8,CHOOSE($Q$6+1,$M$1,CHOOSE($R$6+1,0,SUM(OFFSET($A$11,$B27-$O$5,$O$7,1,-$P$6)))),IF(CX$11&lt;$D$7,OFFSET(INDIRECT($D$3),$A27-1,$Q$3+CX$11),OFFSET(INDIRECT($D$4),$A27-1,$Q$4+CX$11)))))))</f>
        <v/>
      </c>
      <c r="CY27" s="45" t="str">
        <f ca="1">IF(CY$11="","",IF(CY$13=$M$5,CHOOSE($Q$6+1,$M$1,CZ27+DA27-DB27),IF(CY$13=$M$6,CHOOSE($Q$6+1,$M$1,OFFSET($A27,,$P$7-1)),IF(CY$13=$M$7,CHOOSE($Q$6+1,$M$1,CHOOSE($R$6+1,0,SUM(OFFSET($A$11,$B27-$O$5,$O$6,1,-$P$6)))),IF(CY$13=$M$8,CHOOSE($Q$6+1,$M$1,CHOOSE($R$6+1,0,SUM(OFFSET($A$11,$B27-$O$5,$O$7,1,-$P$6)))),IF(CY$11&lt;$D$7,OFFSET(INDIRECT($D$3),$A27-1,$Q$3+CY$11),OFFSET(INDIRECT($D$4),$A27-1,$Q$4+CY$11)))))))</f>
        <v/>
      </c>
      <c r="CZ27" s="45" t="str">
        <f ca="1">IF(CZ$11="","",IF(CZ$13=$M$5,CHOOSE($Q$6+1,$M$1,DA27+DB27-DC27),IF(CZ$13=$M$6,CHOOSE($Q$6+1,$M$1,OFFSET($A27,,$P$7-1)),IF(CZ$13=$M$7,CHOOSE($Q$6+1,$M$1,CHOOSE($R$6+1,0,SUM(OFFSET($A$11,$B27-$O$5,$O$6,1,-$P$6)))),IF(CZ$13=$M$8,CHOOSE($Q$6+1,$M$1,CHOOSE($R$6+1,0,SUM(OFFSET($A$11,$B27-$O$5,$O$7,1,-$P$6)))),IF(CZ$11&lt;$D$7,OFFSET(INDIRECT($D$3),$A27-1,$Q$3+CZ$11),OFFSET(INDIRECT($D$4),$A27-1,$Q$4+CZ$11)))))))</f>
        <v/>
      </c>
    </row>
    <row r="28" spans="1:104" ht="13.5" customHeight="1">
      <c r="A28" s="41">
        <v>28</v>
      </c>
      <c r="B28" s="3">
        <f t="shared" si="14"/>
        <v>28</v>
      </c>
      <c r="C28" s="46" t="s">
        <v>509</v>
      </c>
      <c r="D28" s="45" t="e">
        <f t="shared" ref="D28:D33" ca="1" si="42">IF(D$11="","",IF(D$13=$M$5,CHOOSE($Q$6+1,$M$1,E28+F28-G28),IF(D$13=$M$6,CHOOSE($Q$6+1,$M$1,OFFSET($A28,,$P$7-1)),IF(D$13=$M$7,CHOOSE($Q$6+1,$M$1,CHOOSE($R$6+1,0,SUM(OFFSET($A$11,$B28-$O$5,$O$6,1,-$P$6)))),IF(D$13=$M$8,CHOOSE($Q$6+1,$M$1,CHOOSE($R$6+1,0,SUM(OFFSET($A$11,$B28-$O$5,$O$7,1,-$P$6)))),IF(D$11&lt;$D$7,OFFSET(INDIRECT($D$3),$A28-1,$Q$3+D$11),OFFSET(INDIRECT($D$4),$A28-1,$Q$4+D$11)))))))</f>
        <v>#REF!</v>
      </c>
      <c r="E28" s="45" t="e">
        <f t="shared" ref="E28:N31" ca="1" si="43">IF(E$11="","",IF(E$13=$M$5,CHOOSE($Q$6+1,$M$1,F28+G28-H28),IF(E$13=$M$6,CHOOSE($Q$6+1,$M$1,OFFSET($A28,,$P$7-1)),IF(E$13=$M$7,CHOOSE($Q$6+1,$M$1,CHOOSE($R$6+1,0,SUM(OFFSET($A$11,$B28-$O$5,$O$6,1,-$P$6)))),IF(E$13=$M$8,CHOOSE($Q$6+1,$M$1,CHOOSE($R$6+1,0,SUM(OFFSET($A$11,$B28-$O$5,$O$7,1,-$P$6)))),IF(E$11&lt;$D$7,OFFSET(INDIRECT($D$3),$A28-1,$Q$3+E$11),OFFSET(INDIRECT($D$4),$A28-1,$Q$4+E$11)))))))</f>
        <v>#REF!</v>
      </c>
      <c r="F28" s="45" t="e">
        <f t="shared" ca="1" si="43"/>
        <v>#REF!</v>
      </c>
      <c r="G28" s="45">
        <f t="shared" ca="1" si="43"/>
        <v>0</v>
      </c>
      <c r="H28" s="45" t="str">
        <f t="shared" ca="1" si="43"/>
        <v>amortization</v>
      </c>
      <c r="I28" s="45">
        <f t="shared" ca="1" si="43"/>
        <v>0</v>
      </c>
      <c r="J28" s="45">
        <f t="shared" ca="1" si="43"/>
        <v>0</v>
      </c>
      <c r="K28" s="45">
        <f t="shared" ca="1" si="43"/>
        <v>0</v>
      </c>
      <c r="L28" s="45">
        <f t="shared" ca="1" si="43"/>
        <v>7946</v>
      </c>
      <c r="M28" s="45">
        <f t="shared" ca="1" si="43"/>
        <v>11257</v>
      </c>
      <c r="N28" s="45">
        <f t="shared" ca="1" si="43"/>
        <v>0</v>
      </c>
      <c r="O28" s="45">
        <f t="shared" ref="O28:X31" ca="1" si="44">IF(O$11="","",IF(O$13=$M$5,CHOOSE($Q$6+1,$M$1,P28+Q28-R28),IF(O$13=$M$6,CHOOSE($Q$6+1,$M$1,OFFSET($A28,,$P$7-1)),IF(O$13=$M$7,CHOOSE($Q$6+1,$M$1,CHOOSE($R$6+1,0,SUM(OFFSET($A$11,$B28-$O$5,$O$6,1,-$P$6)))),IF(O$13=$M$8,CHOOSE($Q$6+1,$M$1,CHOOSE($R$6+1,0,SUM(OFFSET($A$11,$B28-$O$5,$O$7,1,-$P$6)))),IF(O$11&lt;$D$7,OFFSET(INDIRECT($D$3),$A28-1,$Q$3+O$11),OFFSET(INDIRECT($D$4),$A28-1,$Q$4+O$11)))))))</f>
        <v>0</v>
      </c>
      <c r="P28" s="45">
        <f t="shared" ca="1" si="44"/>
        <v>0</v>
      </c>
      <c r="Q28" s="45">
        <f t="shared" ca="1" si="44"/>
        <v>0</v>
      </c>
      <c r="R28" s="45">
        <f t="shared" ca="1" si="44"/>
        <v>0</v>
      </c>
      <c r="S28" s="45">
        <f t="shared" ca="1" si="44"/>
        <v>0</v>
      </c>
      <c r="T28" s="45">
        <f t="shared" ca="1" si="44"/>
        <v>0</v>
      </c>
      <c r="U28" s="45">
        <f t="shared" ca="1" si="44"/>
        <v>0</v>
      </c>
      <c r="V28" s="45">
        <f t="shared" ca="1" si="44"/>
        <v>0</v>
      </c>
      <c r="W28" s="45">
        <f t="shared" ca="1" si="44"/>
        <v>0</v>
      </c>
      <c r="X28" s="45" t="e">
        <f t="shared" ca="1" si="44"/>
        <v>#REF!</v>
      </c>
      <c r="Y28" s="45">
        <f t="shared" ref="Y28:AH31" ca="1" si="45">IF(Y$11="","",IF(Y$13=$M$5,CHOOSE($Q$6+1,$M$1,Z28+AA28-AB28),IF(Y$13=$M$6,CHOOSE($Q$6+1,$M$1,OFFSET($A28,,$P$7-1)),IF(Y$13=$M$7,CHOOSE($Q$6+1,$M$1,CHOOSE($R$6+1,0,SUM(OFFSET($A$11,$B28-$O$5,$O$6,1,-$P$6)))),IF(Y$13=$M$8,CHOOSE($Q$6+1,$M$1,CHOOSE($R$6+1,0,SUM(OFFSET($A$11,$B28-$O$5,$O$7,1,-$P$6)))),IF(Y$11&lt;$D$7,OFFSET(INDIRECT($D$3),$A28-1,$Q$3+Y$11),OFFSET(INDIRECT($D$4),$A28-1,$Q$4+Y$11)))))))</f>
        <v>11257</v>
      </c>
      <c r="Z28" s="45" t="e">
        <f t="shared" ca="1" si="45"/>
        <v>#REF!</v>
      </c>
      <c r="AA28" s="45" t="e">
        <f t="shared" ca="1" si="45"/>
        <v>#REF!</v>
      </c>
      <c r="AB28" s="45" t="str">
        <f t="shared" ca="1" si="45"/>
        <v/>
      </c>
      <c r="AC28" s="45" t="str">
        <f t="shared" ca="1" si="45"/>
        <v/>
      </c>
      <c r="AD28" s="45" t="str">
        <f t="shared" ca="1" si="45"/>
        <v/>
      </c>
      <c r="AE28" s="45" t="str">
        <f t="shared" ca="1" si="45"/>
        <v/>
      </c>
      <c r="AF28" s="45" t="str">
        <f t="shared" ca="1" si="45"/>
        <v/>
      </c>
      <c r="AG28" s="45" t="str">
        <f t="shared" ca="1" si="45"/>
        <v/>
      </c>
      <c r="AH28" s="45" t="str">
        <f t="shared" ca="1" si="45"/>
        <v/>
      </c>
      <c r="AI28" s="45" t="str">
        <f t="shared" ref="AI28:AR31" ca="1" si="46">IF(AI$11="","",IF(AI$13=$M$5,CHOOSE($Q$6+1,$M$1,AJ28+AK28-AL28),IF(AI$13=$M$6,CHOOSE($Q$6+1,$M$1,OFFSET($A28,,$P$7-1)),IF(AI$13=$M$7,CHOOSE($Q$6+1,$M$1,CHOOSE($R$6+1,0,SUM(OFFSET($A$11,$B28-$O$5,$O$6,1,-$P$6)))),IF(AI$13=$M$8,CHOOSE($Q$6+1,$M$1,CHOOSE($R$6+1,0,SUM(OFFSET($A$11,$B28-$O$5,$O$7,1,-$P$6)))),IF(AI$11&lt;$D$7,OFFSET(INDIRECT($D$3),$A28-1,$Q$3+AI$11),OFFSET(INDIRECT($D$4),$A28-1,$Q$4+AI$11)))))))</f>
        <v/>
      </c>
      <c r="AJ28" s="45" t="str">
        <f t="shared" ca="1" si="46"/>
        <v/>
      </c>
      <c r="AK28" s="45" t="str">
        <f t="shared" ca="1" si="46"/>
        <v/>
      </c>
      <c r="AL28" s="45" t="str">
        <f t="shared" ca="1" si="46"/>
        <v/>
      </c>
      <c r="AM28" s="45" t="str">
        <f t="shared" ca="1" si="46"/>
        <v/>
      </c>
      <c r="AN28" s="45" t="str">
        <f t="shared" ca="1" si="46"/>
        <v/>
      </c>
      <c r="AO28" s="45" t="str">
        <f t="shared" ca="1" si="46"/>
        <v/>
      </c>
      <c r="AP28" s="45" t="str">
        <f t="shared" ca="1" si="46"/>
        <v/>
      </c>
      <c r="AQ28" s="45" t="str">
        <f t="shared" ca="1" si="46"/>
        <v/>
      </c>
      <c r="AR28" s="45" t="str">
        <f t="shared" ca="1" si="46"/>
        <v/>
      </c>
      <c r="AS28" s="45" t="str">
        <f t="shared" ref="AS28:BB31" ca="1" si="47">IF(AS$11="","",IF(AS$13=$M$5,CHOOSE($Q$6+1,$M$1,AT28+AU28-AV28),IF(AS$13=$M$6,CHOOSE($Q$6+1,$M$1,OFFSET($A28,,$P$7-1)),IF(AS$13=$M$7,CHOOSE($Q$6+1,$M$1,CHOOSE($R$6+1,0,SUM(OFFSET($A$11,$B28-$O$5,$O$6,1,-$P$6)))),IF(AS$13=$M$8,CHOOSE($Q$6+1,$M$1,CHOOSE($R$6+1,0,SUM(OFFSET($A$11,$B28-$O$5,$O$7,1,-$P$6)))),IF(AS$11&lt;$D$7,OFFSET(INDIRECT($D$3),$A28-1,$Q$3+AS$11),OFFSET(INDIRECT($D$4),$A28-1,$Q$4+AS$11)))))))</f>
        <v/>
      </c>
      <c r="AT28" s="45" t="str">
        <f t="shared" ca="1" si="47"/>
        <v/>
      </c>
      <c r="AU28" s="45" t="str">
        <f t="shared" ca="1" si="47"/>
        <v/>
      </c>
      <c r="AV28" s="45" t="str">
        <f t="shared" ca="1" si="47"/>
        <v/>
      </c>
      <c r="AW28" s="45" t="str">
        <f t="shared" ca="1" si="47"/>
        <v/>
      </c>
      <c r="AX28" s="45" t="str">
        <f t="shared" ca="1" si="47"/>
        <v/>
      </c>
      <c r="AY28" s="45" t="str">
        <f t="shared" ca="1" si="47"/>
        <v/>
      </c>
      <c r="AZ28" s="45" t="str">
        <f t="shared" ca="1" si="47"/>
        <v/>
      </c>
      <c r="BA28" s="45" t="str">
        <f t="shared" ca="1" si="47"/>
        <v/>
      </c>
      <c r="BB28" s="45" t="str">
        <f t="shared" ca="1" si="47"/>
        <v/>
      </c>
      <c r="BC28" s="45" t="str">
        <f t="shared" ref="BC28:BL31" ca="1" si="48">IF(BC$11="","",IF(BC$13=$M$5,CHOOSE($Q$6+1,$M$1,BD28+BE28-BF28),IF(BC$13=$M$6,CHOOSE($Q$6+1,$M$1,OFFSET($A28,,$P$7-1)),IF(BC$13=$M$7,CHOOSE($Q$6+1,$M$1,CHOOSE($R$6+1,0,SUM(OFFSET($A$11,$B28-$O$5,$O$6,1,-$P$6)))),IF(BC$13=$M$8,CHOOSE($Q$6+1,$M$1,CHOOSE($R$6+1,0,SUM(OFFSET($A$11,$B28-$O$5,$O$7,1,-$P$6)))),IF(BC$11&lt;$D$7,OFFSET(INDIRECT($D$3),$A28-1,$Q$3+BC$11),OFFSET(INDIRECT($D$4),$A28-1,$Q$4+BC$11)))))))</f>
        <v/>
      </c>
      <c r="BD28" s="45" t="str">
        <f t="shared" ca="1" si="48"/>
        <v/>
      </c>
      <c r="BE28" s="45" t="str">
        <f t="shared" ca="1" si="48"/>
        <v/>
      </c>
      <c r="BF28" s="45" t="str">
        <f t="shared" ca="1" si="48"/>
        <v/>
      </c>
      <c r="BG28" s="45" t="str">
        <f t="shared" ca="1" si="48"/>
        <v/>
      </c>
      <c r="BH28" s="45" t="str">
        <f t="shared" ca="1" si="48"/>
        <v/>
      </c>
      <c r="BI28" s="45" t="str">
        <f t="shared" ca="1" si="48"/>
        <v/>
      </c>
      <c r="BJ28" s="45" t="str">
        <f t="shared" ca="1" si="48"/>
        <v/>
      </c>
      <c r="BK28" s="45" t="str">
        <f t="shared" ca="1" si="48"/>
        <v/>
      </c>
      <c r="BL28" s="45" t="str">
        <f t="shared" ca="1" si="48"/>
        <v/>
      </c>
      <c r="BM28" s="45" t="str">
        <f t="shared" ref="BM28:BV31" ca="1" si="49">IF(BM$11="","",IF(BM$13=$M$5,CHOOSE($Q$6+1,$M$1,BN28+BO28-BP28),IF(BM$13=$M$6,CHOOSE($Q$6+1,$M$1,OFFSET($A28,,$P$7-1)),IF(BM$13=$M$7,CHOOSE($Q$6+1,$M$1,CHOOSE($R$6+1,0,SUM(OFFSET($A$11,$B28-$O$5,$O$6,1,-$P$6)))),IF(BM$13=$M$8,CHOOSE($Q$6+1,$M$1,CHOOSE($R$6+1,0,SUM(OFFSET($A$11,$B28-$O$5,$O$7,1,-$P$6)))),IF(BM$11&lt;$D$7,OFFSET(INDIRECT($D$3),$A28-1,$Q$3+BM$11),OFFSET(INDIRECT($D$4),$A28-1,$Q$4+BM$11)))))))</f>
        <v/>
      </c>
      <c r="BN28" s="45" t="str">
        <f t="shared" ca="1" si="49"/>
        <v/>
      </c>
      <c r="BO28" s="45" t="str">
        <f t="shared" ca="1" si="49"/>
        <v/>
      </c>
      <c r="BP28" s="45" t="str">
        <f t="shared" ca="1" si="49"/>
        <v/>
      </c>
      <c r="BQ28" s="45" t="str">
        <f t="shared" ca="1" si="49"/>
        <v/>
      </c>
      <c r="BR28" s="45" t="str">
        <f t="shared" ca="1" si="49"/>
        <v/>
      </c>
      <c r="BS28" s="45" t="str">
        <f t="shared" ca="1" si="49"/>
        <v/>
      </c>
      <c r="BT28" s="45" t="str">
        <f t="shared" ca="1" si="49"/>
        <v/>
      </c>
      <c r="BU28" s="45" t="str">
        <f t="shared" ca="1" si="49"/>
        <v/>
      </c>
      <c r="BV28" s="45" t="str">
        <f t="shared" ca="1" si="49"/>
        <v/>
      </c>
      <c r="BW28" s="45" t="str">
        <f t="shared" ref="BW28:CF31" ca="1" si="50">IF(BW$11="","",IF(BW$13=$M$5,CHOOSE($Q$6+1,$M$1,BX28+BY28-BZ28),IF(BW$13=$M$6,CHOOSE($Q$6+1,$M$1,OFFSET($A28,,$P$7-1)),IF(BW$13=$M$7,CHOOSE($Q$6+1,$M$1,CHOOSE($R$6+1,0,SUM(OFFSET($A$11,$B28-$O$5,$O$6,1,-$P$6)))),IF(BW$13=$M$8,CHOOSE($Q$6+1,$M$1,CHOOSE($R$6+1,0,SUM(OFFSET($A$11,$B28-$O$5,$O$7,1,-$P$6)))),IF(BW$11&lt;$D$7,OFFSET(INDIRECT($D$3),$A28-1,$Q$3+BW$11),OFFSET(INDIRECT($D$4),$A28-1,$Q$4+BW$11)))))))</f>
        <v/>
      </c>
      <c r="BX28" s="45" t="str">
        <f t="shared" ca="1" si="50"/>
        <v/>
      </c>
      <c r="BY28" s="45" t="str">
        <f t="shared" ca="1" si="50"/>
        <v/>
      </c>
      <c r="BZ28" s="45" t="str">
        <f t="shared" ca="1" si="50"/>
        <v/>
      </c>
      <c r="CA28" s="45" t="str">
        <f t="shared" ca="1" si="50"/>
        <v/>
      </c>
      <c r="CB28" s="45" t="str">
        <f t="shared" ca="1" si="50"/>
        <v/>
      </c>
      <c r="CC28" s="45" t="str">
        <f t="shared" ca="1" si="50"/>
        <v/>
      </c>
      <c r="CD28" s="45" t="str">
        <f t="shared" ca="1" si="50"/>
        <v/>
      </c>
      <c r="CE28" s="45" t="str">
        <f t="shared" ca="1" si="50"/>
        <v/>
      </c>
      <c r="CF28" s="45" t="str">
        <f t="shared" ca="1" si="50"/>
        <v/>
      </c>
      <c r="CG28" s="45" t="str">
        <f t="shared" ref="CG28:CP31" ca="1" si="51">IF(CG$11="","",IF(CG$13=$M$5,CHOOSE($Q$6+1,$M$1,CH28+CI28-CJ28),IF(CG$13=$M$6,CHOOSE($Q$6+1,$M$1,OFFSET($A28,,$P$7-1)),IF(CG$13=$M$7,CHOOSE($Q$6+1,$M$1,CHOOSE($R$6+1,0,SUM(OFFSET($A$11,$B28-$O$5,$O$6,1,-$P$6)))),IF(CG$13=$M$8,CHOOSE($Q$6+1,$M$1,CHOOSE($R$6+1,0,SUM(OFFSET($A$11,$B28-$O$5,$O$7,1,-$P$6)))),IF(CG$11&lt;$D$7,OFFSET(INDIRECT($D$3),$A28-1,$Q$3+CG$11),OFFSET(INDIRECT($D$4),$A28-1,$Q$4+CG$11)))))))</f>
        <v/>
      </c>
      <c r="CH28" s="45" t="str">
        <f t="shared" ca="1" si="51"/>
        <v/>
      </c>
      <c r="CI28" s="45" t="str">
        <f t="shared" ca="1" si="51"/>
        <v/>
      </c>
      <c r="CJ28" s="45" t="str">
        <f t="shared" ca="1" si="51"/>
        <v/>
      </c>
      <c r="CK28" s="45" t="str">
        <f t="shared" ca="1" si="51"/>
        <v/>
      </c>
      <c r="CL28" s="45" t="str">
        <f t="shared" ca="1" si="51"/>
        <v/>
      </c>
      <c r="CM28" s="45" t="str">
        <f t="shared" ca="1" si="51"/>
        <v/>
      </c>
      <c r="CN28" s="45" t="str">
        <f t="shared" ca="1" si="51"/>
        <v/>
      </c>
      <c r="CO28" s="45" t="str">
        <f t="shared" ca="1" si="51"/>
        <v/>
      </c>
      <c r="CP28" s="45" t="str">
        <f t="shared" ca="1" si="51"/>
        <v/>
      </c>
      <c r="CQ28" s="45" t="str">
        <f t="shared" ref="CQ28:CZ31" ca="1" si="52">IF(CQ$11="","",IF(CQ$13=$M$5,CHOOSE($Q$6+1,$M$1,CR28+CS28-CT28),IF(CQ$13=$M$6,CHOOSE($Q$6+1,$M$1,OFFSET($A28,,$P$7-1)),IF(CQ$13=$M$7,CHOOSE($Q$6+1,$M$1,CHOOSE($R$6+1,0,SUM(OFFSET($A$11,$B28-$O$5,$O$6,1,-$P$6)))),IF(CQ$13=$M$8,CHOOSE($Q$6+1,$M$1,CHOOSE($R$6+1,0,SUM(OFFSET($A$11,$B28-$O$5,$O$7,1,-$P$6)))),IF(CQ$11&lt;$D$7,OFFSET(INDIRECT($D$3),$A28-1,$Q$3+CQ$11),OFFSET(INDIRECT($D$4),$A28-1,$Q$4+CQ$11)))))))</f>
        <v/>
      </c>
      <c r="CR28" s="45" t="str">
        <f t="shared" ca="1" si="52"/>
        <v/>
      </c>
      <c r="CS28" s="45" t="str">
        <f t="shared" ca="1" si="52"/>
        <v/>
      </c>
      <c r="CT28" s="45" t="str">
        <f t="shared" ca="1" si="52"/>
        <v/>
      </c>
      <c r="CU28" s="45" t="str">
        <f t="shared" ca="1" si="52"/>
        <v/>
      </c>
      <c r="CV28" s="45" t="str">
        <f t="shared" ca="1" si="52"/>
        <v/>
      </c>
      <c r="CW28" s="45" t="str">
        <f t="shared" ca="1" si="52"/>
        <v/>
      </c>
      <c r="CX28" s="45" t="str">
        <f t="shared" ca="1" si="52"/>
        <v/>
      </c>
      <c r="CY28" s="45" t="str">
        <f t="shared" ca="1" si="52"/>
        <v/>
      </c>
      <c r="CZ28" s="45" t="str">
        <f t="shared" ca="1" si="52"/>
        <v/>
      </c>
    </row>
    <row r="29" spans="1:104" ht="13.5" customHeight="1">
      <c r="A29" s="41">
        <v>29</v>
      </c>
      <c r="B29" s="3">
        <f t="shared" si="14"/>
        <v>29</v>
      </c>
      <c r="C29" s="46" t="s">
        <v>508</v>
      </c>
      <c r="D29" s="45" t="e">
        <f t="shared" ca="1" si="42"/>
        <v>#REF!</v>
      </c>
      <c r="E29" s="45" t="e">
        <f t="shared" ca="1" si="43"/>
        <v>#REF!</v>
      </c>
      <c r="F29" s="45" t="e">
        <f t="shared" ca="1" si="43"/>
        <v>#REF!</v>
      </c>
      <c r="G29" s="45">
        <f t="shared" ca="1" si="43"/>
        <v>0</v>
      </c>
      <c r="H29" s="45" t="str">
        <f t="shared" ca="1" si="43"/>
        <v>amortization of intangibles</v>
      </c>
      <c r="I29" s="45">
        <f t="shared" ca="1" si="43"/>
        <v>0</v>
      </c>
      <c r="J29" s="45">
        <f t="shared" ca="1" si="43"/>
        <v>0</v>
      </c>
      <c r="K29" s="45">
        <f t="shared" ca="1" si="43"/>
        <v>0</v>
      </c>
      <c r="L29" s="45">
        <f t="shared" ca="1" si="43"/>
        <v>0</v>
      </c>
      <c r="M29" s="45">
        <f t="shared" ca="1" si="43"/>
        <v>0</v>
      </c>
      <c r="N29" s="45">
        <f t="shared" ca="1" si="43"/>
        <v>0</v>
      </c>
      <c r="O29" s="45">
        <f t="shared" ca="1" si="44"/>
        <v>0</v>
      </c>
      <c r="P29" s="45">
        <f t="shared" ca="1" si="44"/>
        <v>0</v>
      </c>
      <c r="Q29" s="45">
        <f t="shared" ca="1" si="44"/>
        <v>0</v>
      </c>
      <c r="R29" s="45">
        <f t="shared" ca="1" si="44"/>
        <v>0</v>
      </c>
      <c r="S29" s="45">
        <f t="shared" ca="1" si="44"/>
        <v>0</v>
      </c>
      <c r="T29" s="45">
        <f t="shared" ca="1" si="44"/>
        <v>0</v>
      </c>
      <c r="U29" s="45">
        <f t="shared" ca="1" si="44"/>
        <v>0</v>
      </c>
      <c r="V29" s="45">
        <f t="shared" ca="1" si="44"/>
        <v>0</v>
      </c>
      <c r="W29" s="45">
        <f t="shared" ca="1" si="44"/>
        <v>0</v>
      </c>
      <c r="X29" s="45" t="e">
        <f t="shared" ca="1" si="44"/>
        <v>#REF!</v>
      </c>
      <c r="Y29" s="45">
        <f t="shared" ca="1" si="45"/>
        <v>0</v>
      </c>
      <c r="Z29" s="45" t="e">
        <f t="shared" ca="1" si="45"/>
        <v>#REF!</v>
      </c>
      <c r="AA29" s="45" t="e">
        <f t="shared" ca="1" si="45"/>
        <v>#REF!</v>
      </c>
      <c r="AB29" s="45" t="str">
        <f t="shared" ca="1" si="45"/>
        <v/>
      </c>
      <c r="AC29" s="45" t="str">
        <f t="shared" ca="1" si="45"/>
        <v/>
      </c>
      <c r="AD29" s="45" t="str">
        <f t="shared" ca="1" si="45"/>
        <v/>
      </c>
      <c r="AE29" s="45" t="str">
        <f t="shared" ca="1" si="45"/>
        <v/>
      </c>
      <c r="AF29" s="45" t="str">
        <f t="shared" ca="1" si="45"/>
        <v/>
      </c>
      <c r="AG29" s="45" t="str">
        <f t="shared" ca="1" si="45"/>
        <v/>
      </c>
      <c r="AH29" s="45" t="str">
        <f t="shared" ca="1" si="45"/>
        <v/>
      </c>
      <c r="AI29" s="45" t="str">
        <f t="shared" ca="1" si="46"/>
        <v/>
      </c>
      <c r="AJ29" s="45" t="str">
        <f t="shared" ca="1" si="46"/>
        <v/>
      </c>
      <c r="AK29" s="45" t="str">
        <f t="shared" ca="1" si="46"/>
        <v/>
      </c>
      <c r="AL29" s="45" t="str">
        <f t="shared" ca="1" si="46"/>
        <v/>
      </c>
      <c r="AM29" s="45" t="str">
        <f t="shared" ca="1" si="46"/>
        <v/>
      </c>
      <c r="AN29" s="45" t="str">
        <f t="shared" ca="1" si="46"/>
        <v/>
      </c>
      <c r="AO29" s="45" t="str">
        <f t="shared" ca="1" si="46"/>
        <v/>
      </c>
      <c r="AP29" s="45" t="str">
        <f t="shared" ca="1" si="46"/>
        <v/>
      </c>
      <c r="AQ29" s="45" t="str">
        <f t="shared" ca="1" si="46"/>
        <v/>
      </c>
      <c r="AR29" s="45" t="str">
        <f t="shared" ca="1" si="46"/>
        <v/>
      </c>
      <c r="AS29" s="45" t="str">
        <f t="shared" ca="1" si="47"/>
        <v/>
      </c>
      <c r="AT29" s="45" t="str">
        <f t="shared" ca="1" si="47"/>
        <v/>
      </c>
      <c r="AU29" s="45" t="str">
        <f t="shared" ca="1" si="47"/>
        <v/>
      </c>
      <c r="AV29" s="45" t="str">
        <f t="shared" ca="1" si="47"/>
        <v/>
      </c>
      <c r="AW29" s="45" t="str">
        <f t="shared" ca="1" si="47"/>
        <v/>
      </c>
      <c r="AX29" s="45" t="str">
        <f t="shared" ca="1" si="47"/>
        <v/>
      </c>
      <c r="AY29" s="45" t="str">
        <f t="shared" ca="1" si="47"/>
        <v/>
      </c>
      <c r="AZ29" s="45" t="str">
        <f t="shared" ca="1" si="47"/>
        <v/>
      </c>
      <c r="BA29" s="45" t="str">
        <f t="shared" ca="1" si="47"/>
        <v/>
      </c>
      <c r="BB29" s="45" t="str">
        <f t="shared" ca="1" si="47"/>
        <v/>
      </c>
      <c r="BC29" s="45" t="str">
        <f t="shared" ca="1" si="48"/>
        <v/>
      </c>
      <c r="BD29" s="45" t="str">
        <f t="shared" ca="1" si="48"/>
        <v/>
      </c>
      <c r="BE29" s="45" t="str">
        <f t="shared" ca="1" si="48"/>
        <v/>
      </c>
      <c r="BF29" s="45" t="str">
        <f t="shared" ca="1" si="48"/>
        <v/>
      </c>
      <c r="BG29" s="45" t="str">
        <f t="shared" ca="1" si="48"/>
        <v/>
      </c>
      <c r="BH29" s="45" t="str">
        <f t="shared" ca="1" si="48"/>
        <v/>
      </c>
      <c r="BI29" s="45" t="str">
        <f t="shared" ca="1" si="48"/>
        <v/>
      </c>
      <c r="BJ29" s="45" t="str">
        <f t="shared" ca="1" si="48"/>
        <v/>
      </c>
      <c r="BK29" s="45" t="str">
        <f t="shared" ca="1" si="48"/>
        <v/>
      </c>
      <c r="BL29" s="45" t="str">
        <f t="shared" ca="1" si="48"/>
        <v/>
      </c>
      <c r="BM29" s="45" t="str">
        <f t="shared" ca="1" si="49"/>
        <v/>
      </c>
      <c r="BN29" s="45" t="str">
        <f t="shared" ca="1" si="49"/>
        <v/>
      </c>
      <c r="BO29" s="45" t="str">
        <f t="shared" ca="1" si="49"/>
        <v/>
      </c>
      <c r="BP29" s="45" t="str">
        <f t="shared" ca="1" si="49"/>
        <v/>
      </c>
      <c r="BQ29" s="45" t="str">
        <f t="shared" ca="1" si="49"/>
        <v/>
      </c>
      <c r="BR29" s="45" t="str">
        <f t="shared" ca="1" si="49"/>
        <v/>
      </c>
      <c r="BS29" s="45" t="str">
        <f t="shared" ca="1" si="49"/>
        <v/>
      </c>
      <c r="BT29" s="45" t="str">
        <f t="shared" ca="1" si="49"/>
        <v/>
      </c>
      <c r="BU29" s="45" t="str">
        <f t="shared" ca="1" si="49"/>
        <v/>
      </c>
      <c r="BV29" s="45" t="str">
        <f t="shared" ca="1" si="49"/>
        <v/>
      </c>
      <c r="BW29" s="45" t="str">
        <f t="shared" ca="1" si="50"/>
        <v/>
      </c>
      <c r="BX29" s="45" t="str">
        <f t="shared" ca="1" si="50"/>
        <v/>
      </c>
      <c r="BY29" s="45" t="str">
        <f t="shared" ca="1" si="50"/>
        <v/>
      </c>
      <c r="BZ29" s="45" t="str">
        <f t="shared" ca="1" si="50"/>
        <v/>
      </c>
      <c r="CA29" s="45" t="str">
        <f t="shared" ca="1" si="50"/>
        <v/>
      </c>
      <c r="CB29" s="45" t="str">
        <f t="shared" ca="1" si="50"/>
        <v/>
      </c>
      <c r="CC29" s="45" t="str">
        <f t="shared" ca="1" si="50"/>
        <v/>
      </c>
      <c r="CD29" s="45" t="str">
        <f t="shared" ca="1" si="50"/>
        <v/>
      </c>
      <c r="CE29" s="45" t="str">
        <f t="shared" ca="1" si="50"/>
        <v/>
      </c>
      <c r="CF29" s="45" t="str">
        <f t="shared" ca="1" si="50"/>
        <v/>
      </c>
      <c r="CG29" s="45" t="str">
        <f t="shared" ca="1" si="51"/>
        <v/>
      </c>
      <c r="CH29" s="45" t="str">
        <f t="shared" ca="1" si="51"/>
        <v/>
      </c>
      <c r="CI29" s="45" t="str">
        <f t="shared" ca="1" si="51"/>
        <v/>
      </c>
      <c r="CJ29" s="45" t="str">
        <f t="shared" ca="1" si="51"/>
        <v/>
      </c>
      <c r="CK29" s="45" t="str">
        <f t="shared" ca="1" si="51"/>
        <v/>
      </c>
      <c r="CL29" s="45" t="str">
        <f t="shared" ca="1" si="51"/>
        <v/>
      </c>
      <c r="CM29" s="45" t="str">
        <f t="shared" ca="1" si="51"/>
        <v/>
      </c>
      <c r="CN29" s="45" t="str">
        <f t="shared" ca="1" si="51"/>
        <v/>
      </c>
      <c r="CO29" s="45" t="str">
        <f t="shared" ca="1" si="51"/>
        <v/>
      </c>
      <c r="CP29" s="45" t="str">
        <f t="shared" ca="1" si="51"/>
        <v/>
      </c>
      <c r="CQ29" s="45" t="str">
        <f t="shared" ca="1" si="52"/>
        <v/>
      </c>
      <c r="CR29" s="45" t="str">
        <f t="shared" ca="1" si="52"/>
        <v/>
      </c>
      <c r="CS29" s="45" t="str">
        <f t="shared" ca="1" si="52"/>
        <v/>
      </c>
      <c r="CT29" s="45" t="str">
        <f t="shared" ca="1" si="52"/>
        <v/>
      </c>
      <c r="CU29" s="45" t="str">
        <f t="shared" ca="1" si="52"/>
        <v/>
      </c>
      <c r="CV29" s="45" t="str">
        <f t="shared" ca="1" si="52"/>
        <v/>
      </c>
      <c r="CW29" s="45" t="str">
        <f t="shared" ca="1" si="52"/>
        <v/>
      </c>
      <c r="CX29" s="45" t="str">
        <f t="shared" ca="1" si="52"/>
        <v/>
      </c>
      <c r="CY29" s="45" t="str">
        <f t="shared" ca="1" si="52"/>
        <v/>
      </c>
      <c r="CZ29" s="45" t="str">
        <f t="shared" ca="1" si="52"/>
        <v/>
      </c>
    </row>
    <row r="30" spans="1:104" ht="13.5" customHeight="1">
      <c r="A30" s="41">
        <v>30</v>
      </c>
      <c r="B30" s="3">
        <f t="shared" si="14"/>
        <v>30</v>
      </c>
      <c r="C30" s="43" t="s">
        <v>618</v>
      </c>
      <c r="D30" s="45" t="e">
        <f t="shared" ca="1" si="42"/>
        <v>#REF!</v>
      </c>
      <c r="E30" s="45" t="e">
        <f t="shared" ca="1" si="43"/>
        <v>#REF!</v>
      </c>
      <c r="F30" s="45" t="e">
        <f t="shared" ca="1" si="43"/>
        <v>#REF!</v>
      </c>
      <c r="G30" s="45">
        <f t="shared" ca="1" si="43"/>
        <v>0</v>
      </c>
      <c r="H30" s="45" t="str">
        <f t="shared" ca="1" si="43"/>
        <v>operating profit after depreciation</v>
      </c>
      <c r="I30" s="45">
        <f t="shared" ca="1" si="43"/>
        <v>33790</v>
      </c>
      <c r="J30" s="45">
        <f t="shared" ca="1" si="43"/>
        <v>55241</v>
      </c>
      <c r="K30" s="45">
        <f t="shared" ca="1" si="43"/>
        <v>42242</v>
      </c>
      <c r="L30" s="45">
        <f t="shared" ca="1" si="43"/>
        <v>61813</v>
      </c>
      <c r="M30" s="45">
        <f t="shared" ca="1" si="43"/>
        <v>84505</v>
      </c>
      <c r="N30" s="45">
        <f t="shared" ca="1" si="43"/>
        <v>0</v>
      </c>
      <c r="O30" s="45">
        <f t="shared" ca="1" si="44"/>
        <v>0</v>
      </c>
      <c r="P30" s="45">
        <f t="shared" ca="1" si="44"/>
        <v>0</v>
      </c>
      <c r="Q30" s="45">
        <f t="shared" ca="1" si="44"/>
        <v>0</v>
      </c>
      <c r="R30" s="45">
        <f t="shared" ca="1" si="44"/>
        <v>0</v>
      </c>
      <c r="S30" s="45">
        <f t="shared" ca="1" si="44"/>
        <v>0</v>
      </c>
      <c r="T30" s="45">
        <f t="shared" ca="1" si="44"/>
        <v>0</v>
      </c>
      <c r="U30" s="45">
        <f t="shared" ca="1" si="44"/>
        <v>0</v>
      </c>
      <c r="V30" s="45">
        <f t="shared" ca="1" si="44"/>
        <v>0</v>
      </c>
      <c r="W30" s="45">
        <f t="shared" ca="1" si="44"/>
        <v>0</v>
      </c>
      <c r="X30" s="45" t="e">
        <f t="shared" ca="1" si="44"/>
        <v>#REF!</v>
      </c>
      <c r="Y30" s="45">
        <f t="shared" ca="1" si="45"/>
        <v>84505</v>
      </c>
      <c r="Z30" s="45" t="e">
        <f t="shared" ca="1" si="45"/>
        <v>#REF!</v>
      </c>
      <c r="AA30" s="45" t="e">
        <f t="shared" ca="1" si="45"/>
        <v>#REF!</v>
      </c>
      <c r="AB30" s="45" t="str">
        <f t="shared" ca="1" si="45"/>
        <v/>
      </c>
      <c r="AC30" s="45" t="str">
        <f t="shared" ca="1" si="45"/>
        <v/>
      </c>
      <c r="AD30" s="45" t="str">
        <f t="shared" ca="1" si="45"/>
        <v/>
      </c>
      <c r="AE30" s="45" t="str">
        <f t="shared" ca="1" si="45"/>
        <v/>
      </c>
      <c r="AF30" s="45" t="str">
        <f t="shared" ca="1" si="45"/>
        <v/>
      </c>
      <c r="AG30" s="45" t="str">
        <f t="shared" ca="1" si="45"/>
        <v/>
      </c>
      <c r="AH30" s="45" t="str">
        <f t="shared" ca="1" si="45"/>
        <v/>
      </c>
      <c r="AI30" s="45" t="str">
        <f t="shared" ca="1" si="46"/>
        <v/>
      </c>
      <c r="AJ30" s="45" t="str">
        <f t="shared" ca="1" si="46"/>
        <v/>
      </c>
      <c r="AK30" s="45" t="str">
        <f t="shared" ca="1" si="46"/>
        <v/>
      </c>
      <c r="AL30" s="45" t="str">
        <f t="shared" ca="1" si="46"/>
        <v/>
      </c>
      <c r="AM30" s="45" t="str">
        <f t="shared" ca="1" si="46"/>
        <v/>
      </c>
      <c r="AN30" s="45" t="str">
        <f t="shared" ca="1" si="46"/>
        <v/>
      </c>
      <c r="AO30" s="45" t="str">
        <f t="shared" ca="1" si="46"/>
        <v/>
      </c>
      <c r="AP30" s="45" t="str">
        <f t="shared" ca="1" si="46"/>
        <v/>
      </c>
      <c r="AQ30" s="45" t="str">
        <f t="shared" ca="1" si="46"/>
        <v/>
      </c>
      <c r="AR30" s="45" t="str">
        <f t="shared" ca="1" si="46"/>
        <v/>
      </c>
      <c r="AS30" s="45" t="str">
        <f t="shared" ca="1" si="47"/>
        <v/>
      </c>
      <c r="AT30" s="45" t="str">
        <f t="shared" ca="1" si="47"/>
        <v/>
      </c>
      <c r="AU30" s="45" t="str">
        <f t="shared" ca="1" si="47"/>
        <v/>
      </c>
      <c r="AV30" s="45" t="str">
        <f t="shared" ca="1" si="47"/>
        <v/>
      </c>
      <c r="AW30" s="45" t="str">
        <f t="shared" ca="1" si="47"/>
        <v/>
      </c>
      <c r="AX30" s="45" t="str">
        <f t="shared" ca="1" si="47"/>
        <v/>
      </c>
      <c r="AY30" s="45" t="str">
        <f t="shared" ca="1" si="47"/>
        <v/>
      </c>
      <c r="AZ30" s="45" t="str">
        <f t="shared" ca="1" si="47"/>
        <v/>
      </c>
      <c r="BA30" s="45" t="str">
        <f t="shared" ca="1" si="47"/>
        <v/>
      </c>
      <c r="BB30" s="45" t="str">
        <f t="shared" ca="1" si="47"/>
        <v/>
      </c>
      <c r="BC30" s="45" t="str">
        <f t="shared" ca="1" si="48"/>
        <v/>
      </c>
      <c r="BD30" s="45" t="str">
        <f t="shared" ca="1" si="48"/>
        <v/>
      </c>
      <c r="BE30" s="45" t="str">
        <f t="shared" ca="1" si="48"/>
        <v/>
      </c>
      <c r="BF30" s="45" t="str">
        <f t="shared" ca="1" si="48"/>
        <v/>
      </c>
      <c r="BG30" s="45" t="str">
        <f t="shared" ca="1" si="48"/>
        <v/>
      </c>
      <c r="BH30" s="45" t="str">
        <f t="shared" ca="1" si="48"/>
        <v/>
      </c>
      <c r="BI30" s="45" t="str">
        <f t="shared" ca="1" si="48"/>
        <v/>
      </c>
      <c r="BJ30" s="45" t="str">
        <f t="shared" ca="1" si="48"/>
        <v/>
      </c>
      <c r="BK30" s="45" t="str">
        <f t="shared" ca="1" si="48"/>
        <v/>
      </c>
      <c r="BL30" s="45" t="str">
        <f t="shared" ca="1" si="48"/>
        <v/>
      </c>
      <c r="BM30" s="45" t="str">
        <f t="shared" ca="1" si="49"/>
        <v/>
      </c>
      <c r="BN30" s="45" t="str">
        <f t="shared" ca="1" si="49"/>
        <v/>
      </c>
      <c r="BO30" s="45" t="str">
        <f t="shared" ca="1" si="49"/>
        <v/>
      </c>
      <c r="BP30" s="45" t="str">
        <f t="shared" ca="1" si="49"/>
        <v/>
      </c>
      <c r="BQ30" s="45" t="str">
        <f t="shared" ca="1" si="49"/>
        <v/>
      </c>
      <c r="BR30" s="45" t="str">
        <f t="shared" ca="1" si="49"/>
        <v/>
      </c>
      <c r="BS30" s="45" t="str">
        <f t="shared" ca="1" si="49"/>
        <v/>
      </c>
      <c r="BT30" s="45" t="str">
        <f t="shared" ca="1" si="49"/>
        <v/>
      </c>
      <c r="BU30" s="45" t="str">
        <f t="shared" ca="1" si="49"/>
        <v/>
      </c>
      <c r="BV30" s="45" t="str">
        <f t="shared" ca="1" si="49"/>
        <v/>
      </c>
      <c r="BW30" s="45" t="str">
        <f t="shared" ca="1" si="50"/>
        <v/>
      </c>
      <c r="BX30" s="45" t="str">
        <f t="shared" ca="1" si="50"/>
        <v/>
      </c>
      <c r="BY30" s="45" t="str">
        <f t="shared" ca="1" si="50"/>
        <v/>
      </c>
      <c r="BZ30" s="45" t="str">
        <f t="shared" ca="1" si="50"/>
        <v/>
      </c>
      <c r="CA30" s="45" t="str">
        <f t="shared" ca="1" si="50"/>
        <v/>
      </c>
      <c r="CB30" s="45" t="str">
        <f t="shared" ca="1" si="50"/>
        <v/>
      </c>
      <c r="CC30" s="45" t="str">
        <f t="shared" ca="1" si="50"/>
        <v/>
      </c>
      <c r="CD30" s="45" t="str">
        <f t="shared" ca="1" si="50"/>
        <v/>
      </c>
      <c r="CE30" s="45" t="str">
        <f t="shared" ca="1" si="50"/>
        <v/>
      </c>
      <c r="CF30" s="45" t="str">
        <f t="shared" ca="1" si="50"/>
        <v/>
      </c>
      <c r="CG30" s="45" t="str">
        <f t="shared" ca="1" si="51"/>
        <v/>
      </c>
      <c r="CH30" s="45" t="str">
        <f t="shared" ca="1" si="51"/>
        <v/>
      </c>
      <c r="CI30" s="45" t="str">
        <f t="shared" ca="1" si="51"/>
        <v/>
      </c>
      <c r="CJ30" s="45" t="str">
        <f t="shared" ca="1" si="51"/>
        <v/>
      </c>
      <c r="CK30" s="45" t="str">
        <f t="shared" ca="1" si="51"/>
        <v/>
      </c>
      <c r="CL30" s="45" t="str">
        <f t="shared" ca="1" si="51"/>
        <v/>
      </c>
      <c r="CM30" s="45" t="str">
        <f t="shared" ca="1" si="51"/>
        <v/>
      </c>
      <c r="CN30" s="45" t="str">
        <f t="shared" ca="1" si="51"/>
        <v/>
      </c>
      <c r="CO30" s="45" t="str">
        <f t="shared" ca="1" si="51"/>
        <v/>
      </c>
      <c r="CP30" s="45" t="str">
        <f t="shared" ca="1" si="51"/>
        <v/>
      </c>
      <c r="CQ30" s="45" t="str">
        <f t="shared" ca="1" si="52"/>
        <v/>
      </c>
      <c r="CR30" s="45" t="str">
        <f t="shared" ca="1" si="52"/>
        <v/>
      </c>
      <c r="CS30" s="45" t="str">
        <f t="shared" ca="1" si="52"/>
        <v/>
      </c>
      <c r="CT30" s="45" t="str">
        <f t="shared" ca="1" si="52"/>
        <v/>
      </c>
      <c r="CU30" s="45" t="str">
        <f t="shared" ca="1" si="52"/>
        <v/>
      </c>
      <c r="CV30" s="45" t="str">
        <f t="shared" ca="1" si="52"/>
        <v/>
      </c>
      <c r="CW30" s="45" t="str">
        <f t="shared" ca="1" si="52"/>
        <v/>
      </c>
      <c r="CX30" s="45" t="str">
        <f t="shared" ca="1" si="52"/>
        <v/>
      </c>
      <c r="CY30" s="45" t="str">
        <f t="shared" ca="1" si="52"/>
        <v/>
      </c>
      <c r="CZ30" s="45" t="str">
        <f t="shared" ca="1" si="52"/>
        <v/>
      </c>
    </row>
    <row r="31" spans="1:104" ht="13.5" customHeight="1">
      <c r="A31" s="41">
        <v>25</v>
      </c>
      <c r="B31" s="3">
        <f t="shared" si="14"/>
        <v>31</v>
      </c>
      <c r="C31" s="43" t="s">
        <v>180</v>
      </c>
      <c r="D31" s="45" t="e">
        <f t="shared" ca="1" si="42"/>
        <v>#REF!</v>
      </c>
      <c r="E31" s="45" t="e">
        <f t="shared" ca="1" si="43"/>
        <v>#REF!</v>
      </c>
      <c r="F31" s="45" t="e">
        <f t="shared" ca="1" si="43"/>
        <v>#REF!</v>
      </c>
      <c r="G31" s="45">
        <f t="shared" ca="1" si="43"/>
        <v>0</v>
      </c>
      <c r="H31" s="45" t="str">
        <f t="shared" ca="1" si="43"/>
        <v>EBITDA</v>
      </c>
      <c r="I31" s="45">
        <f t="shared" ca="1" si="43"/>
        <v>35604</v>
      </c>
      <c r="J31" s="45">
        <f t="shared" ca="1" si="43"/>
        <v>58518</v>
      </c>
      <c r="K31" s="45">
        <f t="shared" ca="1" si="43"/>
        <v>57048</v>
      </c>
      <c r="L31" s="45">
        <f t="shared" ca="1" si="43"/>
        <v>61813</v>
      </c>
      <c r="M31" s="45">
        <f t="shared" ca="1" si="43"/>
        <v>84505</v>
      </c>
      <c r="N31" s="45">
        <f t="shared" ca="1" si="43"/>
        <v>4637</v>
      </c>
      <c r="O31" s="45">
        <f t="shared" ca="1" si="44"/>
        <v>3595</v>
      </c>
      <c r="P31" s="45">
        <f t="shared" ca="1" si="44"/>
        <v>2736</v>
      </c>
      <c r="Q31" s="45">
        <f t="shared" ca="1" si="44"/>
        <v>3005</v>
      </c>
      <c r="R31" s="45">
        <f t="shared" ca="1" si="44"/>
        <v>6392</v>
      </c>
      <c r="S31" s="45">
        <f t="shared" ca="1" si="44"/>
        <v>4995</v>
      </c>
      <c r="T31" s="45">
        <f t="shared" ca="1" si="44"/>
        <v>3796</v>
      </c>
      <c r="U31" s="45">
        <f t="shared" ca="1" si="44"/>
        <v>3938</v>
      </c>
      <c r="V31" s="45">
        <f t="shared" ca="1" si="44"/>
        <v>6212</v>
      </c>
      <c r="W31" s="45">
        <f t="shared" ca="1" si="44"/>
        <v>0</v>
      </c>
      <c r="X31" s="45" t="e">
        <f t="shared" ca="1" si="44"/>
        <v>#REF!</v>
      </c>
      <c r="Y31" s="45">
        <f t="shared" ca="1" si="45"/>
        <v>84505</v>
      </c>
      <c r="Z31" s="45" t="e">
        <f t="shared" ca="1" si="45"/>
        <v>#REF!</v>
      </c>
      <c r="AA31" s="45" t="e">
        <f t="shared" ca="1" si="45"/>
        <v>#REF!</v>
      </c>
      <c r="AB31" s="45" t="str">
        <f t="shared" ca="1" si="45"/>
        <v/>
      </c>
      <c r="AC31" s="45" t="str">
        <f t="shared" ca="1" si="45"/>
        <v/>
      </c>
      <c r="AD31" s="45" t="str">
        <f t="shared" ca="1" si="45"/>
        <v/>
      </c>
      <c r="AE31" s="45" t="str">
        <f t="shared" ca="1" si="45"/>
        <v/>
      </c>
      <c r="AF31" s="45" t="str">
        <f t="shared" ca="1" si="45"/>
        <v/>
      </c>
      <c r="AG31" s="45" t="str">
        <f t="shared" ca="1" si="45"/>
        <v/>
      </c>
      <c r="AH31" s="45" t="str">
        <f t="shared" ca="1" si="45"/>
        <v/>
      </c>
      <c r="AI31" s="45" t="str">
        <f t="shared" ca="1" si="46"/>
        <v/>
      </c>
      <c r="AJ31" s="45" t="str">
        <f t="shared" ca="1" si="46"/>
        <v/>
      </c>
      <c r="AK31" s="45" t="str">
        <f t="shared" ca="1" si="46"/>
        <v/>
      </c>
      <c r="AL31" s="45" t="str">
        <f t="shared" ca="1" si="46"/>
        <v/>
      </c>
      <c r="AM31" s="45" t="str">
        <f t="shared" ca="1" si="46"/>
        <v/>
      </c>
      <c r="AN31" s="45" t="str">
        <f t="shared" ca="1" si="46"/>
        <v/>
      </c>
      <c r="AO31" s="45" t="str">
        <f t="shared" ca="1" si="46"/>
        <v/>
      </c>
      <c r="AP31" s="45" t="str">
        <f t="shared" ca="1" si="46"/>
        <v/>
      </c>
      <c r="AQ31" s="45" t="str">
        <f t="shared" ca="1" si="46"/>
        <v/>
      </c>
      <c r="AR31" s="45" t="str">
        <f t="shared" ca="1" si="46"/>
        <v/>
      </c>
      <c r="AS31" s="45" t="str">
        <f t="shared" ca="1" si="47"/>
        <v/>
      </c>
      <c r="AT31" s="45" t="str">
        <f t="shared" ca="1" si="47"/>
        <v/>
      </c>
      <c r="AU31" s="45" t="str">
        <f t="shared" ca="1" si="47"/>
        <v/>
      </c>
      <c r="AV31" s="45" t="str">
        <f t="shared" ca="1" si="47"/>
        <v/>
      </c>
      <c r="AW31" s="45" t="str">
        <f t="shared" ca="1" si="47"/>
        <v/>
      </c>
      <c r="AX31" s="45" t="str">
        <f t="shared" ca="1" si="47"/>
        <v/>
      </c>
      <c r="AY31" s="45" t="str">
        <f t="shared" ca="1" si="47"/>
        <v/>
      </c>
      <c r="AZ31" s="45" t="str">
        <f t="shared" ca="1" si="47"/>
        <v/>
      </c>
      <c r="BA31" s="45" t="str">
        <f t="shared" ca="1" si="47"/>
        <v/>
      </c>
      <c r="BB31" s="45" t="str">
        <f t="shared" ca="1" si="47"/>
        <v/>
      </c>
      <c r="BC31" s="45" t="str">
        <f t="shared" ca="1" si="48"/>
        <v/>
      </c>
      <c r="BD31" s="45" t="str">
        <f t="shared" ca="1" si="48"/>
        <v/>
      </c>
      <c r="BE31" s="45" t="str">
        <f t="shared" ca="1" si="48"/>
        <v/>
      </c>
      <c r="BF31" s="45" t="str">
        <f t="shared" ca="1" si="48"/>
        <v/>
      </c>
      <c r="BG31" s="45" t="str">
        <f t="shared" ca="1" si="48"/>
        <v/>
      </c>
      <c r="BH31" s="45" t="str">
        <f t="shared" ca="1" si="48"/>
        <v/>
      </c>
      <c r="BI31" s="45" t="str">
        <f t="shared" ca="1" si="48"/>
        <v/>
      </c>
      <c r="BJ31" s="45" t="str">
        <f t="shared" ca="1" si="48"/>
        <v/>
      </c>
      <c r="BK31" s="45" t="str">
        <f t="shared" ca="1" si="48"/>
        <v/>
      </c>
      <c r="BL31" s="45" t="str">
        <f t="shared" ca="1" si="48"/>
        <v/>
      </c>
      <c r="BM31" s="45" t="str">
        <f t="shared" ca="1" si="49"/>
        <v/>
      </c>
      <c r="BN31" s="45" t="str">
        <f t="shared" ca="1" si="49"/>
        <v/>
      </c>
      <c r="BO31" s="45" t="str">
        <f t="shared" ca="1" si="49"/>
        <v/>
      </c>
      <c r="BP31" s="45" t="str">
        <f t="shared" ca="1" si="49"/>
        <v/>
      </c>
      <c r="BQ31" s="45" t="str">
        <f t="shared" ca="1" si="49"/>
        <v/>
      </c>
      <c r="BR31" s="45" t="str">
        <f t="shared" ca="1" si="49"/>
        <v/>
      </c>
      <c r="BS31" s="45" t="str">
        <f t="shared" ca="1" si="49"/>
        <v/>
      </c>
      <c r="BT31" s="45" t="str">
        <f t="shared" ca="1" si="49"/>
        <v/>
      </c>
      <c r="BU31" s="45" t="str">
        <f t="shared" ca="1" si="49"/>
        <v/>
      </c>
      <c r="BV31" s="45" t="str">
        <f t="shared" ca="1" si="49"/>
        <v/>
      </c>
      <c r="BW31" s="45" t="str">
        <f t="shared" ca="1" si="50"/>
        <v/>
      </c>
      <c r="BX31" s="45" t="str">
        <f t="shared" ca="1" si="50"/>
        <v/>
      </c>
      <c r="BY31" s="45" t="str">
        <f t="shared" ca="1" si="50"/>
        <v/>
      </c>
      <c r="BZ31" s="45" t="str">
        <f t="shared" ca="1" si="50"/>
        <v/>
      </c>
      <c r="CA31" s="45" t="str">
        <f t="shared" ca="1" si="50"/>
        <v/>
      </c>
      <c r="CB31" s="45" t="str">
        <f t="shared" ca="1" si="50"/>
        <v/>
      </c>
      <c r="CC31" s="45" t="str">
        <f t="shared" ca="1" si="50"/>
        <v/>
      </c>
      <c r="CD31" s="45" t="str">
        <f t="shared" ca="1" si="50"/>
        <v/>
      </c>
      <c r="CE31" s="45" t="str">
        <f t="shared" ca="1" si="50"/>
        <v/>
      </c>
      <c r="CF31" s="45" t="str">
        <f t="shared" ca="1" si="50"/>
        <v/>
      </c>
      <c r="CG31" s="45" t="str">
        <f t="shared" ca="1" si="51"/>
        <v/>
      </c>
      <c r="CH31" s="45" t="str">
        <f t="shared" ca="1" si="51"/>
        <v/>
      </c>
      <c r="CI31" s="45" t="str">
        <f t="shared" ca="1" si="51"/>
        <v/>
      </c>
      <c r="CJ31" s="45" t="str">
        <f t="shared" ca="1" si="51"/>
        <v/>
      </c>
      <c r="CK31" s="45" t="str">
        <f t="shared" ca="1" si="51"/>
        <v/>
      </c>
      <c r="CL31" s="45" t="str">
        <f t="shared" ca="1" si="51"/>
        <v/>
      </c>
      <c r="CM31" s="45" t="str">
        <f t="shared" ca="1" si="51"/>
        <v/>
      </c>
      <c r="CN31" s="45" t="str">
        <f t="shared" ca="1" si="51"/>
        <v/>
      </c>
      <c r="CO31" s="45" t="str">
        <f t="shared" ca="1" si="51"/>
        <v/>
      </c>
      <c r="CP31" s="45" t="str">
        <f t="shared" ca="1" si="51"/>
        <v/>
      </c>
      <c r="CQ31" s="45" t="str">
        <f t="shared" ca="1" si="52"/>
        <v/>
      </c>
      <c r="CR31" s="45" t="str">
        <f t="shared" ca="1" si="52"/>
        <v/>
      </c>
      <c r="CS31" s="45" t="str">
        <f t="shared" ca="1" si="52"/>
        <v/>
      </c>
      <c r="CT31" s="45" t="str">
        <f t="shared" ca="1" si="52"/>
        <v/>
      </c>
      <c r="CU31" s="45" t="str">
        <f t="shared" ca="1" si="52"/>
        <v/>
      </c>
      <c r="CV31" s="45" t="str">
        <f t="shared" ca="1" si="52"/>
        <v/>
      </c>
      <c r="CW31" s="45" t="str">
        <f t="shared" ca="1" si="52"/>
        <v/>
      </c>
      <c r="CX31" s="45" t="str">
        <f t="shared" ca="1" si="52"/>
        <v/>
      </c>
      <c r="CY31" s="45" t="str">
        <f t="shared" ca="1" si="52"/>
        <v/>
      </c>
      <c r="CZ31" s="45" t="str">
        <f t="shared" ca="1" si="52"/>
        <v/>
      </c>
    </row>
    <row r="32" spans="1:104" ht="13.5" customHeight="1">
      <c r="A32" s="41"/>
      <c r="B32" s="3">
        <f t="shared" si="14"/>
        <v>32</v>
      </c>
      <c r="C32" s="43" t="s">
        <v>189</v>
      </c>
      <c r="D32" s="42" t="e">
        <f t="shared" ref="D32:AI32" ca="1" si="53">IF(D$13="","",+SUM(D33:D38))</f>
        <v>#REF!</v>
      </c>
      <c r="E32" s="42" t="e">
        <f t="shared" ca="1" si="53"/>
        <v>#REF!</v>
      </c>
      <c r="F32" s="42" t="e">
        <f t="shared" ca="1" si="53"/>
        <v>#REF!</v>
      </c>
      <c r="G32" s="42">
        <f t="shared" ca="1" si="53"/>
        <v>0</v>
      </c>
      <c r="H32" s="42">
        <f t="shared" ca="1" si="53"/>
        <v>0</v>
      </c>
      <c r="I32" s="42">
        <f t="shared" ca="1" si="53"/>
        <v>415</v>
      </c>
      <c r="J32" s="42">
        <f t="shared" ca="1" si="53"/>
        <v>522</v>
      </c>
      <c r="K32" s="42">
        <f t="shared" ca="1" si="53"/>
        <v>1616</v>
      </c>
      <c r="L32" s="42">
        <f t="shared" ca="1" si="53"/>
        <v>1364</v>
      </c>
      <c r="M32" s="42">
        <f t="shared" ca="1" si="53"/>
        <v>2018</v>
      </c>
      <c r="N32" s="42">
        <f t="shared" ca="1" si="53"/>
        <v>53783</v>
      </c>
      <c r="O32" s="42">
        <f t="shared" ca="1" si="53"/>
        <v>51573</v>
      </c>
      <c r="P32" s="42">
        <f t="shared" ca="1" si="53"/>
        <v>45553</v>
      </c>
      <c r="Q32" s="42">
        <f t="shared" ca="1" si="53"/>
        <v>33544</v>
      </c>
      <c r="R32" s="42">
        <f t="shared" ca="1" si="53"/>
        <v>50487</v>
      </c>
      <c r="S32" s="42">
        <f t="shared" ca="1" si="53"/>
        <v>46665</v>
      </c>
      <c r="T32" s="42">
        <f t="shared" ca="1" si="53"/>
        <v>45380</v>
      </c>
      <c r="U32" s="42">
        <f t="shared" ca="1" si="53"/>
        <v>52725</v>
      </c>
      <c r="V32" s="42">
        <f t="shared" ca="1" si="53"/>
        <v>56435</v>
      </c>
      <c r="W32" s="42">
        <f t="shared" ca="1" si="53"/>
        <v>0</v>
      </c>
      <c r="X32" s="42" t="e">
        <f t="shared" ca="1" si="53"/>
        <v>#REF!</v>
      </c>
      <c r="Y32" s="42">
        <f t="shared" ca="1" si="53"/>
        <v>2018</v>
      </c>
      <c r="Z32" s="42" t="e">
        <f t="shared" ca="1" si="53"/>
        <v>#REF!</v>
      </c>
      <c r="AA32" s="42" t="e">
        <f t="shared" ca="1" si="53"/>
        <v>#REF!</v>
      </c>
      <c r="AB32" s="42" t="str">
        <f t="shared" ca="1" si="53"/>
        <v/>
      </c>
      <c r="AC32" s="42" t="str">
        <f t="shared" ca="1" si="53"/>
        <v/>
      </c>
      <c r="AD32" s="42" t="str">
        <f t="shared" ca="1" si="53"/>
        <v/>
      </c>
      <c r="AE32" s="42" t="str">
        <f t="shared" ca="1" si="53"/>
        <v/>
      </c>
      <c r="AF32" s="42" t="str">
        <f t="shared" ca="1" si="53"/>
        <v/>
      </c>
      <c r="AG32" s="42" t="str">
        <f t="shared" ca="1" si="53"/>
        <v/>
      </c>
      <c r="AH32" s="42" t="str">
        <f t="shared" ca="1" si="53"/>
        <v/>
      </c>
      <c r="AI32" s="42" t="str">
        <f t="shared" ca="1" si="53"/>
        <v/>
      </c>
      <c r="AJ32" s="42" t="str">
        <f t="shared" ref="AJ32:BO32" ca="1" si="54">IF(AJ$13="","",+SUM(AJ33:AJ38))</f>
        <v/>
      </c>
      <c r="AK32" s="42" t="str">
        <f t="shared" ca="1" si="54"/>
        <v/>
      </c>
      <c r="AL32" s="42" t="str">
        <f t="shared" ca="1" si="54"/>
        <v/>
      </c>
      <c r="AM32" s="42" t="str">
        <f t="shared" ca="1" si="54"/>
        <v/>
      </c>
      <c r="AN32" s="42" t="str">
        <f t="shared" ca="1" si="54"/>
        <v/>
      </c>
      <c r="AO32" s="42" t="str">
        <f t="shared" ca="1" si="54"/>
        <v/>
      </c>
      <c r="AP32" s="42" t="str">
        <f t="shared" ca="1" si="54"/>
        <v/>
      </c>
      <c r="AQ32" s="42" t="str">
        <f t="shared" ca="1" si="54"/>
        <v/>
      </c>
      <c r="AR32" s="42" t="str">
        <f t="shared" ca="1" si="54"/>
        <v/>
      </c>
      <c r="AS32" s="42" t="str">
        <f t="shared" ca="1" si="54"/>
        <v/>
      </c>
      <c r="AT32" s="42" t="str">
        <f t="shared" ca="1" si="54"/>
        <v/>
      </c>
      <c r="AU32" s="42" t="str">
        <f t="shared" ca="1" si="54"/>
        <v/>
      </c>
      <c r="AV32" s="42" t="str">
        <f t="shared" ca="1" si="54"/>
        <v/>
      </c>
      <c r="AW32" s="42" t="str">
        <f t="shared" ca="1" si="54"/>
        <v/>
      </c>
      <c r="AX32" s="42" t="str">
        <f t="shared" ca="1" si="54"/>
        <v/>
      </c>
      <c r="AY32" s="42" t="str">
        <f t="shared" ca="1" si="54"/>
        <v/>
      </c>
      <c r="AZ32" s="42" t="str">
        <f t="shared" ca="1" si="54"/>
        <v/>
      </c>
      <c r="BA32" s="42" t="str">
        <f t="shared" ca="1" si="54"/>
        <v/>
      </c>
      <c r="BB32" s="42" t="str">
        <f t="shared" ca="1" si="54"/>
        <v/>
      </c>
      <c r="BC32" s="42" t="str">
        <f t="shared" ca="1" si="54"/>
        <v/>
      </c>
      <c r="BD32" s="42" t="str">
        <f t="shared" ca="1" si="54"/>
        <v/>
      </c>
      <c r="BE32" s="42" t="str">
        <f t="shared" ca="1" si="54"/>
        <v/>
      </c>
      <c r="BF32" s="42" t="str">
        <f t="shared" ca="1" si="54"/>
        <v/>
      </c>
      <c r="BG32" s="42" t="str">
        <f t="shared" ca="1" si="54"/>
        <v/>
      </c>
      <c r="BH32" s="42" t="str">
        <f t="shared" ca="1" si="54"/>
        <v/>
      </c>
      <c r="BI32" s="42" t="str">
        <f t="shared" ca="1" si="54"/>
        <v/>
      </c>
      <c r="BJ32" s="42" t="str">
        <f t="shared" ca="1" si="54"/>
        <v/>
      </c>
      <c r="BK32" s="42" t="str">
        <f t="shared" ca="1" si="54"/>
        <v/>
      </c>
      <c r="BL32" s="42" t="str">
        <f t="shared" ca="1" si="54"/>
        <v/>
      </c>
      <c r="BM32" s="42" t="str">
        <f t="shared" ca="1" si="54"/>
        <v/>
      </c>
      <c r="BN32" s="42" t="str">
        <f t="shared" ca="1" si="54"/>
        <v/>
      </c>
      <c r="BO32" s="42" t="str">
        <f t="shared" ca="1" si="54"/>
        <v/>
      </c>
      <c r="BP32" s="42" t="str">
        <f t="shared" ref="BP32:CU32" ca="1" si="55">IF(BP$13="","",+SUM(BP33:BP38))</f>
        <v/>
      </c>
      <c r="BQ32" s="42" t="str">
        <f t="shared" ca="1" si="55"/>
        <v/>
      </c>
      <c r="BR32" s="42" t="str">
        <f t="shared" ca="1" si="55"/>
        <v/>
      </c>
      <c r="BS32" s="42" t="str">
        <f t="shared" ca="1" si="55"/>
        <v/>
      </c>
      <c r="BT32" s="42" t="str">
        <f t="shared" ca="1" si="55"/>
        <v/>
      </c>
      <c r="BU32" s="42" t="str">
        <f t="shared" ca="1" si="55"/>
        <v/>
      </c>
      <c r="BV32" s="42" t="str">
        <f t="shared" ca="1" si="55"/>
        <v/>
      </c>
      <c r="BW32" s="42" t="str">
        <f t="shared" ca="1" si="55"/>
        <v/>
      </c>
      <c r="BX32" s="42" t="str">
        <f t="shared" ca="1" si="55"/>
        <v/>
      </c>
      <c r="BY32" s="42" t="str">
        <f t="shared" ca="1" si="55"/>
        <v/>
      </c>
      <c r="BZ32" s="42" t="str">
        <f t="shared" ca="1" si="55"/>
        <v/>
      </c>
      <c r="CA32" s="42" t="str">
        <f t="shared" ca="1" si="55"/>
        <v/>
      </c>
      <c r="CB32" s="42" t="str">
        <f t="shared" ca="1" si="55"/>
        <v/>
      </c>
      <c r="CC32" s="42" t="str">
        <f t="shared" ca="1" si="55"/>
        <v/>
      </c>
      <c r="CD32" s="42" t="str">
        <f t="shared" ca="1" si="55"/>
        <v/>
      </c>
      <c r="CE32" s="42" t="str">
        <f t="shared" ca="1" si="55"/>
        <v/>
      </c>
      <c r="CF32" s="42" t="str">
        <f t="shared" ca="1" si="55"/>
        <v/>
      </c>
      <c r="CG32" s="42" t="str">
        <f t="shared" ca="1" si="55"/>
        <v/>
      </c>
      <c r="CH32" s="42" t="str">
        <f t="shared" ca="1" si="55"/>
        <v/>
      </c>
      <c r="CI32" s="42" t="str">
        <f t="shared" ca="1" si="55"/>
        <v/>
      </c>
      <c r="CJ32" s="42" t="str">
        <f t="shared" ca="1" si="55"/>
        <v/>
      </c>
      <c r="CK32" s="42" t="str">
        <f t="shared" ca="1" si="55"/>
        <v/>
      </c>
      <c r="CL32" s="42" t="str">
        <f t="shared" ca="1" si="55"/>
        <v/>
      </c>
      <c r="CM32" s="42" t="str">
        <f t="shared" ca="1" si="55"/>
        <v/>
      </c>
      <c r="CN32" s="42" t="str">
        <f t="shared" ca="1" si="55"/>
        <v/>
      </c>
      <c r="CO32" s="42" t="str">
        <f t="shared" ca="1" si="55"/>
        <v/>
      </c>
      <c r="CP32" s="42" t="str">
        <f t="shared" ca="1" si="55"/>
        <v/>
      </c>
      <c r="CQ32" s="42" t="str">
        <f t="shared" ca="1" si="55"/>
        <v/>
      </c>
      <c r="CR32" s="42" t="str">
        <f t="shared" ca="1" si="55"/>
        <v/>
      </c>
      <c r="CS32" s="42" t="str">
        <f t="shared" ca="1" si="55"/>
        <v/>
      </c>
      <c r="CT32" s="42" t="str">
        <f t="shared" ca="1" si="55"/>
        <v/>
      </c>
      <c r="CU32" s="42" t="str">
        <f t="shared" ca="1" si="55"/>
        <v/>
      </c>
      <c r="CV32" s="42" t="str">
        <f ca="1">IF(CV$13="","",+SUM(CV33:CV38))</f>
        <v/>
      </c>
      <c r="CW32" s="42" t="str">
        <f ca="1">IF(CW$13="","",+SUM(CW33:CW38))</f>
        <v/>
      </c>
      <c r="CX32" s="42" t="str">
        <f ca="1">IF(CX$13="","",+SUM(CX33:CX38))</f>
        <v/>
      </c>
      <c r="CY32" s="42" t="str">
        <f ca="1">IF(CY$13="","",+SUM(CY33:CY38))</f>
        <v/>
      </c>
      <c r="CZ32" s="42" t="str">
        <f ca="1">IF(CZ$13="","",+SUM(CZ33:CZ38))</f>
        <v/>
      </c>
    </row>
    <row r="33" spans="1:104" ht="13.5" customHeight="1">
      <c r="A33" s="41">
        <v>31</v>
      </c>
      <c r="B33" s="3">
        <f t="shared" si="14"/>
        <v>33</v>
      </c>
      <c r="C33" s="46" t="s">
        <v>182</v>
      </c>
      <c r="D33" s="45" t="e">
        <f t="shared" ca="1" si="42"/>
        <v>#REF!</v>
      </c>
      <c r="E33" s="45" t="e">
        <f t="shared" ref="E33:E43" ca="1" si="56">IF(E$11="","",IF(E$13=$M$5,CHOOSE($Q$6+1,$M$1,F33+G33-H33),IF(E$13=$M$6,CHOOSE($Q$6+1,$M$1,OFFSET($A33,,$P$7-1)),IF(E$13=$M$7,CHOOSE($Q$6+1,$M$1,CHOOSE($R$6+1,0,SUM(OFFSET($A$11,$B33-$O$5,$O$6,1,-$P$6)))),IF(E$13=$M$8,CHOOSE($Q$6+1,$M$1,CHOOSE($R$6+1,0,SUM(OFFSET($A$11,$B33-$O$5,$O$7,1,-$P$6)))),IF(E$11&lt;$D$7,OFFSET(INDIRECT($D$3),$A33-1,$Q$3+E$11),OFFSET(INDIRECT($D$4),$A33-1,$Q$4+E$11)))))))</f>
        <v>#REF!</v>
      </c>
      <c r="F33" s="45" t="e">
        <f t="shared" ref="F33:F43" ca="1" si="57">IF(F$11="","",IF(F$13=$M$5,CHOOSE($Q$6+1,$M$1,G33+H33-I33),IF(F$13=$M$6,CHOOSE($Q$6+1,$M$1,OFFSET($A33,,$P$7-1)),IF(F$13=$M$7,CHOOSE($Q$6+1,$M$1,CHOOSE($R$6+1,0,SUM(OFFSET($A$11,$B33-$O$5,$O$6,1,-$P$6)))),IF(F$13=$M$8,CHOOSE($Q$6+1,$M$1,CHOOSE($R$6+1,0,SUM(OFFSET($A$11,$B33-$O$5,$O$7,1,-$P$6)))),IF(F$11&lt;$D$7,OFFSET(INDIRECT($D$3),$A33-1,$Q$3+F$11),OFFSET(INDIRECT($D$4),$A33-1,$Q$4+F$11)))))))</f>
        <v>#REF!</v>
      </c>
      <c r="G33" s="45">
        <f t="shared" ref="G33:G43" ca="1" si="58">IF(G$11="","",IF(G$13=$M$5,CHOOSE($Q$6+1,$M$1,H33+I33-J33),IF(G$13=$M$6,CHOOSE($Q$6+1,$M$1,OFFSET($A33,,$P$7-1)),IF(G$13=$M$7,CHOOSE($Q$6+1,$M$1,CHOOSE($R$6+1,0,SUM(OFFSET($A$11,$B33-$O$5,$O$6,1,-$P$6)))),IF(G$13=$M$8,CHOOSE($Q$6+1,$M$1,CHOOSE($R$6+1,0,SUM(OFFSET($A$11,$B33-$O$5,$O$7,1,-$P$6)))),IF(G$11&lt;$D$7,OFFSET(INDIRECT($D$3),$A33-1,$Q$3+G$11),OFFSET(INDIRECT($D$4),$A33-1,$Q$4+G$11)))))))</f>
        <v>0</v>
      </c>
      <c r="H33" s="45" t="str">
        <f t="shared" ref="H33:H43" ca="1" si="59">IF(H$11="","",IF(H$13=$M$5,CHOOSE($Q$6+1,$M$1,I33+J33-K33),IF(H$13=$M$6,CHOOSE($Q$6+1,$M$1,OFFSET($A33,,$P$7-1)),IF(H$13=$M$7,CHOOSE($Q$6+1,$M$1,CHOOSE($R$6+1,0,SUM(OFFSET($A$11,$B33-$O$5,$O$6,1,-$P$6)))),IF(H$13=$M$8,CHOOSE($Q$6+1,$M$1,CHOOSE($R$6+1,0,SUM(OFFSET($A$11,$B33-$O$5,$O$7,1,-$P$6)))),IF(H$11&lt;$D$7,OFFSET(INDIRECT($D$3),$A33-1,$Q$3+H$11),OFFSET(INDIRECT($D$4),$A33-1,$Q$4+H$11)))))))</f>
        <v>interest income</v>
      </c>
      <c r="I33" s="45">
        <f t="shared" ref="I33:I43" ca="1" si="60">IF(I$11="","",IF(I$13=$M$5,CHOOSE($Q$6+1,$M$1,J33+K33-L33),IF(I$13=$M$6,CHOOSE($Q$6+1,$M$1,OFFSET($A33,,$P$7-1)),IF(I$13=$M$7,CHOOSE($Q$6+1,$M$1,CHOOSE($R$6+1,0,SUM(OFFSET($A$11,$B33-$O$5,$O$6,1,-$P$6)))),IF(I$13=$M$8,CHOOSE($Q$6+1,$M$1,CHOOSE($R$6+1,0,SUM(OFFSET($A$11,$B33-$O$5,$O$7,1,-$P$6)))),IF(I$11&lt;$D$7,OFFSET(INDIRECT($D$3),$A33-1,$Q$3+I$11),OFFSET(INDIRECT($D$4),$A33-1,$Q$4+I$11)))))))</f>
        <v>519</v>
      </c>
      <c r="J33" s="45">
        <f t="shared" ref="J33:J43" ca="1" si="61">IF(J$11="","",IF(J$13=$M$5,CHOOSE($Q$6+1,$M$1,K33+L33-M33),IF(J$13=$M$6,CHOOSE($Q$6+1,$M$1,OFFSET($A33,,$P$7-1)),IF(J$13=$M$7,CHOOSE($Q$6+1,$M$1,CHOOSE($R$6+1,0,SUM(OFFSET($A$11,$B33-$O$5,$O$6,1,-$P$6)))),IF(J$13=$M$8,CHOOSE($Q$6+1,$M$1,CHOOSE($R$6+1,0,SUM(OFFSET($A$11,$B33-$O$5,$O$7,1,-$P$6)))),IF(J$11&lt;$D$7,OFFSET(INDIRECT($D$3),$A33-1,$Q$3+J$11),OFFSET(INDIRECT($D$4),$A33-1,$Q$4+J$11)))))))</f>
        <v>1088</v>
      </c>
      <c r="K33" s="45">
        <f t="shared" ref="K33:K43" ca="1" si="62">IF(K$11="","",IF(K$13=$M$5,CHOOSE($Q$6+1,$M$1,L33+M33-N33),IF(K$13=$M$6,CHOOSE($Q$6+1,$M$1,OFFSET($A33,,$P$7-1)),IF(K$13=$M$7,CHOOSE($Q$6+1,$M$1,CHOOSE($R$6+1,0,SUM(OFFSET($A$11,$B33-$O$5,$O$6,1,-$P$6)))),IF(K$13=$M$8,CHOOSE($Q$6+1,$M$1,CHOOSE($R$6+1,0,SUM(OFFSET($A$11,$B33-$O$5,$O$7,1,-$P$6)))),IF(K$11&lt;$D$7,OFFSET(INDIRECT($D$3),$A33-1,$Q$3+K$11),OFFSET(INDIRECT($D$4),$A33-1,$Q$4+K$11)))))))</f>
        <v>1616</v>
      </c>
      <c r="L33" s="45">
        <f t="shared" ref="L33:L43" ca="1" si="63">IF(L$11="","",IF(L$13=$M$5,CHOOSE($Q$6+1,$M$1,M33+N33-O33),IF(L$13=$M$6,CHOOSE($Q$6+1,$M$1,OFFSET($A33,,$P$7-1)),IF(L$13=$M$7,CHOOSE($Q$6+1,$M$1,CHOOSE($R$6+1,0,SUM(OFFSET($A$11,$B33-$O$5,$O$6,1,-$P$6)))),IF(L$13=$M$8,CHOOSE($Q$6+1,$M$1,CHOOSE($R$6+1,0,SUM(OFFSET($A$11,$B33-$O$5,$O$7,1,-$P$6)))),IF(L$11&lt;$D$7,OFFSET(INDIRECT($D$3),$A33-1,$Q$3+L$11),OFFSET(INDIRECT($D$4),$A33-1,$Q$4+L$11)))))))</f>
        <v>1795</v>
      </c>
      <c r="M33" s="45">
        <f t="shared" ref="M33:M43" ca="1" si="64">IF(M$11="","",IF(M$13=$M$5,CHOOSE($Q$6+1,$M$1,N33+O33-P33),IF(M$13=$M$6,CHOOSE($Q$6+1,$M$1,OFFSET($A33,,$P$7-1)),IF(M$13=$M$7,CHOOSE($Q$6+1,$M$1,CHOOSE($R$6+1,0,SUM(OFFSET($A$11,$B33-$O$5,$O$6,1,-$P$6)))),IF(M$13=$M$8,CHOOSE($Q$6+1,$M$1,CHOOSE($R$6+1,0,SUM(OFFSET($A$11,$B33-$O$5,$O$7,1,-$P$6)))),IF(M$11&lt;$D$7,OFFSET(INDIRECT($D$3),$A33-1,$Q$3+M$11),OFFSET(INDIRECT($D$4),$A33-1,$Q$4+M$11)))))))</f>
        <v>2921</v>
      </c>
      <c r="N33" s="45">
        <f t="shared" ref="N33:N43" ca="1" si="65">IF(N$11="","",IF(N$13=$M$5,CHOOSE($Q$6+1,$M$1,O33+P33-Q33),IF(N$13=$M$6,CHOOSE($Q$6+1,$M$1,OFFSET($A33,,$P$7-1)),IF(N$13=$M$7,CHOOSE($Q$6+1,$M$1,CHOOSE($R$6+1,0,SUM(OFFSET($A$11,$B33-$O$5,$O$6,1,-$P$6)))),IF(N$13=$M$8,CHOOSE($Q$6+1,$M$1,CHOOSE($R$6+1,0,SUM(OFFSET($A$11,$B33-$O$5,$O$7,1,-$P$6)))),IF(N$11&lt;$D$7,OFFSET(INDIRECT($D$3),$A33-1,$Q$3+N$11),OFFSET(INDIRECT($D$4),$A33-1,$Q$4+N$11)))))))</f>
        <v>13072</v>
      </c>
      <c r="O33" s="45">
        <f t="shared" ref="O33:O43" ca="1" si="66">IF(O$11="","",IF(O$13=$M$5,CHOOSE($Q$6+1,$M$1,P33+Q33-R33),IF(O$13=$M$6,CHOOSE($Q$6+1,$M$1,OFFSET($A33,,$P$7-1)),IF(O$13=$M$7,CHOOSE($Q$6+1,$M$1,CHOOSE($R$6+1,0,SUM(OFFSET($A$11,$B33-$O$5,$O$6,1,-$P$6)))),IF(O$13=$M$8,CHOOSE($Q$6+1,$M$1,CHOOSE($R$6+1,0,SUM(OFFSET($A$11,$B33-$O$5,$O$7,1,-$P$6)))),IF(O$11&lt;$D$7,OFFSET(INDIRECT($D$3),$A33-1,$Q$3+O$11),OFFSET(INDIRECT($D$4),$A33-1,$Q$4+O$11)))))))</f>
        <v>10223</v>
      </c>
      <c r="P33" s="45">
        <f t="shared" ref="P33:P43" ca="1" si="67">IF(P$11="","",IF(P$13=$M$5,CHOOSE($Q$6+1,$M$1,Q33+R33-S33),IF(P$13=$M$6,CHOOSE($Q$6+1,$M$1,OFFSET($A33,,$P$7-1)),IF(P$13=$M$7,CHOOSE($Q$6+1,$M$1,CHOOSE($R$6+1,0,SUM(OFFSET($A$11,$B33-$O$5,$O$6,1,-$P$6)))),IF(P$13=$M$8,CHOOSE($Q$6+1,$M$1,CHOOSE($R$6+1,0,SUM(OFFSET($A$11,$B33-$O$5,$O$7,1,-$P$6)))),IF(P$11&lt;$D$7,OFFSET(INDIRECT($D$3),$A33-1,$Q$3+P$11),OFFSET(INDIRECT($D$4),$A33-1,$Q$4+P$11)))))))</f>
        <v>7748</v>
      </c>
      <c r="Q33" s="45">
        <f t="shared" ref="Q33:Q43" ca="1" si="68">IF(Q$11="","",IF(Q$13=$M$5,CHOOSE($Q$6+1,$M$1,R33+S33-T33),IF(Q$13=$M$6,CHOOSE($Q$6+1,$M$1,OFFSET($A33,,$P$7-1)),IF(Q$13=$M$7,CHOOSE($Q$6+1,$M$1,CHOOSE($R$6+1,0,SUM(OFFSET($A$11,$B33-$O$5,$O$6,1,-$P$6)))),IF(Q$13=$M$8,CHOOSE($Q$6+1,$M$1,CHOOSE($R$6+1,0,SUM(OFFSET($A$11,$B33-$O$5,$O$7,1,-$P$6)))),IF(Q$11&lt;$D$7,OFFSET(INDIRECT($D$3),$A33-1,$Q$3+Q$11),OFFSET(INDIRECT($D$4),$A33-1,$Q$4+Q$11)))))))</f>
        <v>8467</v>
      </c>
      <c r="R33" s="45">
        <f t="shared" ref="R33:R43" ca="1" si="69">IF(R$11="","",IF(R$13=$M$5,CHOOSE($Q$6+1,$M$1,S33+T33-U33),IF(R$13=$M$6,CHOOSE($Q$6+1,$M$1,OFFSET($A33,,$P$7-1)),IF(R$13=$M$7,CHOOSE($Q$6+1,$M$1,CHOOSE($R$6+1,0,SUM(OFFSET($A$11,$B33-$O$5,$O$6,1,-$P$6)))),IF(R$13=$M$8,CHOOSE($Q$6+1,$M$1,CHOOSE($R$6+1,0,SUM(OFFSET($A$11,$B33-$O$5,$O$7,1,-$P$6)))),IF(R$11&lt;$D$7,OFFSET(INDIRECT($D$3),$A33-1,$Q$3+R$11),OFFSET(INDIRECT($D$4),$A33-1,$Q$4+R$11)))))))</f>
        <v>18024</v>
      </c>
      <c r="S33" s="45">
        <f t="shared" ref="S33:S43" ca="1" si="70">IF(S$11="","",IF(S$13=$M$5,CHOOSE($Q$6+1,$M$1,T33+U33-V33),IF(S$13=$M$6,CHOOSE($Q$6+1,$M$1,OFFSET($A33,,$P$7-1)),IF(S$13=$M$7,CHOOSE($Q$6+1,$M$1,CHOOSE($R$6+1,0,SUM(OFFSET($A$11,$B33-$O$5,$O$6,1,-$P$6)))),IF(S$13=$M$8,CHOOSE($Q$6+1,$M$1,CHOOSE($R$6+1,0,SUM(OFFSET($A$11,$B33-$O$5,$O$7,1,-$P$6)))),IF(S$11&lt;$D$7,OFFSET(INDIRECT($D$3),$A33-1,$Q$3+S$11),OFFSET(INDIRECT($D$4),$A33-1,$Q$4+S$11)))))))</f>
        <v>13569</v>
      </c>
      <c r="T33" s="45">
        <f t="shared" ref="T33:T43" ca="1" si="71">IF(T$11="","",IF(T$13=$M$5,CHOOSE($Q$6+1,$M$1,U33+V33-W33),IF(T$13=$M$6,CHOOSE($Q$6+1,$M$1,OFFSET($A33,,$P$7-1)),IF(T$13=$M$7,CHOOSE($Q$6+1,$M$1,CHOOSE($R$6+1,0,SUM(OFFSET($A$11,$B33-$O$5,$O$6,1,-$P$6)))),IF(T$13=$M$8,CHOOSE($Q$6+1,$M$1,CHOOSE($R$6+1,0,SUM(OFFSET($A$11,$B33-$O$5,$O$7,1,-$P$6)))),IF(T$11&lt;$D$7,OFFSET(INDIRECT($D$3),$A33-1,$Q$3+T$11),OFFSET(INDIRECT($D$4),$A33-1,$Q$4+T$11)))))))</f>
        <v>10677</v>
      </c>
      <c r="U33" s="45">
        <f t="shared" ref="U33:U43" ca="1" si="72">IF(U$11="","",IF(U$13=$M$5,CHOOSE($Q$6+1,$M$1,V33+W33-X33),IF(U$13=$M$6,CHOOSE($Q$6+1,$M$1,OFFSET($A33,,$P$7-1)),IF(U$13=$M$7,CHOOSE($Q$6+1,$M$1,CHOOSE($R$6+1,0,SUM(OFFSET($A$11,$B33-$O$5,$O$6,1,-$P$6)))),IF(U$13=$M$8,CHOOSE($Q$6+1,$M$1,CHOOSE($R$6+1,0,SUM(OFFSET($A$11,$B33-$O$5,$O$7,1,-$P$6)))),IF(U$11&lt;$D$7,OFFSET(INDIRECT($D$3),$A33-1,$Q$3+U$11),OFFSET(INDIRECT($D$4),$A33-1,$Q$4+U$11)))))))</f>
        <v>11124</v>
      </c>
      <c r="V33" s="45">
        <f t="shared" ref="V33:V43" ca="1" si="73">IF(V$11="","",IF(V$13=$M$5,CHOOSE($Q$6+1,$M$1,W33+X33-Y33),IF(V$13=$M$6,CHOOSE($Q$6+1,$M$1,OFFSET($A33,,$P$7-1)),IF(V$13=$M$7,CHOOSE($Q$6+1,$M$1,CHOOSE($R$6+1,0,SUM(OFFSET($A$11,$B33-$O$5,$O$6,1,-$P$6)))),IF(V$13=$M$8,CHOOSE($Q$6+1,$M$1,CHOOSE($R$6+1,0,SUM(OFFSET($A$11,$B33-$O$5,$O$7,1,-$P$6)))),IF(V$11&lt;$D$7,OFFSET(INDIRECT($D$3),$A33-1,$Q$3+V$11),OFFSET(INDIRECT($D$4),$A33-1,$Q$4+V$11)))))))</f>
        <v>18361</v>
      </c>
      <c r="W33" s="45">
        <f t="shared" ref="W33:W43" ca="1" si="74">IF(W$11="","",IF(W$13=$M$5,CHOOSE($Q$6+1,$M$1,X33+Y33-Z33),IF(W$13=$M$6,CHOOSE($Q$6+1,$M$1,OFFSET($A33,,$P$7-1)),IF(W$13=$M$7,CHOOSE($Q$6+1,$M$1,CHOOSE($R$6+1,0,SUM(OFFSET($A$11,$B33-$O$5,$O$6,1,-$P$6)))),IF(W$13=$M$8,CHOOSE($Q$6+1,$M$1,CHOOSE($R$6+1,0,SUM(OFFSET($A$11,$B33-$O$5,$O$7,1,-$P$6)))),IF(W$11&lt;$D$7,OFFSET(INDIRECT($D$3),$A33-1,$Q$3+W$11),OFFSET(INDIRECT($D$4),$A33-1,$Q$4+W$11)))))))</f>
        <v>0</v>
      </c>
      <c r="X33" s="45" t="e">
        <f t="shared" ref="X33:X43" ca="1" si="75">IF(X$11="","",IF(X$13=$M$5,CHOOSE($Q$6+1,$M$1,Y33+Z33-AA33),IF(X$13=$M$6,CHOOSE($Q$6+1,$M$1,OFFSET($A33,,$P$7-1)),IF(X$13=$M$7,CHOOSE($Q$6+1,$M$1,CHOOSE($R$6+1,0,SUM(OFFSET($A$11,$B33-$O$5,$O$6,1,-$P$6)))),IF(X$13=$M$8,CHOOSE($Q$6+1,$M$1,CHOOSE($R$6+1,0,SUM(OFFSET($A$11,$B33-$O$5,$O$7,1,-$P$6)))),IF(X$11&lt;$D$7,OFFSET(INDIRECT($D$3),$A33-1,$Q$3+X$11),OFFSET(INDIRECT($D$4),$A33-1,$Q$4+X$11)))))))</f>
        <v>#REF!</v>
      </c>
      <c r="Y33" s="45">
        <f t="shared" ref="Y33:Y43" ca="1" si="76">IF(Y$11="","",IF(Y$13=$M$5,CHOOSE($Q$6+1,$M$1,Z33+AA33-AB33),IF(Y$13=$M$6,CHOOSE($Q$6+1,$M$1,OFFSET($A33,,$P$7-1)),IF(Y$13=$M$7,CHOOSE($Q$6+1,$M$1,CHOOSE($R$6+1,0,SUM(OFFSET($A$11,$B33-$O$5,$O$6,1,-$P$6)))),IF(Y$13=$M$8,CHOOSE($Q$6+1,$M$1,CHOOSE($R$6+1,0,SUM(OFFSET($A$11,$B33-$O$5,$O$7,1,-$P$6)))),IF(Y$11&lt;$D$7,OFFSET(INDIRECT($D$3),$A33-1,$Q$3+Y$11),OFFSET(INDIRECT($D$4),$A33-1,$Q$4+Y$11)))))))</f>
        <v>2921</v>
      </c>
      <c r="Z33" s="45" t="e">
        <f t="shared" ref="Z33:Z43" ca="1" si="77">IF(Z$11="","",IF(Z$13=$M$5,CHOOSE($Q$6+1,$M$1,AA33+AB33-AC33),IF(Z$13=$M$6,CHOOSE($Q$6+1,$M$1,OFFSET($A33,,$P$7-1)),IF(Z$13=$M$7,CHOOSE($Q$6+1,$M$1,CHOOSE($R$6+1,0,SUM(OFFSET($A$11,$B33-$O$5,$O$6,1,-$P$6)))),IF(Z$13=$M$8,CHOOSE($Q$6+1,$M$1,CHOOSE($R$6+1,0,SUM(OFFSET($A$11,$B33-$O$5,$O$7,1,-$P$6)))),IF(Z$11&lt;$D$7,OFFSET(INDIRECT($D$3),$A33-1,$Q$3+Z$11),OFFSET(INDIRECT($D$4),$A33-1,$Q$4+Z$11)))))))</f>
        <v>#REF!</v>
      </c>
      <c r="AA33" s="45" t="e">
        <f t="shared" ref="AA33:AA43" ca="1" si="78">IF(AA$11="","",IF(AA$13=$M$5,CHOOSE($Q$6+1,$M$1,AB33+AC33-AD33),IF(AA$13=$M$6,CHOOSE($Q$6+1,$M$1,OFFSET($A33,,$P$7-1)),IF(AA$13=$M$7,CHOOSE($Q$6+1,$M$1,CHOOSE($R$6+1,0,SUM(OFFSET($A$11,$B33-$O$5,$O$6,1,-$P$6)))),IF(AA$13=$M$8,CHOOSE($Q$6+1,$M$1,CHOOSE($R$6+1,0,SUM(OFFSET($A$11,$B33-$O$5,$O$7,1,-$P$6)))),IF(AA$11&lt;$D$7,OFFSET(INDIRECT($D$3),$A33-1,$Q$3+AA$11),OFFSET(INDIRECT($D$4),$A33-1,$Q$4+AA$11)))))))</f>
        <v>#REF!</v>
      </c>
      <c r="AB33" s="45" t="str">
        <f t="shared" ref="AB33:AB43" ca="1" si="79">IF(AB$11="","",IF(AB$13=$M$5,CHOOSE($Q$6+1,$M$1,AC33+AD33-AE33),IF(AB$13=$M$6,CHOOSE($Q$6+1,$M$1,OFFSET($A33,,$P$7-1)),IF(AB$13=$M$7,CHOOSE($Q$6+1,$M$1,CHOOSE($R$6+1,0,SUM(OFFSET($A$11,$B33-$O$5,$O$6,1,-$P$6)))),IF(AB$13=$M$8,CHOOSE($Q$6+1,$M$1,CHOOSE($R$6+1,0,SUM(OFFSET($A$11,$B33-$O$5,$O$7,1,-$P$6)))),IF(AB$11&lt;$D$7,OFFSET(INDIRECT($D$3),$A33-1,$Q$3+AB$11),OFFSET(INDIRECT($D$4),$A33-1,$Q$4+AB$11)))))))</f>
        <v/>
      </c>
      <c r="AC33" s="45" t="str">
        <f t="shared" ref="AC33:AC43" ca="1" si="80">IF(AC$11="","",IF(AC$13=$M$5,CHOOSE($Q$6+1,$M$1,AD33+AE33-AF33),IF(AC$13=$M$6,CHOOSE($Q$6+1,$M$1,OFFSET($A33,,$P$7-1)),IF(AC$13=$M$7,CHOOSE($Q$6+1,$M$1,CHOOSE($R$6+1,0,SUM(OFFSET($A$11,$B33-$O$5,$O$6,1,-$P$6)))),IF(AC$13=$M$8,CHOOSE($Q$6+1,$M$1,CHOOSE($R$6+1,0,SUM(OFFSET($A$11,$B33-$O$5,$O$7,1,-$P$6)))),IF(AC$11&lt;$D$7,OFFSET(INDIRECT($D$3),$A33-1,$Q$3+AC$11),OFFSET(INDIRECT($D$4),$A33-1,$Q$4+AC$11)))))))</f>
        <v/>
      </c>
      <c r="AD33" s="45" t="str">
        <f t="shared" ref="AD33:AD43" ca="1" si="81">IF(AD$11="","",IF(AD$13=$M$5,CHOOSE($Q$6+1,$M$1,AE33+AF33-AG33),IF(AD$13=$M$6,CHOOSE($Q$6+1,$M$1,OFFSET($A33,,$P$7-1)),IF(AD$13=$M$7,CHOOSE($Q$6+1,$M$1,CHOOSE($R$6+1,0,SUM(OFFSET($A$11,$B33-$O$5,$O$6,1,-$P$6)))),IF(AD$13=$M$8,CHOOSE($Q$6+1,$M$1,CHOOSE($R$6+1,0,SUM(OFFSET($A$11,$B33-$O$5,$O$7,1,-$P$6)))),IF(AD$11&lt;$D$7,OFFSET(INDIRECT($D$3),$A33-1,$Q$3+AD$11),OFFSET(INDIRECT($D$4),$A33-1,$Q$4+AD$11)))))))</f>
        <v/>
      </c>
      <c r="AE33" s="45" t="str">
        <f t="shared" ref="AE33:AE43" ca="1" si="82">IF(AE$11="","",IF(AE$13=$M$5,CHOOSE($Q$6+1,$M$1,AF33+AG33-AH33),IF(AE$13=$M$6,CHOOSE($Q$6+1,$M$1,OFFSET($A33,,$P$7-1)),IF(AE$13=$M$7,CHOOSE($Q$6+1,$M$1,CHOOSE($R$6+1,0,SUM(OFFSET($A$11,$B33-$O$5,$O$6,1,-$P$6)))),IF(AE$13=$M$8,CHOOSE($Q$6+1,$M$1,CHOOSE($R$6+1,0,SUM(OFFSET($A$11,$B33-$O$5,$O$7,1,-$P$6)))),IF(AE$11&lt;$D$7,OFFSET(INDIRECT($D$3),$A33-1,$Q$3+AE$11),OFFSET(INDIRECT($D$4),$A33-1,$Q$4+AE$11)))))))</f>
        <v/>
      </c>
      <c r="AF33" s="45" t="str">
        <f t="shared" ref="AF33:AF43" ca="1" si="83">IF(AF$11="","",IF(AF$13=$M$5,CHOOSE($Q$6+1,$M$1,AG33+AH33-AI33),IF(AF$13=$M$6,CHOOSE($Q$6+1,$M$1,OFFSET($A33,,$P$7-1)),IF(AF$13=$M$7,CHOOSE($Q$6+1,$M$1,CHOOSE($R$6+1,0,SUM(OFFSET($A$11,$B33-$O$5,$O$6,1,-$P$6)))),IF(AF$13=$M$8,CHOOSE($Q$6+1,$M$1,CHOOSE($R$6+1,0,SUM(OFFSET($A$11,$B33-$O$5,$O$7,1,-$P$6)))),IF(AF$11&lt;$D$7,OFFSET(INDIRECT($D$3),$A33-1,$Q$3+AF$11),OFFSET(INDIRECT($D$4),$A33-1,$Q$4+AF$11)))))))</f>
        <v/>
      </c>
      <c r="AG33" s="45" t="str">
        <f t="shared" ref="AG33:AG43" ca="1" si="84">IF(AG$11="","",IF(AG$13=$M$5,CHOOSE($Q$6+1,$M$1,AH33+AI33-AJ33),IF(AG$13=$M$6,CHOOSE($Q$6+1,$M$1,OFFSET($A33,,$P$7-1)),IF(AG$13=$M$7,CHOOSE($Q$6+1,$M$1,CHOOSE($R$6+1,0,SUM(OFFSET($A$11,$B33-$O$5,$O$6,1,-$P$6)))),IF(AG$13=$M$8,CHOOSE($Q$6+1,$M$1,CHOOSE($R$6+1,0,SUM(OFFSET($A$11,$B33-$O$5,$O$7,1,-$P$6)))),IF(AG$11&lt;$D$7,OFFSET(INDIRECT($D$3),$A33-1,$Q$3+AG$11),OFFSET(INDIRECT($D$4),$A33-1,$Q$4+AG$11)))))))</f>
        <v/>
      </c>
      <c r="AH33" s="45" t="str">
        <f t="shared" ref="AH33:AH43" ca="1" si="85">IF(AH$11="","",IF(AH$13=$M$5,CHOOSE($Q$6+1,$M$1,AI33+AJ33-AK33),IF(AH$13=$M$6,CHOOSE($Q$6+1,$M$1,OFFSET($A33,,$P$7-1)),IF(AH$13=$M$7,CHOOSE($Q$6+1,$M$1,CHOOSE($R$6+1,0,SUM(OFFSET($A$11,$B33-$O$5,$O$6,1,-$P$6)))),IF(AH$13=$M$8,CHOOSE($Q$6+1,$M$1,CHOOSE($R$6+1,0,SUM(OFFSET($A$11,$B33-$O$5,$O$7,1,-$P$6)))),IF(AH$11&lt;$D$7,OFFSET(INDIRECT($D$3),$A33-1,$Q$3+AH$11),OFFSET(INDIRECT($D$4),$A33-1,$Q$4+AH$11)))))))</f>
        <v/>
      </c>
      <c r="AI33" s="45" t="str">
        <f t="shared" ref="AI33:AI43" ca="1" si="86">IF(AI$11="","",IF(AI$13=$M$5,CHOOSE($Q$6+1,$M$1,AJ33+AK33-AL33),IF(AI$13=$M$6,CHOOSE($Q$6+1,$M$1,OFFSET($A33,,$P$7-1)),IF(AI$13=$M$7,CHOOSE($Q$6+1,$M$1,CHOOSE($R$6+1,0,SUM(OFFSET($A$11,$B33-$O$5,$O$6,1,-$P$6)))),IF(AI$13=$M$8,CHOOSE($Q$6+1,$M$1,CHOOSE($R$6+1,0,SUM(OFFSET($A$11,$B33-$O$5,$O$7,1,-$P$6)))),IF(AI$11&lt;$D$7,OFFSET(INDIRECT($D$3),$A33-1,$Q$3+AI$11),OFFSET(INDIRECT($D$4),$A33-1,$Q$4+AI$11)))))))</f>
        <v/>
      </c>
      <c r="AJ33" s="45" t="str">
        <f t="shared" ref="AJ33:AJ43" ca="1" si="87">IF(AJ$11="","",IF(AJ$13=$M$5,CHOOSE($Q$6+1,$M$1,AK33+AL33-AM33),IF(AJ$13=$M$6,CHOOSE($Q$6+1,$M$1,OFFSET($A33,,$P$7-1)),IF(AJ$13=$M$7,CHOOSE($Q$6+1,$M$1,CHOOSE($R$6+1,0,SUM(OFFSET($A$11,$B33-$O$5,$O$6,1,-$P$6)))),IF(AJ$13=$M$8,CHOOSE($Q$6+1,$M$1,CHOOSE($R$6+1,0,SUM(OFFSET($A$11,$B33-$O$5,$O$7,1,-$P$6)))),IF(AJ$11&lt;$D$7,OFFSET(INDIRECT($D$3),$A33-1,$Q$3+AJ$11),OFFSET(INDIRECT($D$4),$A33-1,$Q$4+AJ$11)))))))</f>
        <v/>
      </c>
      <c r="AK33" s="45" t="str">
        <f t="shared" ref="AK33:AK43" ca="1" si="88">IF(AK$11="","",IF(AK$13=$M$5,CHOOSE($Q$6+1,$M$1,AL33+AM33-AN33),IF(AK$13=$M$6,CHOOSE($Q$6+1,$M$1,OFFSET($A33,,$P$7-1)),IF(AK$13=$M$7,CHOOSE($Q$6+1,$M$1,CHOOSE($R$6+1,0,SUM(OFFSET($A$11,$B33-$O$5,$O$6,1,-$P$6)))),IF(AK$13=$M$8,CHOOSE($Q$6+1,$M$1,CHOOSE($R$6+1,0,SUM(OFFSET($A$11,$B33-$O$5,$O$7,1,-$P$6)))),IF(AK$11&lt;$D$7,OFFSET(INDIRECT($D$3),$A33-1,$Q$3+AK$11),OFFSET(INDIRECT($D$4),$A33-1,$Q$4+AK$11)))))))</f>
        <v/>
      </c>
      <c r="AL33" s="45" t="str">
        <f t="shared" ref="AL33:AL43" ca="1" si="89">IF(AL$11="","",IF(AL$13=$M$5,CHOOSE($Q$6+1,$M$1,AM33+AN33-AO33),IF(AL$13=$M$6,CHOOSE($Q$6+1,$M$1,OFFSET($A33,,$P$7-1)),IF(AL$13=$M$7,CHOOSE($Q$6+1,$M$1,CHOOSE($R$6+1,0,SUM(OFFSET($A$11,$B33-$O$5,$O$6,1,-$P$6)))),IF(AL$13=$M$8,CHOOSE($Q$6+1,$M$1,CHOOSE($R$6+1,0,SUM(OFFSET($A$11,$B33-$O$5,$O$7,1,-$P$6)))),IF(AL$11&lt;$D$7,OFFSET(INDIRECT($D$3),$A33-1,$Q$3+AL$11),OFFSET(INDIRECT($D$4),$A33-1,$Q$4+AL$11)))))))</f>
        <v/>
      </c>
      <c r="AM33" s="45" t="str">
        <f t="shared" ref="AM33:AM43" ca="1" si="90">IF(AM$11="","",IF(AM$13=$M$5,CHOOSE($Q$6+1,$M$1,AN33+AO33-AP33),IF(AM$13=$M$6,CHOOSE($Q$6+1,$M$1,OFFSET($A33,,$P$7-1)),IF(AM$13=$M$7,CHOOSE($Q$6+1,$M$1,CHOOSE($R$6+1,0,SUM(OFFSET($A$11,$B33-$O$5,$O$6,1,-$P$6)))),IF(AM$13=$M$8,CHOOSE($Q$6+1,$M$1,CHOOSE($R$6+1,0,SUM(OFFSET($A$11,$B33-$O$5,$O$7,1,-$P$6)))),IF(AM$11&lt;$D$7,OFFSET(INDIRECT($D$3),$A33-1,$Q$3+AM$11),OFFSET(INDIRECT($D$4),$A33-1,$Q$4+AM$11)))))))</f>
        <v/>
      </c>
      <c r="AN33" s="45" t="str">
        <f t="shared" ref="AN33:AN43" ca="1" si="91">IF(AN$11="","",IF(AN$13=$M$5,CHOOSE($Q$6+1,$M$1,AO33+AP33-AQ33),IF(AN$13=$M$6,CHOOSE($Q$6+1,$M$1,OFFSET($A33,,$P$7-1)),IF(AN$13=$M$7,CHOOSE($Q$6+1,$M$1,CHOOSE($R$6+1,0,SUM(OFFSET($A$11,$B33-$O$5,$O$6,1,-$P$6)))),IF(AN$13=$M$8,CHOOSE($Q$6+1,$M$1,CHOOSE($R$6+1,0,SUM(OFFSET($A$11,$B33-$O$5,$O$7,1,-$P$6)))),IF(AN$11&lt;$D$7,OFFSET(INDIRECT($D$3),$A33-1,$Q$3+AN$11),OFFSET(INDIRECT($D$4),$A33-1,$Q$4+AN$11)))))))</f>
        <v/>
      </c>
      <c r="AO33" s="45" t="str">
        <f t="shared" ref="AO33:AO43" ca="1" si="92">IF(AO$11="","",IF(AO$13=$M$5,CHOOSE($Q$6+1,$M$1,AP33+AQ33-AR33),IF(AO$13=$M$6,CHOOSE($Q$6+1,$M$1,OFFSET($A33,,$P$7-1)),IF(AO$13=$M$7,CHOOSE($Q$6+1,$M$1,CHOOSE($R$6+1,0,SUM(OFFSET($A$11,$B33-$O$5,$O$6,1,-$P$6)))),IF(AO$13=$M$8,CHOOSE($Q$6+1,$M$1,CHOOSE($R$6+1,0,SUM(OFFSET($A$11,$B33-$O$5,$O$7,1,-$P$6)))),IF(AO$11&lt;$D$7,OFFSET(INDIRECT($D$3),$A33-1,$Q$3+AO$11),OFFSET(INDIRECT($D$4),$A33-1,$Q$4+AO$11)))))))</f>
        <v/>
      </c>
      <c r="AP33" s="45" t="str">
        <f t="shared" ref="AP33:AP43" ca="1" si="93">IF(AP$11="","",IF(AP$13=$M$5,CHOOSE($Q$6+1,$M$1,AQ33+AR33-AS33),IF(AP$13=$M$6,CHOOSE($Q$6+1,$M$1,OFFSET($A33,,$P$7-1)),IF(AP$13=$M$7,CHOOSE($Q$6+1,$M$1,CHOOSE($R$6+1,0,SUM(OFFSET($A$11,$B33-$O$5,$O$6,1,-$P$6)))),IF(AP$13=$M$8,CHOOSE($Q$6+1,$M$1,CHOOSE($R$6+1,0,SUM(OFFSET($A$11,$B33-$O$5,$O$7,1,-$P$6)))),IF(AP$11&lt;$D$7,OFFSET(INDIRECT($D$3),$A33-1,$Q$3+AP$11),OFFSET(INDIRECT($D$4),$A33-1,$Q$4+AP$11)))))))</f>
        <v/>
      </c>
      <c r="AQ33" s="45" t="str">
        <f t="shared" ref="AQ33:AQ43" ca="1" si="94">IF(AQ$11="","",IF(AQ$13=$M$5,CHOOSE($Q$6+1,$M$1,AR33+AS33-AT33),IF(AQ$13=$M$6,CHOOSE($Q$6+1,$M$1,OFFSET($A33,,$P$7-1)),IF(AQ$13=$M$7,CHOOSE($Q$6+1,$M$1,CHOOSE($R$6+1,0,SUM(OFFSET($A$11,$B33-$O$5,$O$6,1,-$P$6)))),IF(AQ$13=$M$8,CHOOSE($Q$6+1,$M$1,CHOOSE($R$6+1,0,SUM(OFFSET($A$11,$B33-$O$5,$O$7,1,-$P$6)))),IF(AQ$11&lt;$D$7,OFFSET(INDIRECT($D$3),$A33-1,$Q$3+AQ$11),OFFSET(INDIRECT($D$4),$A33-1,$Q$4+AQ$11)))))))</f>
        <v/>
      </c>
      <c r="AR33" s="45" t="str">
        <f t="shared" ref="AR33:AR43" ca="1" si="95">IF(AR$11="","",IF(AR$13=$M$5,CHOOSE($Q$6+1,$M$1,AS33+AT33-AU33),IF(AR$13=$M$6,CHOOSE($Q$6+1,$M$1,OFFSET($A33,,$P$7-1)),IF(AR$13=$M$7,CHOOSE($Q$6+1,$M$1,CHOOSE($R$6+1,0,SUM(OFFSET($A$11,$B33-$O$5,$O$6,1,-$P$6)))),IF(AR$13=$M$8,CHOOSE($Q$6+1,$M$1,CHOOSE($R$6+1,0,SUM(OFFSET($A$11,$B33-$O$5,$O$7,1,-$P$6)))),IF(AR$11&lt;$D$7,OFFSET(INDIRECT($D$3),$A33-1,$Q$3+AR$11),OFFSET(INDIRECT($D$4),$A33-1,$Q$4+AR$11)))))))</f>
        <v/>
      </c>
      <c r="AS33" s="45" t="str">
        <f t="shared" ref="AS33:AS43" ca="1" si="96">IF(AS$11="","",IF(AS$13=$M$5,CHOOSE($Q$6+1,$M$1,AT33+AU33-AV33),IF(AS$13=$M$6,CHOOSE($Q$6+1,$M$1,OFFSET($A33,,$P$7-1)),IF(AS$13=$M$7,CHOOSE($Q$6+1,$M$1,CHOOSE($R$6+1,0,SUM(OFFSET($A$11,$B33-$O$5,$O$6,1,-$P$6)))),IF(AS$13=$M$8,CHOOSE($Q$6+1,$M$1,CHOOSE($R$6+1,0,SUM(OFFSET($A$11,$B33-$O$5,$O$7,1,-$P$6)))),IF(AS$11&lt;$D$7,OFFSET(INDIRECT($D$3),$A33-1,$Q$3+AS$11),OFFSET(INDIRECT($D$4),$A33-1,$Q$4+AS$11)))))))</f>
        <v/>
      </c>
      <c r="AT33" s="45" t="str">
        <f t="shared" ref="AT33:AT43" ca="1" si="97">IF(AT$11="","",IF(AT$13=$M$5,CHOOSE($Q$6+1,$M$1,AU33+AV33-AW33),IF(AT$13=$M$6,CHOOSE($Q$6+1,$M$1,OFFSET($A33,,$P$7-1)),IF(AT$13=$M$7,CHOOSE($Q$6+1,$M$1,CHOOSE($R$6+1,0,SUM(OFFSET($A$11,$B33-$O$5,$O$6,1,-$P$6)))),IF(AT$13=$M$8,CHOOSE($Q$6+1,$M$1,CHOOSE($R$6+1,0,SUM(OFFSET($A$11,$B33-$O$5,$O$7,1,-$P$6)))),IF(AT$11&lt;$D$7,OFFSET(INDIRECT($D$3),$A33-1,$Q$3+AT$11),OFFSET(INDIRECT($D$4),$A33-1,$Q$4+AT$11)))))))</f>
        <v/>
      </c>
      <c r="AU33" s="45" t="str">
        <f t="shared" ref="AU33:AU43" ca="1" si="98">IF(AU$11="","",IF(AU$13=$M$5,CHOOSE($Q$6+1,$M$1,AV33+AW33-AX33),IF(AU$13=$M$6,CHOOSE($Q$6+1,$M$1,OFFSET($A33,,$P$7-1)),IF(AU$13=$M$7,CHOOSE($Q$6+1,$M$1,CHOOSE($R$6+1,0,SUM(OFFSET($A$11,$B33-$O$5,$O$6,1,-$P$6)))),IF(AU$13=$M$8,CHOOSE($Q$6+1,$M$1,CHOOSE($R$6+1,0,SUM(OFFSET($A$11,$B33-$O$5,$O$7,1,-$P$6)))),IF(AU$11&lt;$D$7,OFFSET(INDIRECT($D$3),$A33-1,$Q$3+AU$11),OFFSET(INDIRECT($D$4),$A33-1,$Q$4+AU$11)))))))</f>
        <v/>
      </c>
      <c r="AV33" s="45" t="str">
        <f t="shared" ref="AV33:AV43" ca="1" si="99">IF(AV$11="","",IF(AV$13=$M$5,CHOOSE($Q$6+1,$M$1,AW33+AX33-AY33),IF(AV$13=$M$6,CHOOSE($Q$6+1,$M$1,OFFSET($A33,,$P$7-1)),IF(AV$13=$M$7,CHOOSE($Q$6+1,$M$1,CHOOSE($R$6+1,0,SUM(OFFSET($A$11,$B33-$O$5,$O$6,1,-$P$6)))),IF(AV$13=$M$8,CHOOSE($Q$6+1,$M$1,CHOOSE($R$6+1,0,SUM(OFFSET($A$11,$B33-$O$5,$O$7,1,-$P$6)))),IF(AV$11&lt;$D$7,OFFSET(INDIRECT($D$3),$A33-1,$Q$3+AV$11),OFFSET(INDIRECT($D$4),$A33-1,$Q$4+AV$11)))))))</f>
        <v/>
      </c>
      <c r="AW33" s="45" t="str">
        <f t="shared" ref="AW33:AW43" ca="1" si="100">IF(AW$11="","",IF(AW$13=$M$5,CHOOSE($Q$6+1,$M$1,AX33+AY33-AZ33),IF(AW$13=$M$6,CHOOSE($Q$6+1,$M$1,OFFSET($A33,,$P$7-1)),IF(AW$13=$M$7,CHOOSE($Q$6+1,$M$1,CHOOSE($R$6+1,0,SUM(OFFSET($A$11,$B33-$O$5,$O$6,1,-$P$6)))),IF(AW$13=$M$8,CHOOSE($Q$6+1,$M$1,CHOOSE($R$6+1,0,SUM(OFFSET($A$11,$B33-$O$5,$O$7,1,-$P$6)))),IF(AW$11&lt;$D$7,OFFSET(INDIRECT($D$3),$A33-1,$Q$3+AW$11),OFFSET(INDIRECT($D$4),$A33-1,$Q$4+AW$11)))))))</f>
        <v/>
      </c>
      <c r="AX33" s="45" t="str">
        <f t="shared" ref="AX33:AX43" ca="1" si="101">IF(AX$11="","",IF(AX$13=$M$5,CHOOSE($Q$6+1,$M$1,AY33+AZ33-BA33),IF(AX$13=$M$6,CHOOSE($Q$6+1,$M$1,OFFSET($A33,,$P$7-1)),IF(AX$13=$M$7,CHOOSE($Q$6+1,$M$1,CHOOSE($R$6+1,0,SUM(OFFSET($A$11,$B33-$O$5,$O$6,1,-$P$6)))),IF(AX$13=$M$8,CHOOSE($Q$6+1,$M$1,CHOOSE($R$6+1,0,SUM(OFFSET($A$11,$B33-$O$5,$O$7,1,-$P$6)))),IF(AX$11&lt;$D$7,OFFSET(INDIRECT($D$3),$A33-1,$Q$3+AX$11),OFFSET(INDIRECT($D$4),$A33-1,$Q$4+AX$11)))))))</f>
        <v/>
      </c>
      <c r="AY33" s="45" t="str">
        <f t="shared" ref="AY33:AY43" ca="1" si="102">IF(AY$11="","",IF(AY$13=$M$5,CHOOSE($Q$6+1,$M$1,AZ33+BA33-BB33),IF(AY$13=$M$6,CHOOSE($Q$6+1,$M$1,OFFSET($A33,,$P$7-1)),IF(AY$13=$M$7,CHOOSE($Q$6+1,$M$1,CHOOSE($R$6+1,0,SUM(OFFSET($A$11,$B33-$O$5,$O$6,1,-$P$6)))),IF(AY$13=$M$8,CHOOSE($Q$6+1,$M$1,CHOOSE($R$6+1,0,SUM(OFFSET($A$11,$B33-$O$5,$O$7,1,-$P$6)))),IF(AY$11&lt;$D$7,OFFSET(INDIRECT($D$3),$A33-1,$Q$3+AY$11),OFFSET(INDIRECT($D$4),$A33-1,$Q$4+AY$11)))))))</f>
        <v/>
      </c>
      <c r="AZ33" s="45" t="str">
        <f t="shared" ref="AZ33:AZ43" ca="1" si="103">IF(AZ$11="","",IF(AZ$13=$M$5,CHOOSE($Q$6+1,$M$1,BA33+BB33-BC33),IF(AZ$13=$M$6,CHOOSE($Q$6+1,$M$1,OFFSET($A33,,$P$7-1)),IF(AZ$13=$M$7,CHOOSE($Q$6+1,$M$1,CHOOSE($R$6+1,0,SUM(OFFSET($A$11,$B33-$O$5,$O$6,1,-$P$6)))),IF(AZ$13=$M$8,CHOOSE($Q$6+1,$M$1,CHOOSE($R$6+1,0,SUM(OFFSET($A$11,$B33-$O$5,$O$7,1,-$P$6)))),IF(AZ$11&lt;$D$7,OFFSET(INDIRECT($D$3),$A33-1,$Q$3+AZ$11),OFFSET(INDIRECT($D$4),$A33-1,$Q$4+AZ$11)))))))</f>
        <v/>
      </c>
      <c r="BA33" s="45" t="str">
        <f t="shared" ref="BA33:BA43" ca="1" si="104">IF(BA$11="","",IF(BA$13=$M$5,CHOOSE($Q$6+1,$M$1,BB33+BC33-BD33),IF(BA$13=$M$6,CHOOSE($Q$6+1,$M$1,OFFSET($A33,,$P$7-1)),IF(BA$13=$M$7,CHOOSE($Q$6+1,$M$1,CHOOSE($R$6+1,0,SUM(OFFSET($A$11,$B33-$O$5,$O$6,1,-$P$6)))),IF(BA$13=$M$8,CHOOSE($Q$6+1,$M$1,CHOOSE($R$6+1,0,SUM(OFFSET($A$11,$B33-$O$5,$O$7,1,-$P$6)))),IF(BA$11&lt;$D$7,OFFSET(INDIRECT($D$3),$A33-1,$Q$3+BA$11),OFFSET(INDIRECT($D$4),$A33-1,$Q$4+BA$11)))))))</f>
        <v/>
      </c>
      <c r="BB33" s="45" t="str">
        <f t="shared" ref="BB33:BB43" ca="1" si="105">IF(BB$11="","",IF(BB$13=$M$5,CHOOSE($Q$6+1,$M$1,BC33+BD33-BE33),IF(BB$13=$M$6,CHOOSE($Q$6+1,$M$1,OFFSET($A33,,$P$7-1)),IF(BB$13=$M$7,CHOOSE($Q$6+1,$M$1,CHOOSE($R$6+1,0,SUM(OFFSET($A$11,$B33-$O$5,$O$6,1,-$P$6)))),IF(BB$13=$M$8,CHOOSE($Q$6+1,$M$1,CHOOSE($R$6+1,0,SUM(OFFSET($A$11,$B33-$O$5,$O$7,1,-$P$6)))),IF(BB$11&lt;$D$7,OFFSET(INDIRECT($D$3),$A33-1,$Q$3+BB$11),OFFSET(INDIRECT($D$4),$A33-1,$Q$4+BB$11)))))))</f>
        <v/>
      </c>
      <c r="BC33" s="45" t="str">
        <f t="shared" ref="BC33:BC43" ca="1" si="106">IF(BC$11="","",IF(BC$13=$M$5,CHOOSE($Q$6+1,$M$1,BD33+BE33-BF33),IF(BC$13=$M$6,CHOOSE($Q$6+1,$M$1,OFFSET($A33,,$P$7-1)),IF(BC$13=$M$7,CHOOSE($Q$6+1,$M$1,CHOOSE($R$6+1,0,SUM(OFFSET($A$11,$B33-$O$5,$O$6,1,-$P$6)))),IF(BC$13=$M$8,CHOOSE($Q$6+1,$M$1,CHOOSE($R$6+1,0,SUM(OFFSET($A$11,$B33-$O$5,$O$7,1,-$P$6)))),IF(BC$11&lt;$D$7,OFFSET(INDIRECT($D$3),$A33-1,$Q$3+BC$11),OFFSET(INDIRECT($D$4),$A33-1,$Q$4+BC$11)))))))</f>
        <v/>
      </c>
      <c r="BD33" s="45" t="str">
        <f t="shared" ref="BD33:BD43" ca="1" si="107">IF(BD$11="","",IF(BD$13=$M$5,CHOOSE($Q$6+1,$M$1,BE33+BF33-BG33),IF(BD$13=$M$6,CHOOSE($Q$6+1,$M$1,OFFSET($A33,,$P$7-1)),IF(BD$13=$M$7,CHOOSE($Q$6+1,$M$1,CHOOSE($R$6+1,0,SUM(OFFSET($A$11,$B33-$O$5,$O$6,1,-$P$6)))),IF(BD$13=$M$8,CHOOSE($Q$6+1,$M$1,CHOOSE($R$6+1,0,SUM(OFFSET($A$11,$B33-$O$5,$O$7,1,-$P$6)))),IF(BD$11&lt;$D$7,OFFSET(INDIRECT($D$3),$A33-1,$Q$3+BD$11),OFFSET(INDIRECT($D$4),$A33-1,$Q$4+BD$11)))))))</f>
        <v/>
      </c>
      <c r="BE33" s="45" t="str">
        <f t="shared" ref="BE33:BE43" ca="1" si="108">IF(BE$11="","",IF(BE$13=$M$5,CHOOSE($Q$6+1,$M$1,BF33+BG33-BH33),IF(BE$13=$M$6,CHOOSE($Q$6+1,$M$1,OFFSET($A33,,$P$7-1)),IF(BE$13=$M$7,CHOOSE($Q$6+1,$M$1,CHOOSE($R$6+1,0,SUM(OFFSET($A$11,$B33-$O$5,$O$6,1,-$P$6)))),IF(BE$13=$M$8,CHOOSE($Q$6+1,$M$1,CHOOSE($R$6+1,0,SUM(OFFSET($A$11,$B33-$O$5,$O$7,1,-$P$6)))),IF(BE$11&lt;$D$7,OFFSET(INDIRECT($D$3),$A33-1,$Q$3+BE$11),OFFSET(INDIRECT($D$4),$A33-1,$Q$4+BE$11)))))))</f>
        <v/>
      </c>
      <c r="BF33" s="45" t="str">
        <f t="shared" ref="BF33:BF43" ca="1" si="109">IF(BF$11="","",IF(BF$13=$M$5,CHOOSE($Q$6+1,$M$1,BG33+BH33-BI33),IF(BF$13=$M$6,CHOOSE($Q$6+1,$M$1,OFFSET($A33,,$P$7-1)),IF(BF$13=$M$7,CHOOSE($Q$6+1,$M$1,CHOOSE($R$6+1,0,SUM(OFFSET($A$11,$B33-$O$5,$O$6,1,-$P$6)))),IF(BF$13=$M$8,CHOOSE($Q$6+1,$M$1,CHOOSE($R$6+1,0,SUM(OFFSET($A$11,$B33-$O$5,$O$7,1,-$P$6)))),IF(BF$11&lt;$D$7,OFFSET(INDIRECT($D$3),$A33-1,$Q$3+BF$11),OFFSET(INDIRECT($D$4),$A33-1,$Q$4+BF$11)))))))</f>
        <v/>
      </c>
      <c r="BG33" s="45" t="str">
        <f t="shared" ref="BG33:BG43" ca="1" si="110">IF(BG$11="","",IF(BG$13=$M$5,CHOOSE($Q$6+1,$M$1,BH33+BI33-BJ33),IF(BG$13=$M$6,CHOOSE($Q$6+1,$M$1,OFFSET($A33,,$P$7-1)),IF(BG$13=$M$7,CHOOSE($Q$6+1,$M$1,CHOOSE($R$6+1,0,SUM(OFFSET($A$11,$B33-$O$5,$O$6,1,-$P$6)))),IF(BG$13=$M$8,CHOOSE($Q$6+1,$M$1,CHOOSE($R$6+1,0,SUM(OFFSET($A$11,$B33-$O$5,$O$7,1,-$P$6)))),IF(BG$11&lt;$D$7,OFFSET(INDIRECT($D$3),$A33-1,$Q$3+BG$11),OFFSET(INDIRECT($D$4),$A33-1,$Q$4+BG$11)))))))</f>
        <v/>
      </c>
      <c r="BH33" s="45" t="str">
        <f t="shared" ref="BH33:BH43" ca="1" si="111">IF(BH$11="","",IF(BH$13=$M$5,CHOOSE($Q$6+1,$M$1,BI33+BJ33-BK33),IF(BH$13=$M$6,CHOOSE($Q$6+1,$M$1,OFFSET($A33,,$P$7-1)),IF(BH$13=$M$7,CHOOSE($Q$6+1,$M$1,CHOOSE($R$6+1,0,SUM(OFFSET($A$11,$B33-$O$5,$O$6,1,-$P$6)))),IF(BH$13=$M$8,CHOOSE($Q$6+1,$M$1,CHOOSE($R$6+1,0,SUM(OFFSET($A$11,$B33-$O$5,$O$7,1,-$P$6)))),IF(BH$11&lt;$D$7,OFFSET(INDIRECT($D$3),$A33-1,$Q$3+BH$11),OFFSET(INDIRECT($D$4),$A33-1,$Q$4+BH$11)))))))</f>
        <v/>
      </c>
      <c r="BI33" s="45" t="str">
        <f t="shared" ref="BI33:BI43" ca="1" si="112">IF(BI$11="","",IF(BI$13=$M$5,CHOOSE($Q$6+1,$M$1,BJ33+BK33-BL33),IF(BI$13=$M$6,CHOOSE($Q$6+1,$M$1,OFFSET($A33,,$P$7-1)),IF(BI$13=$M$7,CHOOSE($Q$6+1,$M$1,CHOOSE($R$6+1,0,SUM(OFFSET($A$11,$B33-$O$5,$O$6,1,-$P$6)))),IF(BI$13=$M$8,CHOOSE($Q$6+1,$M$1,CHOOSE($R$6+1,0,SUM(OFFSET($A$11,$B33-$O$5,$O$7,1,-$P$6)))),IF(BI$11&lt;$D$7,OFFSET(INDIRECT($D$3),$A33-1,$Q$3+BI$11),OFFSET(INDIRECT($D$4),$A33-1,$Q$4+BI$11)))))))</f>
        <v/>
      </c>
      <c r="BJ33" s="45" t="str">
        <f t="shared" ref="BJ33:BJ43" ca="1" si="113">IF(BJ$11="","",IF(BJ$13=$M$5,CHOOSE($Q$6+1,$M$1,BK33+BL33-BM33),IF(BJ$13=$M$6,CHOOSE($Q$6+1,$M$1,OFFSET($A33,,$P$7-1)),IF(BJ$13=$M$7,CHOOSE($Q$6+1,$M$1,CHOOSE($R$6+1,0,SUM(OFFSET($A$11,$B33-$O$5,$O$6,1,-$P$6)))),IF(BJ$13=$M$8,CHOOSE($Q$6+1,$M$1,CHOOSE($R$6+1,0,SUM(OFFSET($A$11,$B33-$O$5,$O$7,1,-$P$6)))),IF(BJ$11&lt;$D$7,OFFSET(INDIRECT($D$3),$A33-1,$Q$3+BJ$11),OFFSET(INDIRECT($D$4),$A33-1,$Q$4+BJ$11)))))))</f>
        <v/>
      </c>
      <c r="BK33" s="45" t="str">
        <f t="shared" ref="BK33:BK43" ca="1" si="114">IF(BK$11="","",IF(BK$13=$M$5,CHOOSE($Q$6+1,$M$1,BL33+BM33-BN33),IF(BK$13=$M$6,CHOOSE($Q$6+1,$M$1,OFFSET($A33,,$P$7-1)),IF(BK$13=$M$7,CHOOSE($Q$6+1,$M$1,CHOOSE($R$6+1,0,SUM(OFFSET($A$11,$B33-$O$5,$O$6,1,-$P$6)))),IF(BK$13=$M$8,CHOOSE($Q$6+1,$M$1,CHOOSE($R$6+1,0,SUM(OFFSET($A$11,$B33-$O$5,$O$7,1,-$P$6)))),IF(BK$11&lt;$D$7,OFFSET(INDIRECT($D$3),$A33-1,$Q$3+BK$11),OFFSET(INDIRECT($D$4),$A33-1,$Q$4+BK$11)))))))</f>
        <v/>
      </c>
      <c r="BL33" s="45" t="str">
        <f t="shared" ref="BL33:BL43" ca="1" si="115">IF(BL$11="","",IF(BL$13=$M$5,CHOOSE($Q$6+1,$M$1,BM33+BN33-BO33),IF(BL$13=$M$6,CHOOSE($Q$6+1,$M$1,OFFSET($A33,,$P$7-1)),IF(BL$13=$M$7,CHOOSE($Q$6+1,$M$1,CHOOSE($R$6+1,0,SUM(OFFSET($A$11,$B33-$O$5,$O$6,1,-$P$6)))),IF(BL$13=$M$8,CHOOSE($Q$6+1,$M$1,CHOOSE($R$6+1,0,SUM(OFFSET($A$11,$B33-$O$5,$O$7,1,-$P$6)))),IF(BL$11&lt;$D$7,OFFSET(INDIRECT($D$3),$A33-1,$Q$3+BL$11),OFFSET(INDIRECT($D$4),$A33-1,$Q$4+BL$11)))))))</f>
        <v/>
      </c>
      <c r="BM33" s="45" t="str">
        <f t="shared" ref="BM33:BM43" ca="1" si="116">IF(BM$11="","",IF(BM$13=$M$5,CHOOSE($Q$6+1,$M$1,BN33+BO33-BP33),IF(BM$13=$M$6,CHOOSE($Q$6+1,$M$1,OFFSET($A33,,$P$7-1)),IF(BM$13=$M$7,CHOOSE($Q$6+1,$M$1,CHOOSE($R$6+1,0,SUM(OFFSET($A$11,$B33-$O$5,$O$6,1,-$P$6)))),IF(BM$13=$M$8,CHOOSE($Q$6+1,$M$1,CHOOSE($R$6+1,0,SUM(OFFSET($A$11,$B33-$O$5,$O$7,1,-$P$6)))),IF(BM$11&lt;$D$7,OFFSET(INDIRECT($D$3),$A33-1,$Q$3+BM$11),OFFSET(INDIRECT($D$4),$A33-1,$Q$4+BM$11)))))))</f>
        <v/>
      </c>
      <c r="BN33" s="45" t="str">
        <f t="shared" ref="BN33:BN43" ca="1" si="117">IF(BN$11="","",IF(BN$13=$M$5,CHOOSE($Q$6+1,$M$1,BO33+BP33-BQ33),IF(BN$13=$M$6,CHOOSE($Q$6+1,$M$1,OFFSET($A33,,$P$7-1)),IF(BN$13=$M$7,CHOOSE($Q$6+1,$M$1,CHOOSE($R$6+1,0,SUM(OFFSET($A$11,$B33-$O$5,$O$6,1,-$P$6)))),IF(BN$13=$M$8,CHOOSE($Q$6+1,$M$1,CHOOSE($R$6+1,0,SUM(OFFSET($A$11,$B33-$O$5,$O$7,1,-$P$6)))),IF(BN$11&lt;$D$7,OFFSET(INDIRECT($D$3),$A33-1,$Q$3+BN$11),OFFSET(INDIRECT($D$4),$A33-1,$Q$4+BN$11)))))))</f>
        <v/>
      </c>
      <c r="BO33" s="45" t="str">
        <f t="shared" ref="BO33:BO43" ca="1" si="118">IF(BO$11="","",IF(BO$13=$M$5,CHOOSE($Q$6+1,$M$1,BP33+BQ33-BR33),IF(BO$13=$M$6,CHOOSE($Q$6+1,$M$1,OFFSET($A33,,$P$7-1)),IF(BO$13=$M$7,CHOOSE($Q$6+1,$M$1,CHOOSE($R$6+1,0,SUM(OFFSET($A$11,$B33-$O$5,$O$6,1,-$P$6)))),IF(BO$13=$M$8,CHOOSE($Q$6+1,$M$1,CHOOSE($R$6+1,0,SUM(OFFSET($A$11,$B33-$O$5,$O$7,1,-$P$6)))),IF(BO$11&lt;$D$7,OFFSET(INDIRECT($D$3),$A33-1,$Q$3+BO$11),OFFSET(INDIRECT($D$4),$A33-1,$Q$4+BO$11)))))))</f>
        <v/>
      </c>
      <c r="BP33" s="45" t="str">
        <f t="shared" ref="BP33:BP43" ca="1" si="119">IF(BP$11="","",IF(BP$13=$M$5,CHOOSE($Q$6+1,$M$1,BQ33+BR33-BS33),IF(BP$13=$M$6,CHOOSE($Q$6+1,$M$1,OFFSET($A33,,$P$7-1)),IF(BP$13=$M$7,CHOOSE($Q$6+1,$M$1,CHOOSE($R$6+1,0,SUM(OFFSET($A$11,$B33-$O$5,$O$6,1,-$P$6)))),IF(BP$13=$M$8,CHOOSE($Q$6+1,$M$1,CHOOSE($R$6+1,0,SUM(OFFSET($A$11,$B33-$O$5,$O$7,1,-$P$6)))),IF(BP$11&lt;$D$7,OFFSET(INDIRECT($D$3),$A33-1,$Q$3+BP$11),OFFSET(INDIRECT($D$4),$A33-1,$Q$4+BP$11)))))))</f>
        <v/>
      </c>
      <c r="BQ33" s="45" t="str">
        <f t="shared" ref="BQ33:BQ43" ca="1" si="120">IF(BQ$11="","",IF(BQ$13=$M$5,CHOOSE($Q$6+1,$M$1,BR33+BS33-BT33),IF(BQ$13=$M$6,CHOOSE($Q$6+1,$M$1,OFFSET($A33,,$P$7-1)),IF(BQ$13=$M$7,CHOOSE($Q$6+1,$M$1,CHOOSE($R$6+1,0,SUM(OFFSET($A$11,$B33-$O$5,$O$6,1,-$P$6)))),IF(BQ$13=$M$8,CHOOSE($Q$6+1,$M$1,CHOOSE($R$6+1,0,SUM(OFFSET($A$11,$B33-$O$5,$O$7,1,-$P$6)))),IF(BQ$11&lt;$D$7,OFFSET(INDIRECT($D$3),$A33-1,$Q$3+BQ$11),OFFSET(INDIRECT($D$4),$A33-1,$Q$4+BQ$11)))))))</f>
        <v/>
      </c>
      <c r="BR33" s="45" t="str">
        <f t="shared" ref="BR33:BR43" ca="1" si="121">IF(BR$11="","",IF(BR$13=$M$5,CHOOSE($Q$6+1,$M$1,BS33+BT33-BU33),IF(BR$13=$M$6,CHOOSE($Q$6+1,$M$1,OFFSET($A33,,$P$7-1)),IF(BR$13=$M$7,CHOOSE($Q$6+1,$M$1,CHOOSE($R$6+1,0,SUM(OFFSET($A$11,$B33-$O$5,$O$6,1,-$P$6)))),IF(BR$13=$M$8,CHOOSE($Q$6+1,$M$1,CHOOSE($R$6+1,0,SUM(OFFSET($A$11,$B33-$O$5,$O$7,1,-$P$6)))),IF(BR$11&lt;$D$7,OFFSET(INDIRECT($D$3),$A33-1,$Q$3+BR$11),OFFSET(INDIRECT($D$4),$A33-1,$Q$4+BR$11)))))))</f>
        <v/>
      </c>
      <c r="BS33" s="45" t="str">
        <f t="shared" ref="BS33:BS43" ca="1" si="122">IF(BS$11="","",IF(BS$13=$M$5,CHOOSE($Q$6+1,$M$1,BT33+BU33-BV33),IF(BS$13=$M$6,CHOOSE($Q$6+1,$M$1,OFFSET($A33,,$P$7-1)),IF(BS$13=$M$7,CHOOSE($Q$6+1,$M$1,CHOOSE($R$6+1,0,SUM(OFFSET($A$11,$B33-$O$5,$O$6,1,-$P$6)))),IF(BS$13=$M$8,CHOOSE($Q$6+1,$M$1,CHOOSE($R$6+1,0,SUM(OFFSET($A$11,$B33-$O$5,$O$7,1,-$P$6)))),IF(BS$11&lt;$D$7,OFFSET(INDIRECT($D$3),$A33-1,$Q$3+BS$11),OFFSET(INDIRECT($D$4),$A33-1,$Q$4+BS$11)))))))</f>
        <v/>
      </c>
      <c r="BT33" s="45" t="str">
        <f t="shared" ref="BT33:BT43" ca="1" si="123">IF(BT$11="","",IF(BT$13=$M$5,CHOOSE($Q$6+1,$M$1,BU33+BV33-BW33),IF(BT$13=$M$6,CHOOSE($Q$6+1,$M$1,OFFSET($A33,,$P$7-1)),IF(BT$13=$M$7,CHOOSE($Q$6+1,$M$1,CHOOSE($R$6+1,0,SUM(OFFSET($A$11,$B33-$O$5,$O$6,1,-$P$6)))),IF(BT$13=$M$8,CHOOSE($Q$6+1,$M$1,CHOOSE($R$6+1,0,SUM(OFFSET($A$11,$B33-$O$5,$O$7,1,-$P$6)))),IF(BT$11&lt;$D$7,OFFSET(INDIRECT($D$3),$A33-1,$Q$3+BT$11),OFFSET(INDIRECT($D$4),$A33-1,$Q$4+BT$11)))))))</f>
        <v/>
      </c>
      <c r="BU33" s="45" t="str">
        <f t="shared" ref="BU33:BU43" ca="1" si="124">IF(BU$11="","",IF(BU$13=$M$5,CHOOSE($Q$6+1,$M$1,BV33+BW33-BX33),IF(BU$13=$M$6,CHOOSE($Q$6+1,$M$1,OFFSET($A33,,$P$7-1)),IF(BU$13=$M$7,CHOOSE($Q$6+1,$M$1,CHOOSE($R$6+1,0,SUM(OFFSET($A$11,$B33-$O$5,$O$6,1,-$P$6)))),IF(BU$13=$M$8,CHOOSE($Q$6+1,$M$1,CHOOSE($R$6+1,0,SUM(OFFSET($A$11,$B33-$O$5,$O$7,1,-$P$6)))),IF(BU$11&lt;$D$7,OFFSET(INDIRECT($D$3),$A33-1,$Q$3+BU$11),OFFSET(INDIRECT($D$4),$A33-1,$Q$4+BU$11)))))))</f>
        <v/>
      </c>
      <c r="BV33" s="45" t="str">
        <f t="shared" ref="BV33:BV43" ca="1" si="125">IF(BV$11="","",IF(BV$13=$M$5,CHOOSE($Q$6+1,$M$1,BW33+BX33-BY33),IF(BV$13=$M$6,CHOOSE($Q$6+1,$M$1,OFFSET($A33,,$P$7-1)),IF(BV$13=$M$7,CHOOSE($Q$6+1,$M$1,CHOOSE($R$6+1,0,SUM(OFFSET($A$11,$B33-$O$5,$O$6,1,-$P$6)))),IF(BV$13=$M$8,CHOOSE($Q$6+1,$M$1,CHOOSE($R$6+1,0,SUM(OFFSET($A$11,$B33-$O$5,$O$7,1,-$P$6)))),IF(BV$11&lt;$D$7,OFFSET(INDIRECT($D$3),$A33-1,$Q$3+BV$11),OFFSET(INDIRECT($D$4),$A33-1,$Q$4+BV$11)))))))</f>
        <v/>
      </c>
      <c r="BW33" s="45" t="str">
        <f t="shared" ref="BW33:BW43" ca="1" si="126">IF(BW$11="","",IF(BW$13=$M$5,CHOOSE($Q$6+1,$M$1,BX33+BY33-BZ33),IF(BW$13=$M$6,CHOOSE($Q$6+1,$M$1,OFFSET($A33,,$P$7-1)),IF(BW$13=$M$7,CHOOSE($Q$6+1,$M$1,CHOOSE($R$6+1,0,SUM(OFFSET($A$11,$B33-$O$5,$O$6,1,-$P$6)))),IF(BW$13=$M$8,CHOOSE($Q$6+1,$M$1,CHOOSE($R$6+1,0,SUM(OFFSET($A$11,$B33-$O$5,$O$7,1,-$P$6)))),IF(BW$11&lt;$D$7,OFFSET(INDIRECT($D$3),$A33-1,$Q$3+BW$11),OFFSET(INDIRECT($D$4),$A33-1,$Q$4+BW$11)))))))</f>
        <v/>
      </c>
      <c r="BX33" s="45" t="str">
        <f t="shared" ref="BX33:BX43" ca="1" si="127">IF(BX$11="","",IF(BX$13=$M$5,CHOOSE($Q$6+1,$M$1,BY33+BZ33-CA33),IF(BX$13=$M$6,CHOOSE($Q$6+1,$M$1,OFFSET($A33,,$P$7-1)),IF(BX$13=$M$7,CHOOSE($Q$6+1,$M$1,CHOOSE($R$6+1,0,SUM(OFFSET($A$11,$B33-$O$5,$O$6,1,-$P$6)))),IF(BX$13=$M$8,CHOOSE($Q$6+1,$M$1,CHOOSE($R$6+1,0,SUM(OFFSET($A$11,$B33-$O$5,$O$7,1,-$P$6)))),IF(BX$11&lt;$D$7,OFFSET(INDIRECT($D$3),$A33-1,$Q$3+BX$11),OFFSET(INDIRECT($D$4),$A33-1,$Q$4+BX$11)))))))</f>
        <v/>
      </c>
      <c r="BY33" s="45" t="str">
        <f t="shared" ref="BY33:BY43" ca="1" si="128">IF(BY$11="","",IF(BY$13=$M$5,CHOOSE($Q$6+1,$M$1,BZ33+CA33-CB33),IF(BY$13=$M$6,CHOOSE($Q$6+1,$M$1,OFFSET($A33,,$P$7-1)),IF(BY$13=$M$7,CHOOSE($Q$6+1,$M$1,CHOOSE($R$6+1,0,SUM(OFFSET($A$11,$B33-$O$5,$O$6,1,-$P$6)))),IF(BY$13=$M$8,CHOOSE($Q$6+1,$M$1,CHOOSE($R$6+1,0,SUM(OFFSET($A$11,$B33-$O$5,$O$7,1,-$P$6)))),IF(BY$11&lt;$D$7,OFFSET(INDIRECT($D$3),$A33-1,$Q$3+BY$11),OFFSET(INDIRECT($D$4),$A33-1,$Q$4+BY$11)))))))</f>
        <v/>
      </c>
      <c r="BZ33" s="45" t="str">
        <f t="shared" ref="BZ33:BZ43" ca="1" si="129">IF(BZ$11="","",IF(BZ$13=$M$5,CHOOSE($Q$6+1,$M$1,CA33+CB33-CC33),IF(BZ$13=$M$6,CHOOSE($Q$6+1,$M$1,OFFSET($A33,,$P$7-1)),IF(BZ$13=$M$7,CHOOSE($Q$6+1,$M$1,CHOOSE($R$6+1,0,SUM(OFFSET($A$11,$B33-$O$5,$O$6,1,-$P$6)))),IF(BZ$13=$M$8,CHOOSE($Q$6+1,$M$1,CHOOSE($R$6+1,0,SUM(OFFSET($A$11,$B33-$O$5,$O$7,1,-$P$6)))),IF(BZ$11&lt;$D$7,OFFSET(INDIRECT($D$3),$A33-1,$Q$3+BZ$11),OFFSET(INDIRECT($D$4),$A33-1,$Q$4+BZ$11)))))))</f>
        <v/>
      </c>
      <c r="CA33" s="45" t="str">
        <f t="shared" ref="CA33:CA43" ca="1" si="130">IF(CA$11="","",IF(CA$13=$M$5,CHOOSE($Q$6+1,$M$1,CB33+CC33-CD33),IF(CA$13=$M$6,CHOOSE($Q$6+1,$M$1,OFFSET($A33,,$P$7-1)),IF(CA$13=$M$7,CHOOSE($Q$6+1,$M$1,CHOOSE($R$6+1,0,SUM(OFFSET($A$11,$B33-$O$5,$O$6,1,-$P$6)))),IF(CA$13=$M$8,CHOOSE($Q$6+1,$M$1,CHOOSE($R$6+1,0,SUM(OFFSET($A$11,$B33-$O$5,$O$7,1,-$P$6)))),IF(CA$11&lt;$D$7,OFFSET(INDIRECT($D$3),$A33-1,$Q$3+CA$11),OFFSET(INDIRECT($D$4),$A33-1,$Q$4+CA$11)))))))</f>
        <v/>
      </c>
      <c r="CB33" s="45" t="str">
        <f t="shared" ref="CB33:CB43" ca="1" si="131">IF(CB$11="","",IF(CB$13=$M$5,CHOOSE($Q$6+1,$M$1,CC33+CD33-CE33),IF(CB$13=$M$6,CHOOSE($Q$6+1,$M$1,OFFSET($A33,,$P$7-1)),IF(CB$13=$M$7,CHOOSE($Q$6+1,$M$1,CHOOSE($R$6+1,0,SUM(OFFSET($A$11,$B33-$O$5,$O$6,1,-$P$6)))),IF(CB$13=$M$8,CHOOSE($Q$6+1,$M$1,CHOOSE($R$6+1,0,SUM(OFFSET($A$11,$B33-$O$5,$O$7,1,-$P$6)))),IF(CB$11&lt;$D$7,OFFSET(INDIRECT($D$3),$A33-1,$Q$3+CB$11),OFFSET(INDIRECT($D$4),$A33-1,$Q$4+CB$11)))))))</f>
        <v/>
      </c>
      <c r="CC33" s="45" t="str">
        <f t="shared" ref="CC33:CC43" ca="1" si="132">IF(CC$11="","",IF(CC$13=$M$5,CHOOSE($Q$6+1,$M$1,CD33+CE33-CF33),IF(CC$13=$M$6,CHOOSE($Q$6+1,$M$1,OFFSET($A33,,$P$7-1)),IF(CC$13=$M$7,CHOOSE($Q$6+1,$M$1,CHOOSE($R$6+1,0,SUM(OFFSET($A$11,$B33-$O$5,$O$6,1,-$P$6)))),IF(CC$13=$M$8,CHOOSE($Q$6+1,$M$1,CHOOSE($R$6+1,0,SUM(OFFSET($A$11,$B33-$O$5,$O$7,1,-$P$6)))),IF(CC$11&lt;$D$7,OFFSET(INDIRECT($D$3),$A33-1,$Q$3+CC$11),OFFSET(INDIRECT($D$4),$A33-1,$Q$4+CC$11)))))))</f>
        <v/>
      </c>
      <c r="CD33" s="45" t="str">
        <f t="shared" ref="CD33:CD43" ca="1" si="133">IF(CD$11="","",IF(CD$13=$M$5,CHOOSE($Q$6+1,$M$1,CE33+CF33-CG33),IF(CD$13=$M$6,CHOOSE($Q$6+1,$M$1,OFFSET($A33,,$P$7-1)),IF(CD$13=$M$7,CHOOSE($Q$6+1,$M$1,CHOOSE($R$6+1,0,SUM(OFFSET($A$11,$B33-$O$5,$O$6,1,-$P$6)))),IF(CD$13=$M$8,CHOOSE($Q$6+1,$M$1,CHOOSE($R$6+1,0,SUM(OFFSET($A$11,$B33-$O$5,$O$7,1,-$P$6)))),IF(CD$11&lt;$D$7,OFFSET(INDIRECT($D$3),$A33-1,$Q$3+CD$11),OFFSET(INDIRECT($D$4),$A33-1,$Q$4+CD$11)))))))</f>
        <v/>
      </c>
      <c r="CE33" s="45" t="str">
        <f t="shared" ref="CE33:CE43" ca="1" si="134">IF(CE$11="","",IF(CE$13=$M$5,CHOOSE($Q$6+1,$M$1,CF33+CG33-CH33),IF(CE$13=$M$6,CHOOSE($Q$6+1,$M$1,OFFSET($A33,,$P$7-1)),IF(CE$13=$M$7,CHOOSE($Q$6+1,$M$1,CHOOSE($R$6+1,0,SUM(OFFSET($A$11,$B33-$O$5,$O$6,1,-$P$6)))),IF(CE$13=$M$8,CHOOSE($Q$6+1,$M$1,CHOOSE($R$6+1,0,SUM(OFFSET($A$11,$B33-$O$5,$O$7,1,-$P$6)))),IF(CE$11&lt;$D$7,OFFSET(INDIRECT($D$3),$A33-1,$Q$3+CE$11),OFFSET(INDIRECT($D$4),$A33-1,$Q$4+CE$11)))))))</f>
        <v/>
      </c>
      <c r="CF33" s="45" t="str">
        <f t="shared" ref="CF33:CF43" ca="1" si="135">IF(CF$11="","",IF(CF$13=$M$5,CHOOSE($Q$6+1,$M$1,CG33+CH33-CI33),IF(CF$13=$M$6,CHOOSE($Q$6+1,$M$1,OFFSET($A33,,$P$7-1)),IF(CF$13=$M$7,CHOOSE($Q$6+1,$M$1,CHOOSE($R$6+1,0,SUM(OFFSET($A$11,$B33-$O$5,$O$6,1,-$P$6)))),IF(CF$13=$M$8,CHOOSE($Q$6+1,$M$1,CHOOSE($R$6+1,0,SUM(OFFSET($A$11,$B33-$O$5,$O$7,1,-$P$6)))),IF(CF$11&lt;$D$7,OFFSET(INDIRECT($D$3),$A33-1,$Q$3+CF$11),OFFSET(INDIRECT($D$4),$A33-1,$Q$4+CF$11)))))))</f>
        <v/>
      </c>
      <c r="CG33" s="45" t="str">
        <f t="shared" ref="CG33:CG43" ca="1" si="136">IF(CG$11="","",IF(CG$13=$M$5,CHOOSE($Q$6+1,$M$1,CH33+CI33-CJ33),IF(CG$13=$M$6,CHOOSE($Q$6+1,$M$1,OFFSET($A33,,$P$7-1)),IF(CG$13=$M$7,CHOOSE($Q$6+1,$M$1,CHOOSE($R$6+1,0,SUM(OFFSET($A$11,$B33-$O$5,$O$6,1,-$P$6)))),IF(CG$13=$M$8,CHOOSE($Q$6+1,$M$1,CHOOSE($R$6+1,0,SUM(OFFSET($A$11,$B33-$O$5,$O$7,1,-$P$6)))),IF(CG$11&lt;$D$7,OFFSET(INDIRECT($D$3),$A33-1,$Q$3+CG$11),OFFSET(INDIRECT($D$4),$A33-1,$Q$4+CG$11)))))))</f>
        <v/>
      </c>
      <c r="CH33" s="45" t="str">
        <f t="shared" ref="CH33:CH43" ca="1" si="137">IF(CH$11="","",IF(CH$13=$M$5,CHOOSE($Q$6+1,$M$1,CI33+CJ33-CK33),IF(CH$13=$M$6,CHOOSE($Q$6+1,$M$1,OFFSET($A33,,$P$7-1)),IF(CH$13=$M$7,CHOOSE($Q$6+1,$M$1,CHOOSE($R$6+1,0,SUM(OFFSET($A$11,$B33-$O$5,$O$6,1,-$P$6)))),IF(CH$13=$M$8,CHOOSE($Q$6+1,$M$1,CHOOSE($R$6+1,0,SUM(OFFSET($A$11,$B33-$O$5,$O$7,1,-$P$6)))),IF(CH$11&lt;$D$7,OFFSET(INDIRECT($D$3),$A33-1,$Q$3+CH$11),OFFSET(INDIRECT($D$4),$A33-1,$Q$4+CH$11)))))))</f>
        <v/>
      </c>
      <c r="CI33" s="45" t="str">
        <f t="shared" ref="CI33:CI43" ca="1" si="138">IF(CI$11="","",IF(CI$13=$M$5,CHOOSE($Q$6+1,$M$1,CJ33+CK33-CL33),IF(CI$13=$M$6,CHOOSE($Q$6+1,$M$1,OFFSET($A33,,$P$7-1)),IF(CI$13=$M$7,CHOOSE($Q$6+1,$M$1,CHOOSE($R$6+1,0,SUM(OFFSET($A$11,$B33-$O$5,$O$6,1,-$P$6)))),IF(CI$13=$M$8,CHOOSE($Q$6+1,$M$1,CHOOSE($R$6+1,0,SUM(OFFSET($A$11,$B33-$O$5,$O$7,1,-$P$6)))),IF(CI$11&lt;$D$7,OFFSET(INDIRECT($D$3),$A33-1,$Q$3+CI$11),OFFSET(INDIRECT($D$4),$A33-1,$Q$4+CI$11)))))))</f>
        <v/>
      </c>
      <c r="CJ33" s="45" t="str">
        <f t="shared" ref="CJ33:CJ43" ca="1" si="139">IF(CJ$11="","",IF(CJ$13=$M$5,CHOOSE($Q$6+1,$M$1,CK33+CL33-CM33),IF(CJ$13=$M$6,CHOOSE($Q$6+1,$M$1,OFFSET($A33,,$P$7-1)),IF(CJ$13=$M$7,CHOOSE($Q$6+1,$M$1,CHOOSE($R$6+1,0,SUM(OFFSET($A$11,$B33-$O$5,$O$6,1,-$P$6)))),IF(CJ$13=$M$8,CHOOSE($Q$6+1,$M$1,CHOOSE($R$6+1,0,SUM(OFFSET($A$11,$B33-$O$5,$O$7,1,-$P$6)))),IF(CJ$11&lt;$D$7,OFFSET(INDIRECT($D$3),$A33-1,$Q$3+CJ$11),OFFSET(INDIRECT($D$4),$A33-1,$Q$4+CJ$11)))))))</f>
        <v/>
      </c>
      <c r="CK33" s="45" t="str">
        <f t="shared" ref="CK33:CK43" ca="1" si="140">IF(CK$11="","",IF(CK$13=$M$5,CHOOSE($Q$6+1,$M$1,CL33+CM33-CN33),IF(CK$13=$M$6,CHOOSE($Q$6+1,$M$1,OFFSET($A33,,$P$7-1)),IF(CK$13=$M$7,CHOOSE($Q$6+1,$M$1,CHOOSE($R$6+1,0,SUM(OFFSET($A$11,$B33-$O$5,$O$6,1,-$P$6)))),IF(CK$13=$M$8,CHOOSE($Q$6+1,$M$1,CHOOSE($R$6+1,0,SUM(OFFSET($A$11,$B33-$O$5,$O$7,1,-$P$6)))),IF(CK$11&lt;$D$7,OFFSET(INDIRECT($D$3),$A33-1,$Q$3+CK$11),OFFSET(INDIRECT($D$4),$A33-1,$Q$4+CK$11)))))))</f>
        <v/>
      </c>
      <c r="CL33" s="45" t="str">
        <f t="shared" ref="CL33:CL43" ca="1" si="141">IF(CL$11="","",IF(CL$13=$M$5,CHOOSE($Q$6+1,$M$1,CM33+CN33-CO33),IF(CL$13=$M$6,CHOOSE($Q$6+1,$M$1,OFFSET($A33,,$P$7-1)),IF(CL$13=$M$7,CHOOSE($Q$6+1,$M$1,CHOOSE($R$6+1,0,SUM(OFFSET($A$11,$B33-$O$5,$O$6,1,-$P$6)))),IF(CL$13=$M$8,CHOOSE($Q$6+1,$M$1,CHOOSE($R$6+1,0,SUM(OFFSET($A$11,$B33-$O$5,$O$7,1,-$P$6)))),IF(CL$11&lt;$D$7,OFFSET(INDIRECT($D$3),$A33-1,$Q$3+CL$11),OFFSET(INDIRECT($D$4),$A33-1,$Q$4+CL$11)))))))</f>
        <v/>
      </c>
      <c r="CM33" s="45" t="str">
        <f t="shared" ref="CM33:CM43" ca="1" si="142">IF(CM$11="","",IF(CM$13=$M$5,CHOOSE($Q$6+1,$M$1,CN33+CO33-CP33),IF(CM$13=$M$6,CHOOSE($Q$6+1,$M$1,OFFSET($A33,,$P$7-1)),IF(CM$13=$M$7,CHOOSE($Q$6+1,$M$1,CHOOSE($R$6+1,0,SUM(OFFSET($A$11,$B33-$O$5,$O$6,1,-$P$6)))),IF(CM$13=$M$8,CHOOSE($Q$6+1,$M$1,CHOOSE($R$6+1,0,SUM(OFFSET($A$11,$B33-$O$5,$O$7,1,-$P$6)))),IF(CM$11&lt;$D$7,OFFSET(INDIRECT($D$3),$A33-1,$Q$3+CM$11),OFFSET(INDIRECT($D$4),$A33-1,$Q$4+CM$11)))))))</f>
        <v/>
      </c>
      <c r="CN33" s="45" t="str">
        <f t="shared" ref="CN33:CN43" ca="1" si="143">IF(CN$11="","",IF(CN$13=$M$5,CHOOSE($Q$6+1,$M$1,CO33+CP33-CQ33),IF(CN$13=$M$6,CHOOSE($Q$6+1,$M$1,OFFSET($A33,,$P$7-1)),IF(CN$13=$M$7,CHOOSE($Q$6+1,$M$1,CHOOSE($R$6+1,0,SUM(OFFSET($A$11,$B33-$O$5,$O$6,1,-$P$6)))),IF(CN$13=$M$8,CHOOSE($Q$6+1,$M$1,CHOOSE($R$6+1,0,SUM(OFFSET($A$11,$B33-$O$5,$O$7,1,-$P$6)))),IF(CN$11&lt;$D$7,OFFSET(INDIRECT($D$3),$A33-1,$Q$3+CN$11),OFFSET(INDIRECT($D$4),$A33-1,$Q$4+CN$11)))))))</f>
        <v/>
      </c>
      <c r="CO33" s="45" t="str">
        <f t="shared" ref="CO33:CO43" ca="1" si="144">IF(CO$11="","",IF(CO$13=$M$5,CHOOSE($Q$6+1,$M$1,CP33+CQ33-CR33),IF(CO$13=$M$6,CHOOSE($Q$6+1,$M$1,OFFSET($A33,,$P$7-1)),IF(CO$13=$M$7,CHOOSE($Q$6+1,$M$1,CHOOSE($R$6+1,0,SUM(OFFSET($A$11,$B33-$O$5,$O$6,1,-$P$6)))),IF(CO$13=$M$8,CHOOSE($Q$6+1,$M$1,CHOOSE($R$6+1,0,SUM(OFFSET($A$11,$B33-$O$5,$O$7,1,-$P$6)))),IF(CO$11&lt;$D$7,OFFSET(INDIRECT($D$3),$A33-1,$Q$3+CO$11),OFFSET(INDIRECT($D$4),$A33-1,$Q$4+CO$11)))))))</f>
        <v/>
      </c>
      <c r="CP33" s="45" t="str">
        <f t="shared" ref="CP33:CP43" ca="1" si="145">IF(CP$11="","",IF(CP$13=$M$5,CHOOSE($Q$6+1,$M$1,CQ33+CR33-CS33),IF(CP$13=$M$6,CHOOSE($Q$6+1,$M$1,OFFSET($A33,,$P$7-1)),IF(CP$13=$M$7,CHOOSE($Q$6+1,$M$1,CHOOSE($R$6+1,0,SUM(OFFSET($A$11,$B33-$O$5,$O$6,1,-$P$6)))),IF(CP$13=$M$8,CHOOSE($Q$6+1,$M$1,CHOOSE($R$6+1,0,SUM(OFFSET($A$11,$B33-$O$5,$O$7,1,-$P$6)))),IF(CP$11&lt;$D$7,OFFSET(INDIRECT($D$3),$A33-1,$Q$3+CP$11),OFFSET(INDIRECT($D$4),$A33-1,$Q$4+CP$11)))))))</f>
        <v/>
      </c>
      <c r="CQ33" s="45" t="str">
        <f t="shared" ref="CQ33:CQ43" ca="1" si="146">IF(CQ$11="","",IF(CQ$13=$M$5,CHOOSE($Q$6+1,$M$1,CR33+CS33-CT33),IF(CQ$13=$M$6,CHOOSE($Q$6+1,$M$1,OFFSET($A33,,$P$7-1)),IF(CQ$13=$M$7,CHOOSE($Q$6+1,$M$1,CHOOSE($R$6+1,0,SUM(OFFSET($A$11,$B33-$O$5,$O$6,1,-$P$6)))),IF(CQ$13=$M$8,CHOOSE($Q$6+1,$M$1,CHOOSE($R$6+1,0,SUM(OFFSET($A$11,$B33-$O$5,$O$7,1,-$P$6)))),IF(CQ$11&lt;$D$7,OFFSET(INDIRECT($D$3),$A33-1,$Q$3+CQ$11),OFFSET(INDIRECT($D$4),$A33-1,$Q$4+CQ$11)))))))</f>
        <v/>
      </c>
      <c r="CR33" s="45" t="str">
        <f t="shared" ref="CR33:CR43" ca="1" si="147">IF(CR$11="","",IF(CR$13=$M$5,CHOOSE($Q$6+1,$M$1,CS33+CT33-CU33),IF(CR$13=$M$6,CHOOSE($Q$6+1,$M$1,OFFSET($A33,,$P$7-1)),IF(CR$13=$M$7,CHOOSE($Q$6+1,$M$1,CHOOSE($R$6+1,0,SUM(OFFSET($A$11,$B33-$O$5,$O$6,1,-$P$6)))),IF(CR$13=$M$8,CHOOSE($Q$6+1,$M$1,CHOOSE($R$6+1,0,SUM(OFFSET($A$11,$B33-$O$5,$O$7,1,-$P$6)))),IF(CR$11&lt;$D$7,OFFSET(INDIRECT($D$3),$A33-1,$Q$3+CR$11),OFFSET(INDIRECT($D$4),$A33-1,$Q$4+CR$11)))))))</f>
        <v/>
      </c>
      <c r="CS33" s="45" t="str">
        <f t="shared" ref="CS33:CS43" ca="1" si="148">IF(CS$11="","",IF(CS$13=$M$5,CHOOSE($Q$6+1,$M$1,CT33+CU33-CV33),IF(CS$13=$M$6,CHOOSE($Q$6+1,$M$1,OFFSET($A33,,$P$7-1)),IF(CS$13=$M$7,CHOOSE($Q$6+1,$M$1,CHOOSE($R$6+1,0,SUM(OFFSET($A$11,$B33-$O$5,$O$6,1,-$P$6)))),IF(CS$13=$M$8,CHOOSE($Q$6+1,$M$1,CHOOSE($R$6+1,0,SUM(OFFSET($A$11,$B33-$O$5,$O$7,1,-$P$6)))),IF(CS$11&lt;$D$7,OFFSET(INDIRECT($D$3),$A33-1,$Q$3+CS$11),OFFSET(INDIRECT($D$4),$A33-1,$Q$4+CS$11)))))))</f>
        <v/>
      </c>
      <c r="CT33" s="45" t="str">
        <f t="shared" ref="CT33:CT43" ca="1" si="149">IF(CT$11="","",IF(CT$13=$M$5,CHOOSE($Q$6+1,$M$1,CU33+CV33-CW33),IF(CT$13=$M$6,CHOOSE($Q$6+1,$M$1,OFFSET($A33,,$P$7-1)),IF(CT$13=$M$7,CHOOSE($Q$6+1,$M$1,CHOOSE($R$6+1,0,SUM(OFFSET($A$11,$B33-$O$5,$O$6,1,-$P$6)))),IF(CT$13=$M$8,CHOOSE($Q$6+1,$M$1,CHOOSE($R$6+1,0,SUM(OFFSET($A$11,$B33-$O$5,$O$7,1,-$P$6)))),IF(CT$11&lt;$D$7,OFFSET(INDIRECT($D$3),$A33-1,$Q$3+CT$11),OFFSET(INDIRECT($D$4),$A33-1,$Q$4+CT$11)))))))</f>
        <v/>
      </c>
      <c r="CU33" s="45" t="str">
        <f t="shared" ref="CU33:CU43" ca="1" si="150">IF(CU$11="","",IF(CU$13=$M$5,CHOOSE($Q$6+1,$M$1,CV33+CW33-CX33),IF(CU$13=$M$6,CHOOSE($Q$6+1,$M$1,OFFSET($A33,,$P$7-1)),IF(CU$13=$M$7,CHOOSE($Q$6+1,$M$1,CHOOSE($R$6+1,0,SUM(OFFSET($A$11,$B33-$O$5,$O$6,1,-$P$6)))),IF(CU$13=$M$8,CHOOSE($Q$6+1,$M$1,CHOOSE($R$6+1,0,SUM(OFFSET($A$11,$B33-$O$5,$O$7,1,-$P$6)))),IF(CU$11&lt;$D$7,OFFSET(INDIRECT($D$3),$A33-1,$Q$3+CU$11),OFFSET(INDIRECT($D$4),$A33-1,$Q$4+CU$11)))))))</f>
        <v/>
      </c>
      <c r="CV33" s="45" t="str">
        <f t="shared" ref="CV33:CV43" ca="1" si="151">IF(CV$11="","",IF(CV$13=$M$5,CHOOSE($Q$6+1,$M$1,CW33+CX33-CY33),IF(CV$13=$M$6,CHOOSE($Q$6+1,$M$1,OFFSET($A33,,$P$7-1)),IF(CV$13=$M$7,CHOOSE($Q$6+1,$M$1,CHOOSE($R$6+1,0,SUM(OFFSET($A$11,$B33-$O$5,$O$6,1,-$P$6)))),IF(CV$13=$M$8,CHOOSE($Q$6+1,$M$1,CHOOSE($R$6+1,0,SUM(OFFSET($A$11,$B33-$O$5,$O$7,1,-$P$6)))),IF(CV$11&lt;$D$7,OFFSET(INDIRECT($D$3),$A33-1,$Q$3+CV$11),OFFSET(INDIRECT($D$4),$A33-1,$Q$4+CV$11)))))))</f>
        <v/>
      </c>
      <c r="CW33" s="45" t="str">
        <f t="shared" ref="CW33:CW43" ca="1" si="152">IF(CW$11="","",IF(CW$13=$M$5,CHOOSE($Q$6+1,$M$1,CX33+CY33-CZ33),IF(CW$13=$M$6,CHOOSE($Q$6+1,$M$1,OFFSET($A33,,$P$7-1)),IF(CW$13=$M$7,CHOOSE($Q$6+1,$M$1,CHOOSE($R$6+1,0,SUM(OFFSET($A$11,$B33-$O$5,$O$6,1,-$P$6)))),IF(CW$13=$M$8,CHOOSE($Q$6+1,$M$1,CHOOSE($R$6+1,0,SUM(OFFSET($A$11,$B33-$O$5,$O$7,1,-$P$6)))),IF(CW$11&lt;$D$7,OFFSET(INDIRECT($D$3),$A33-1,$Q$3+CW$11),OFFSET(INDIRECT($D$4),$A33-1,$Q$4+CW$11)))))))</f>
        <v/>
      </c>
      <c r="CX33" s="45" t="str">
        <f t="shared" ref="CX33:CX43" ca="1" si="153">IF(CX$11="","",IF(CX$13=$M$5,CHOOSE($Q$6+1,$M$1,CY33+CZ33-DA33),IF(CX$13=$M$6,CHOOSE($Q$6+1,$M$1,OFFSET($A33,,$P$7-1)),IF(CX$13=$M$7,CHOOSE($Q$6+1,$M$1,CHOOSE($R$6+1,0,SUM(OFFSET($A$11,$B33-$O$5,$O$6,1,-$P$6)))),IF(CX$13=$M$8,CHOOSE($Q$6+1,$M$1,CHOOSE($R$6+1,0,SUM(OFFSET($A$11,$B33-$O$5,$O$7,1,-$P$6)))),IF(CX$11&lt;$D$7,OFFSET(INDIRECT($D$3),$A33-1,$Q$3+CX$11),OFFSET(INDIRECT($D$4),$A33-1,$Q$4+CX$11)))))))</f>
        <v/>
      </c>
      <c r="CY33" s="45" t="str">
        <f t="shared" ref="CY33:CY43" ca="1" si="154">IF(CY$11="","",IF(CY$13=$M$5,CHOOSE($Q$6+1,$M$1,CZ33+DA33-DB33),IF(CY$13=$M$6,CHOOSE($Q$6+1,$M$1,OFFSET($A33,,$P$7-1)),IF(CY$13=$M$7,CHOOSE($Q$6+1,$M$1,CHOOSE($R$6+1,0,SUM(OFFSET($A$11,$B33-$O$5,$O$6,1,-$P$6)))),IF(CY$13=$M$8,CHOOSE($Q$6+1,$M$1,CHOOSE($R$6+1,0,SUM(OFFSET($A$11,$B33-$O$5,$O$7,1,-$P$6)))),IF(CY$11&lt;$D$7,OFFSET(INDIRECT($D$3),$A33-1,$Q$3+CY$11),OFFSET(INDIRECT($D$4),$A33-1,$Q$4+CY$11)))))))</f>
        <v/>
      </c>
      <c r="CZ33" s="45" t="str">
        <f t="shared" ref="CZ33:CZ43" ca="1" si="155">IF(CZ$11="","",IF(CZ$13=$M$5,CHOOSE($Q$6+1,$M$1,DA33+DB33-DC33),IF(CZ$13=$M$6,CHOOSE($Q$6+1,$M$1,OFFSET($A33,,$P$7-1)),IF(CZ$13=$M$7,CHOOSE($Q$6+1,$M$1,CHOOSE($R$6+1,0,SUM(OFFSET($A$11,$B33-$O$5,$O$6,1,-$P$6)))),IF(CZ$13=$M$8,CHOOSE($Q$6+1,$M$1,CHOOSE($R$6+1,0,SUM(OFFSET($A$11,$B33-$O$5,$O$7,1,-$P$6)))),IF(CZ$11&lt;$D$7,OFFSET(INDIRECT($D$3),$A33-1,$Q$3+CZ$11),OFFSET(INDIRECT($D$4),$A33-1,$Q$4+CZ$11)))))))</f>
        <v/>
      </c>
    </row>
    <row r="34" spans="1:104" ht="13.5" customHeight="1">
      <c r="A34" s="41">
        <v>32</v>
      </c>
      <c r="B34" s="3">
        <f t="shared" si="14"/>
        <v>34</v>
      </c>
      <c r="C34" s="46" t="s">
        <v>617</v>
      </c>
      <c r="D34" s="45" t="e">
        <f t="shared" ref="D34:D45" ca="1" si="156">IF(D$11="","",IF(D$13=$M$5,CHOOSE($Q$6+1,$M$1,E34+F34-G34),IF(D$13=$M$6,CHOOSE($Q$6+1,$M$1,OFFSET($A34,,$P$7-1)),IF(D$13=$M$7,CHOOSE($Q$6+1,$M$1,CHOOSE($R$6+1,0,SUM(OFFSET($A$11,$B34-$O$5,$O$6,1,-$P$6)))),IF(D$13=$M$8,CHOOSE($Q$6+1,$M$1,CHOOSE($R$6+1,0,SUM(OFFSET($A$11,$B34-$O$5,$O$7,1,-$P$6)))),IF(D$11&lt;$D$7,OFFSET(INDIRECT($D$3),$A34-1,$Q$3+D$11),OFFSET(INDIRECT($D$4),$A34-1,$Q$4+D$11)))))))</f>
        <v>#REF!</v>
      </c>
      <c r="E34" s="45" t="e">
        <f t="shared" ca="1" si="56"/>
        <v>#REF!</v>
      </c>
      <c r="F34" s="45" t="e">
        <f t="shared" ca="1" si="57"/>
        <v>#REF!</v>
      </c>
      <c r="G34" s="45">
        <f t="shared" ca="1" si="58"/>
        <v>0</v>
      </c>
      <c r="H34" s="45" t="str">
        <f t="shared" ca="1" si="59"/>
        <v>earnings from equity interest</v>
      </c>
      <c r="I34" s="45">
        <f t="shared" ca="1" si="60"/>
        <v>0</v>
      </c>
      <c r="J34" s="45">
        <f t="shared" ca="1" si="61"/>
        <v>0</v>
      </c>
      <c r="K34" s="45">
        <f t="shared" ca="1" si="62"/>
        <v>0</v>
      </c>
      <c r="L34" s="45">
        <f t="shared" ca="1" si="63"/>
        <v>0</v>
      </c>
      <c r="M34" s="45">
        <f t="shared" ca="1" si="64"/>
        <v>0</v>
      </c>
      <c r="N34" s="45">
        <f t="shared" ca="1" si="65"/>
        <v>0</v>
      </c>
      <c r="O34" s="45">
        <f t="shared" ca="1" si="66"/>
        <v>0</v>
      </c>
      <c r="P34" s="45">
        <f t="shared" ca="1" si="67"/>
        <v>0</v>
      </c>
      <c r="Q34" s="45">
        <f t="shared" ca="1" si="68"/>
        <v>0</v>
      </c>
      <c r="R34" s="45">
        <f t="shared" ca="1" si="69"/>
        <v>0</v>
      </c>
      <c r="S34" s="45">
        <f t="shared" ca="1" si="70"/>
        <v>0</v>
      </c>
      <c r="T34" s="45">
        <f t="shared" ca="1" si="71"/>
        <v>0</v>
      </c>
      <c r="U34" s="45">
        <f t="shared" ca="1" si="72"/>
        <v>0</v>
      </c>
      <c r="V34" s="45">
        <f t="shared" ca="1" si="73"/>
        <v>0</v>
      </c>
      <c r="W34" s="45">
        <f t="shared" ca="1" si="74"/>
        <v>0</v>
      </c>
      <c r="X34" s="45" t="e">
        <f t="shared" ca="1" si="75"/>
        <v>#REF!</v>
      </c>
      <c r="Y34" s="45">
        <f t="shared" ca="1" si="76"/>
        <v>0</v>
      </c>
      <c r="Z34" s="45" t="e">
        <f t="shared" ca="1" si="77"/>
        <v>#REF!</v>
      </c>
      <c r="AA34" s="45" t="e">
        <f t="shared" ca="1" si="78"/>
        <v>#REF!</v>
      </c>
      <c r="AB34" s="45" t="str">
        <f t="shared" ca="1" si="79"/>
        <v/>
      </c>
      <c r="AC34" s="45" t="str">
        <f t="shared" ca="1" si="80"/>
        <v/>
      </c>
      <c r="AD34" s="45" t="str">
        <f t="shared" ca="1" si="81"/>
        <v/>
      </c>
      <c r="AE34" s="45" t="str">
        <f t="shared" ca="1" si="82"/>
        <v/>
      </c>
      <c r="AF34" s="45" t="str">
        <f t="shared" ca="1" si="83"/>
        <v/>
      </c>
      <c r="AG34" s="45" t="str">
        <f t="shared" ca="1" si="84"/>
        <v/>
      </c>
      <c r="AH34" s="45" t="str">
        <f t="shared" ca="1" si="85"/>
        <v/>
      </c>
      <c r="AI34" s="45" t="str">
        <f t="shared" ca="1" si="86"/>
        <v/>
      </c>
      <c r="AJ34" s="45" t="str">
        <f t="shared" ca="1" si="87"/>
        <v/>
      </c>
      <c r="AK34" s="45" t="str">
        <f t="shared" ca="1" si="88"/>
        <v/>
      </c>
      <c r="AL34" s="45" t="str">
        <f t="shared" ca="1" si="89"/>
        <v/>
      </c>
      <c r="AM34" s="45" t="str">
        <f t="shared" ca="1" si="90"/>
        <v/>
      </c>
      <c r="AN34" s="45" t="str">
        <f t="shared" ca="1" si="91"/>
        <v/>
      </c>
      <c r="AO34" s="45" t="str">
        <f t="shared" ca="1" si="92"/>
        <v/>
      </c>
      <c r="AP34" s="45" t="str">
        <f t="shared" ca="1" si="93"/>
        <v/>
      </c>
      <c r="AQ34" s="45" t="str">
        <f t="shared" ca="1" si="94"/>
        <v/>
      </c>
      <c r="AR34" s="45" t="str">
        <f t="shared" ca="1" si="95"/>
        <v/>
      </c>
      <c r="AS34" s="45" t="str">
        <f t="shared" ca="1" si="96"/>
        <v/>
      </c>
      <c r="AT34" s="45" t="str">
        <f t="shared" ca="1" si="97"/>
        <v/>
      </c>
      <c r="AU34" s="45" t="str">
        <f t="shared" ca="1" si="98"/>
        <v/>
      </c>
      <c r="AV34" s="45" t="str">
        <f t="shared" ca="1" si="99"/>
        <v/>
      </c>
      <c r="AW34" s="45" t="str">
        <f t="shared" ca="1" si="100"/>
        <v/>
      </c>
      <c r="AX34" s="45" t="str">
        <f t="shared" ca="1" si="101"/>
        <v/>
      </c>
      <c r="AY34" s="45" t="str">
        <f t="shared" ca="1" si="102"/>
        <v/>
      </c>
      <c r="AZ34" s="45" t="str">
        <f t="shared" ca="1" si="103"/>
        <v/>
      </c>
      <c r="BA34" s="45" t="str">
        <f t="shared" ca="1" si="104"/>
        <v/>
      </c>
      <c r="BB34" s="45" t="str">
        <f t="shared" ca="1" si="105"/>
        <v/>
      </c>
      <c r="BC34" s="45" t="str">
        <f t="shared" ca="1" si="106"/>
        <v/>
      </c>
      <c r="BD34" s="45" t="str">
        <f t="shared" ca="1" si="107"/>
        <v/>
      </c>
      <c r="BE34" s="45" t="str">
        <f t="shared" ca="1" si="108"/>
        <v/>
      </c>
      <c r="BF34" s="45" t="str">
        <f t="shared" ca="1" si="109"/>
        <v/>
      </c>
      <c r="BG34" s="45" t="str">
        <f t="shared" ca="1" si="110"/>
        <v/>
      </c>
      <c r="BH34" s="45" t="str">
        <f t="shared" ca="1" si="111"/>
        <v/>
      </c>
      <c r="BI34" s="45" t="str">
        <f t="shared" ca="1" si="112"/>
        <v/>
      </c>
      <c r="BJ34" s="45" t="str">
        <f t="shared" ca="1" si="113"/>
        <v/>
      </c>
      <c r="BK34" s="45" t="str">
        <f t="shared" ca="1" si="114"/>
        <v/>
      </c>
      <c r="BL34" s="45" t="str">
        <f t="shared" ca="1" si="115"/>
        <v/>
      </c>
      <c r="BM34" s="45" t="str">
        <f t="shared" ca="1" si="116"/>
        <v/>
      </c>
      <c r="BN34" s="45" t="str">
        <f t="shared" ca="1" si="117"/>
        <v/>
      </c>
      <c r="BO34" s="45" t="str">
        <f t="shared" ca="1" si="118"/>
        <v/>
      </c>
      <c r="BP34" s="45" t="str">
        <f t="shared" ca="1" si="119"/>
        <v/>
      </c>
      <c r="BQ34" s="45" t="str">
        <f t="shared" ca="1" si="120"/>
        <v/>
      </c>
      <c r="BR34" s="45" t="str">
        <f t="shared" ca="1" si="121"/>
        <v/>
      </c>
      <c r="BS34" s="45" t="str">
        <f t="shared" ca="1" si="122"/>
        <v/>
      </c>
      <c r="BT34" s="45" t="str">
        <f t="shared" ca="1" si="123"/>
        <v/>
      </c>
      <c r="BU34" s="45" t="str">
        <f t="shared" ca="1" si="124"/>
        <v/>
      </c>
      <c r="BV34" s="45" t="str">
        <f t="shared" ca="1" si="125"/>
        <v/>
      </c>
      <c r="BW34" s="45" t="str">
        <f t="shared" ca="1" si="126"/>
        <v/>
      </c>
      <c r="BX34" s="45" t="str">
        <f t="shared" ca="1" si="127"/>
        <v/>
      </c>
      <c r="BY34" s="45" t="str">
        <f t="shared" ca="1" si="128"/>
        <v/>
      </c>
      <c r="BZ34" s="45" t="str">
        <f t="shared" ca="1" si="129"/>
        <v/>
      </c>
      <c r="CA34" s="45" t="str">
        <f t="shared" ca="1" si="130"/>
        <v/>
      </c>
      <c r="CB34" s="45" t="str">
        <f t="shared" ca="1" si="131"/>
        <v/>
      </c>
      <c r="CC34" s="45" t="str">
        <f t="shared" ca="1" si="132"/>
        <v/>
      </c>
      <c r="CD34" s="45" t="str">
        <f t="shared" ca="1" si="133"/>
        <v/>
      </c>
      <c r="CE34" s="45" t="str">
        <f t="shared" ca="1" si="134"/>
        <v/>
      </c>
      <c r="CF34" s="45" t="str">
        <f t="shared" ca="1" si="135"/>
        <v/>
      </c>
      <c r="CG34" s="45" t="str">
        <f t="shared" ca="1" si="136"/>
        <v/>
      </c>
      <c r="CH34" s="45" t="str">
        <f t="shared" ca="1" si="137"/>
        <v/>
      </c>
      <c r="CI34" s="45" t="str">
        <f t="shared" ca="1" si="138"/>
        <v/>
      </c>
      <c r="CJ34" s="45" t="str">
        <f t="shared" ca="1" si="139"/>
        <v/>
      </c>
      <c r="CK34" s="45" t="str">
        <f t="shared" ca="1" si="140"/>
        <v/>
      </c>
      <c r="CL34" s="45" t="str">
        <f t="shared" ca="1" si="141"/>
        <v/>
      </c>
      <c r="CM34" s="45" t="str">
        <f t="shared" ca="1" si="142"/>
        <v/>
      </c>
      <c r="CN34" s="45" t="str">
        <f t="shared" ca="1" si="143"/>
        <v/>
      </c>
      <c r="CO34" s="45" t="str">
        <f t="shared" ca="1" si="144"/>
        <v/>
      </c>
      <c r="CP34" s="45" t="str">
        <f t="shared" ca="1" si="145"/>
        <v/>
      </c>
      <c r="CQ34" s="45" t="str">
        <f t="shared" ca="1" si="146"/>
        <v/>
      </c>
      <c r="CR34" s="45" t="str">
        <f t="shared" ca="1" si="147"/>
        <v/>
      </c>
      <c r="CS34" s="45" t="str">
        <f t="shared" ca="1" si="148"/>
        <v/>
      </c>
      <c r="CT34" s="45" t="str">
        <f t="shared" ca="1" si="149"/>
        <v/>
      </c>
      <c r="CU34" s="45" t="str">
        <f t="shared" ca="1" si="150"/>
        <v/>
      </c>
      <c r="CV34" s="45" t="str">
        <f t="shared" ca="1" si="151"/>
        <v/>
      </c>
      <c r="CW34" s="45" t="str">
        <f t="shared" ca="1" si="152"/>
        <v/>
      </c>
      <c r="CX34" s="45" t="str">
        <f t="shared" ca="1" si="153"/>
        <v/>
      </c>
      <c r="CY34" s="45" t="str">
        <f t="shared" ca="1" si="154"/>
        <v/>
      </c>
      <c r="CZ34" s="45" t="str">
        <f t="shared" ca="1" si="155"/>
        <v/>
      </c>
    </row>
    <row r="35" spans="1:104" ht="13.5" customHeight="1">
      <c r="A35" s="41">
        <v>33</v>
      </c>
      <c r="B35" s="3">
        <f t="shared" si="14"/>
        <v>35</v>
      </c>
      <c r="C35" s="46" t="s">
        <v>616</v>
      </c>
      <c r="D35" s="45" t="e">
        <f t="shared" ca="1" si="156"/>
        <v>#REF!</v>
      </c>
      <c r="E35" s="45" t="e">
        <f t="shared" ca="1" si="56"/>
        <v>#REF!</v>
      </c>
      <c r="F35" s="45" t="e">
        <f t="shared" ca="1" si="57"/>
        <v>#REF!</v>
      </c>
      <c r="G35" s="45">
        <f t="shared" ca="1" si="58"/>
        <v>0</v>
      </c>
      <c r="H35" s="45" t="str">
        <f t="shared" ca="1" si="59"/>
        <v>other income net</v>
      </c>
      <c r="I35" s="45">
        <f t="shared" ca="1" si="60"/>
        <v>-104</v>
      </c>
      <c r="J35" s="45">
        <f t="shared" ca="1" si="61"/>
        <v>-566</v>
      </c>
      <c r="K35" s="45">
        <f t="shared" ca="1" si="62"/>
        <v>0</v>
      </c>
      <c r="L35" s="45">
        <f t="shared" ca="1" si="63"/>
        <v>-431</v>
      </c>
      <c r="M35" s="45">
        <f t="shared" ca="1" si="64"/>
        <v>-903</v>
      </c>
      <c r="N35" s="45">
        <f t="shared" ca="1" si="65"/>
        <v>0</v>
      </c>
      <c r="O35" s="45">
        <f t="shared" ca="1" si="66"/>
        <v>0</v>
      </c>
      <c r="P35" s="45">
        <f t="shared" ca="1" si="67"/>
        <v>0</v>
      </c>
      <c r="Q35" s="45">
        <f t="shared" ca="1" si="68"/>
        <v>0</v>
      </c>
      <c r="R35" s="45">
        <f t="shared" ca="1" si="69"/>
        <v>0</v>
      </c>
      <c r="S35" s="45">
        <f t="shared" ca="1" si="70"/>
        <v>0</v>
      </c>
      <c r="T35" s="45">
        <f t="shared" ca="1" si="71"/>
        <v>0</v>
      </c>
      <c r="U35" s="45">
        <f t="shared" ca="1" si="72"/>
        <v>0</v>
      </c>
      <c r="V35" s="45">
        <f t="shared" ca="1" si="73"/>
        <v>0</v>
      </c>
      <c r="W35" s="45">
        <f t="shared" ca="1" si="74"/>
        <v>0</v>
      </c>
      <c r="X35" s="45" t="e">
        <f t="shared" ca="1" si="75"/>
        <v>#REF!</v>
      </c>
      <c r="Y35" s="45">
        <f t="shared" ca="1" si="76"/>
        <v>-903</v>
      </c>
      <c r="Z35" s="45" t="e">
        <f t="shared" ca="1" si="77"/>
        <v>#REF!</v>
      </c>
      <c r="AA35" s="45" t="e">
        <f t="shared" ca="1" si="78"/>
        <v>#REF!</v>
      </c>
      <c r="AB35" s="45" t="str">
        <f t="shared" ca="1" si="79"/>
        <v/>
      </c>
      <c r="AC35" s="45" t="str">
        <f t="shared" ca="1" si="80"/>
        <v/>
      </c>
      <c r="AD35" s="45" t="str">
        <f t="shared" ca="1" si="81"/>
        <v/>
      </c>
      <c r="AE35" s="45" t="str">
        <f t="shared" ca="1" si="82"/>
        <v/>
      </c>
      <c r="AF35" s="45" t="str">
        <f t="shared" ca="1" si="83"/>
        <v/>
      </c>
      <c r="AG35" s="45" t="str">
        <f t="shared" ca="1" si="84"/>
        <v/>
      </c>
      <c r="AH35" s="45" t="str">
        <f t="shared" ca="1" si="85"/>
        <v/>
      </c>
      <c r="AI35" s="45" t="str">
        <f t="shared" ca="1" si="86"/>
        <v/>
      </c>
      <c r="AJ35" s="45" t="str">
        <f t="shared" ca="1" si="87"/>
        <v/>
      </c>
      <c r="AK35" s="45" t="str">
        <f t="shared" ca="1" si="88"/>
        <v/>
      </c>
      <c r="AL35" s="45" t="str">
        <f t="shared" ca="1" si="89"/>
        <v/>
      </c>
      <c r="AM35" s="45" t="str">
        <f t="shared" ca="1" si="90"/>
        <v/>
      </c>
      <c r="AN35" s="45" t="str">
        <f t="shared" ca="1" si="91"/>
        <v/>
      </c>
      <c r="AO35" s="45" t="str">
        <f t="shared" ca="1" si="92"/>
        <v/>
      </c>
      <c r="AP35" s="45" t="str">
        <f t="shared" ca="1" si="93"/>
        <v/>
      </c>
      <c r="AQ35" s="45" t="str">
        <f t="shared" ca="1" si="94"/>
        <v/>
      </c>
      <c r="AR35" s="45" t="str">
        <f t="shared" ca="1" si="95"/>
        <v/>
      </c>
      <c r="AS35" s="45" t="str">
        <f t="shared" ca="1" si="96"/>
        <v/>
      </c>
      <c r="AT35" s="45" t="str">
        <f t="shared" ca="1" si="97"/>
        <v/>
      </c>
      <c r="AU35" s="45" t="str">
        <f t="shared" ca="1" si="98"/>
        <v/>
      </c>
      <c r="AV35" s="45" t="str">
        <f t="shared" ca="1" si="99"/>
        <v/>
      </c>
      <c r="AW35" s="45" t="str">
        <f t="shared" ca="1" si="100"/>
        <v/>
      </c>
      <c r="AX35" s="45" t="str">
        <f t="shared" ca="1" si="101"/>
        <v/>
      </c>
      <c r="AY35" s="45" t="str">
        <f t="shared" ca="1" si="102"/>
        <v/>
      </c>
      <c r="AZ35" s="45" t="str">
        <f t="shared" ca="1" si="103"/>
        <v/>
      </c>
      <c r="BA35" s="45" t="str">
        <f t="shared" ca="1" si="104"/>
        <v/>
      </c>
      <c r="BB35" s="45" t="str">
        <f t="shared" ca="1" si="105"/>
        <v/>
      </c>
      <c r="BC35" s="45" t="str">
        <f t="shared" ca="1" si="106"/>
        <v/>
      </c>
      <c r="BD35" s="45" t="str">
        <f t="shared" ca="1" si="107"/>
        <v/>
      </c>
      <c r="BE35" s="45" t="str">
        <f t="shared" ca="1" si="108"/>
        <v/>
      </c>
      <c r="BF35" s="45" t="str">
        <f t="shared" ca="1" si="109"/>
        <v/>
      </c>
      <c r="BG35" s="45" t="str">
        <f t="shared" ca="1" si="110"/>
        <v/>
      </c>
      <c r="BH35" s="45" t="str">
        <f t="shared" ca="1" si="111"/>
        <v/>
      </c>
      <c r="BI35" s="45" t="str">
        <f t="shared" ca="1" si="112"/>
        <v/>
      </c>
      <c r="BJ35" s="45" t="str">
        <f t="shared" ca="1" si="113"/>
        <v/>
      </c>
      <c r="BK35" s="45" t="str">
        <f t="shared" ca="1" si="114"/>
        <v/>
      </c>
      <c r="BL35" s="45" t="str">
        <f t="shared" ca="1" si="115"/>
        <v/>
      </c>
      <c r="BM35" s="45" t="str">
        <f t="shared" ca="1" si="116"/>
        <v/>
      </c>
      <c r="BN35" s="45" t="str">
        <f t="shared" ca="1" si="117"/>
        <v/>
      </c>
      <c r="BO35" s="45" t="str">
        <f t="shared" ca="1" si="118"/>
        <v/>
      </c>
      <c r="BP35" s="45" t="str">
        <f t="shared" ca="1" si="119"/>
        <v/>
      </c>
      <c r="BQ35" s="45" t="str">
        <f t="shared" ca="1" si="120"/>
        <v/>
      </c>
      <c r="BR35" s="45" t="str">
        <f t="shared" ca="1" si="121"/>
        <v/>
      </c>
      <c r="BS35" s="45" t="str">
        <f t="shared" ca="1" si="122"/>
        <v/>
      </c>
      <c r="BT35" s="45" t="str">
        <f t="shared" ca="1" si="123"/>
        <v/>
      </c>
      <c r="BU35" s="45" t="str">
        <f t="shared" ca="1" si="124"/>
        <v/>
      </c>
      <c r="BV35" s="45" t="str">
        <f t="shared" ca="1" si="125"/>
        <v/>
      </c>
      <c r="BW35" s="45" t="str">
        <f t="shared" ca="1" si="126"/>
        <v/>
      </c>
      <c r="BX35" s="45" t="str">
        <f t="shared" ca="1" si="127"/>
        <v/>
      </c>
      <c r="BY35" s="45" t="str">
        <f t="shared" ca="1" si="128"/>
        <v/>
      </c>
      <c r="BZ35" s="45" t="str">
        <f t="shared" ca="1" si="129"/>
        <v/>
      </c>
      <c r="CA35" s="45" t="str">
        <f t="shared" ca="1" si="130"/>
        <v/>
      </c>
      <c r="CB35" s="45" t="str">
        <f t="shared" ca="1" si="131"/>
        <v/>
      </c>
      <c r="CC35" s="45" t="str">
        <f t="shared" ca="1" si="132"/>
        <v/>
      </c>
      <c r="CD35" s="45" t="str">
        <f t="shared" ca="1" si="133"/>
        <v/>
      </c>
      <c r="CE35" s="45" t="str">
        <f t="shared" ca="1" si="134"/>
        <v/>
      </c>
      <c r="CF35" s="45" t="str">
        <f t="shared" ca="1" si="135"/>
        <v/>
      </c>
      <c r="CG35" s="45" t="str">
        <f t="shared" ca="1" si="136"/>
        <v/>
      </c>
      <c r="CH35" s="45" t="str">
        <f t="shared" ca="1" si="137"/>
        <v/>
      </c>
      <c r="CI35" s="45" t="str">
        <f t="shared" ca="1" si="138"/>
        <v/>
      </c>
      <c r="CJ35" s="45" t="str">
        <f t="shared" ca="1" si="139"/>
        <v/>
      </c>
      <c r="CK35" s="45" t="str">
        <f t="shared" ca="1" si="140"/>
        <v/>
      </c>
      <c r="CL35" s="45" t="str">
        <f t="shared" ca="1" si="141"/>
        <v/>
      </c>
      <c r="CM35" s="45" t="str">
        <f t="shared" ca="1" si="142"/>
        <v/>
      </c>
      <c r="CN35" s="45" t="str">
        <f t="shared" ca="1" si="143"/>
        <v/>
      </c>
      <c r="CO35" s="45" t="str">
        <f t="shared" ca="1" si="144"/>
        <v/>
      </c>
      <c r="CP35" s="45" t="str">
        <f t="shared" ca="1" si="145"/>
        <v/>
      </c>
      <c r="CQ35" s="45" t="str">
        <f t="shared" ca="1" si="146"/>
        <v/>
      </c>
      <c r="CR35" s="45" t="str">
        <f t="shared" ca="1" si="147"/>
        <v/>
      </c>
      <c r="CS35" s="45" t="str">
        <f t="shared" ca="1" si="148"/>
        <v/>
      </c>
      <c r="CT35" s="45" t="str">
        <f t="shared" ca="1" si="149"/>
        <v/>
      </c>
      <c r="CU35" s="45" t="str">
        <f t="shared" ca="1" si="150"/>
        <v/>
      </c>
      <c r="CV35" s="45" t="str">
        <f t="shared" ca="1" si="151"/>
        <v/>
      </c>
      <c r="CW35" s="45" t="str">
        <f t="shared" ca="1" si="152"/>
        <v/>
      </c>
      <c r="CX35" s="45" t="str">
        <f t="shared" ca="1" si="153"/>
        <v/>
      </c>
      <c r="CY35" s="45" t="str">
        <f t="shared" ca="1" si="154"/>
        <v/>
      </c>
      <c r="CZ35" s="45" t="str">
        <f t="shared" ca="1" si="155"/>
        <v/>
      </c>
    </row>
    <row r="36" spans="1:104" ht="13.5" customHeight="1">
      <c r="A36" s="41">
        <v>34</v>
      </c>
      <c r="B36" s="3">
        <f t="shared" si="14"/>
        <v>36</v>
      </c>
      <c r="C36" s="46" t="s">
        <v>615</v>
      </c>
      <c r="D36" s="45" t="e">
        <f t="shared" ca="1" si="156"/>
        <v>#REF!</v>
      </c>
      <c r="E36" s="45" t="e">
        <f t="shared" ca="1" si="56"/>
        <v>#REF!</v>
      </c>
      <c r="F36" s="45" t="e">
        <f t="shared" ca="1" si="57"/>
        <v>#REF!</v>
      </c>
      <c r="G36" s="45">
        <f t="shared" ca="1" si="58"/>
        <v>0</v>
      </c>
      <c r="H36" s="45" t="str">
        <f t="shared" ca="1" si="59"/>
        <v>income, acquired in process r&amp;a</v>
      </c>
      <c r="I36" s="45">
        <f t="shared" ca="1" si="60"/>
        <v>0</v>
      </c>
      <c r="J36" s="45">
        <f t="shared" ca="1" si="61"/>
        <v>0</v>
      </c>
      <c r="K36" s="45">
        <f t="shared" ca="1" si="62"/>
        <v>0</v>
      </c>
      <c r="L36" s="45">
        <f t="shared" ca="1" si="63"/>
        <v>0</v>
      </c>
      <c r="M36" s="45">
        <f t="shared" ca="1" si="64"/>
        <v>0</v>
      </c>
      <c r="N36" s="45">
        <f t="shared" ca="1" si="65"/>
        <v>14077</v>
      </c>
      <c r="O36" s="45">
        <f t="shared" ca="1" si="66"/>
        <v>18949</v>
      </c>
      <c r="P36" s="45">
        <f t="shared" ca="1" si="67"/>
        <v>12977</v>
      </c>
      <c r="Q36" s="45">
        <f t="shared" ca="1" si="68"/>
        <v>13844</v>
      </c>
      <c r="R36" s="45">
        <f t="shared" ca="1" si="69"/>
        <v>19478</v>
      </c>
      <c r="S36" s="45">
        <f t="shared" ca="1" si="70"/>
        <v>14489</v>
      </c>
      <c r="T36" s="45">
        <f t="shared" ca="1" si="71"/>
        <v>15319</v>
      </c>
      <c r="U36" s="45">
        <f t="shared" ca="1" si="72"/>
        <v>21120</v>
      </c>
      <c r="V36" s="45">
        <f t="shared" ca="1" si="73"/>
        <v>16689</v>
      </c>
      <c r="W36" s="45">
        <f t="shared" ca="1" si="74"/>
        <v>0</v>
      </c>
      <c r="X36" s="45" t="e">
        <f t="shared" ca="1" si="75"/>
        <v>#REF!</v>
      </c>
      <c r="Y36" s="45">
        <f t="shared" ca="1" si="76"/>
        <v>0</v>
      </c>
      <c r="Z36" s="45" t="e">
        <f t="shared" ca="1" si="77"/>
        <v>#REF!</v>
      </c>
      <c r="AA36" s="45" t="e">
        <f t="shared" ca="1" si="78"/>
        <v>#REF!</v>
      </c>
      <c r="AB36" s="45" t="str">
        <f t="shared" ca="1" si="79"/>
        <v/>
      </c>
      <c r="AC36" s="45" t="str">
        <f t="shared" ca="1" si="80"/>
        <v/>
      </c>
      <c r="AD36" s="45" t="str">
        <f t="shared" ca="1" si="81"/>
        <v/>
      </c>
      <c r="AE36" s="45" t="str">
        <f t="shared" ca="1" si="82"/>
        <v/>
      </c>
      <c r="AF36" s="45" t="str">
        <f t="shared" ca="1" si="83"/>
        <v/>
      </c>
      <c r="AG36" s="45" t="str">
        <f t="shared" ca="1" si="84"/>
        <v/>
      </c>
      <c r="AH36" s="45" t="str">
        <f t="shared" ca="1" si="85"/>
        <v/>
      </c>
      <c r="AI36" s="45" t="str">
        <f t="shared" ca="1" si="86"/>
        <v/>
      </c>
      <c r="AJ36" s="45" t="str">
        <f t="shared" ca="1" si="87"/>
        <v/>
      </c>
      <c r="AK36" s="45" t="str">
        <f t="shared" ca="1" si="88"/>
        <v/>
      </c>
      <c r="AL36" s="45" t="str">
        <f t="shared" ca="1" si="89"/>
        <v/>
      </c>
      <c r="AM36" s="45" t="str">
        <f t="shared" ca="1" si="90"/>
        <v/>
      </c>
      <c r="AN36" s="45" t="str">
        <f t="shared" ca="1" si="91"/>
        <v/>
      </c>
      <c r="AO36" s="45" t="str">
        <f t="shared" ca="1" si="92"/>
        <v/>
      </c>
      <c r="AP36" s="45" t="str">
        <f t="shared" ca="1" si="93"/>
        <v/>
      </c>
      <c r="AQ36" s="45" t="str">
        <f t="shared" ca="1" si="94"/>
        <v/>
      </c>
      <c r="AR36" s="45" t="str">
        <f t="shared" ca="1" si="95"/>
        <v/>
      </c>
      <c r="AS36" s="45" t="str">
        <f t="shared" ca="1" si="96"/>
        <v/>
      </c>
      <c r="AT36" s="45" t="str">
        <f t="shared" ca="1" si="97"/>
        <v/>
      </c>
      <c r="AU36" s="45" t="str">
        <f t="shared" ca="1" si="98"/>
        <v/>
      </c>
      <c r="AV36" s="45" t="str">
        <f t="shared" ca="1" si="99"/>
        <v/>
      </c>
      <c r="AW36" s="45" t="str">
        <f t="shared" ca="1" si="100"/>
        <v/>
      </c>
      <c r="AX36" s="45" t="str">
        <f t="shared" ca="1" si="101"/>
        <v/>
      </c>
      <c r="AY36" s="45" t="str">
        <f t="shared" ca="1" si="102"/>
        <v/>
      </c>
      <c r="AZ36" s="45" t="str">
        <f t="shared" ca="1" si="103"/>
        <v/>
      </c>
      <c r="BA36" s="45" t="str">
        <f t="shared" ca="1" si="104"/>
        <v/>
      </c>
      <c r="BB36" s="45" t="str">
        <f t="shared" ca="1" si="105"/>
        <v/>
      </c>
      <c r="BC36" s="45" t="str">
        <f t="shared" ca="1" si="106"/>
        <v/>
      </c>
      <c r="BD36" s="45" t="str">
        <f t="shared" ca="1" si="107"/>
        <v/>
      </c>
      <c r="BE36" s="45" t="str">
        <f t="shared" ca="1" si="108"/>
        <v/>
      </c>
      <c r="BF36" s="45" t="str">
        <f t="shared" ca="1" si="109"/>
        <v/>
      </c>
      <c r="BG36" s="45" t="str">
        <f t="shared" ca="1" si="110"/>
        <v/>
      </c>
      <c r="BH36" s="45" t="str">
        <f t="shared" ca="1" si="111"/>
        <v/>
      </c>
      <c r="BI36" s="45" t="str">
        <f t="shared" ca="1" si="112"/>
        <v/>
      </c>
      <c r="BJ36" s="45" t="str">
        <f t="shared" ca="1" si="113"/>
        <v/>
      </c>
      <c r="BK36" s="45" t="str">
        <f t="shared" ca="1" si="114"/>
        <v/>
      </c>
      <c r="BL36" s="45" t="str">
        <f t="shared" ca="1" si="115"/>
        <v/>
      </c>
      <c r="BM36" s="45" t="str">
        <f t="shared" ca="1" si="116"/>
        <v/>
      </c>
      <c r="BN36" s="45" t="str">
        <f t="shared" ca="1" si="117"/>
        <v/>
      </c>
      <c r="BO36" s="45" t="str">
        <f t="shared" ca="1" si="118"/>
        <v/>
      </c>
      <c r="BP36" s="45" t="str">
        <f t="shared" ca="1" si="119"/>
        <v/>
      </c>
      <c r="BQ36" s="45" t="str">
        <f t="shared" ca="1" si="120"/>
        <v/>
      </c>
      <c r="BR36" s="45" t="str">
        <f t="shared" ca="1" si="121"/>
        <v/>
      </c>
      <c r="BS36" s="45" t="str">
        <f t="shared" ca="1" si="122"/>
        <v/>
      </c>
      <c r="BT36" s="45" t="str">
        <f t="shared" ca="1" si="123"/>
        <v/>
      </c>
      <c r="BU36" s="45" t="str">
        <f t="shared" ca="1" si="124"/>
        <v/>
      </c>
      <c r="BV36" s="45" t="str">
        <f t="shared" ca="1" si="125"/>
        <v/>
      </c>
      <c r="BW36" s="45" t="str">
        <f t="shared" ca="1" si="126"/>
        <v/>
      </c>
      <c r="BX36" s="45" t="str">
        <f t="shared" ca="1" si="127"/>
        <v/>
      </c>
      <c r="BY36" s="45" t="str">
        <f t="shared" ca="1" si="128"/>
        <v/>
      </c>
      <c r="BZ36" s="45" t="str">
        <f t="shared" ca="1" si="129"/>
        <v/>
      </c>
      <c r="CA36" s="45" t="str">
        <f t="shared" ca="1" si="130"/>
        <v/>
      </c>
      <c r="CB36" s="45" t="str">
        <f t="shared" ca="1" si="131"/>
        <v/>
      </c>
      <c r="CC36" s="45" t="str">
        <f t="shared" ca="1" si="132"/>
        <v/>
      </c>
      <c r="CD36" s="45" t="str">
        <f t="shared" ca="1" si="133"/>
        <v/>
      </c>
      <c r="CE36" s="45" t="str">
        <f t="shared" ca="1" si="134"/>
        <v/>
      </c>
      <c r="CF36" s="45" t="str">
        <f t="shared" ca="1" si="135"/>
        <v/>
      </c>
      <c r="CG36" s="45" t="str">
        <f t="shared" ca="1" si="136"/>
        <v/>
      </c>
      <c r="CH36" s="45" t="str">
        <f t="shared" ca="1" si="137"/>
        <v/>
      </c>
      <c r="CI36" s="45" t="str">
        <f t="shared" ca="1" si="138"/>
        <v/>
      </c>
      <c r="CJ36" s="45" t="str">
        <f t="shared" ca="1" si="139"/>
        <v/>
      </c>
      <c r="CK36" s="45" t="str">
        <f t="shared" ca="1" si="140"/>
        <v/>
      </c>
      <c r="CL36" s="45" t="str">
        <f t="shared" ca="1" si="141"/>
        <v/>
      </c>
      <c r="CM36" s="45" t="str">
        <f t="shared" ca="1" si="142"/>
        <v/>
      </c>
      <c r="CN36" s="45" t="str">
        <f t="shared" ca="1" si="143"/>
        <v/>
      </c>
      <c r="CO36" s="45" t="str">
        <f t="shared" ca="1" si="144"/>
        <v/>
      </c>
      <c r="CP36" s="45" t="str">
        <f t="shared" ca="1" si="145"/>
        <v/>
      </c>
      <c r="CQ36" s="45" t="str">
        <f t="shared" ca="1" si="146"/>
        <v/>
      </c>
      <c r="CR36" s="45" t="str">
        <f t="shared" ca="1" si="147"/>
        <v/>
      </c>
      <c r="CS36" s="45" t="str">
        <f t="shared" ca="1" si="148"/>
        <v/>
      </c>
      <c r="CT36" s="45" t="str">
        <f t="shared" ca="1" si="149"/>
        <v/>
      </c>
      <c r="CU36" s="45" t="str">
        <f t="shared" ca="1" si="150"/>
        <v/>
      </c>
      <c r="CV36" s="45" t="str">
        <f t="shared" ca="1" si="151"/>
        <v/>
      </c>
      <c r="CW36" s="45" t="str">
        <f t="shared" ca="1" si="152"/>
        <v/>
      </c>
      <c r="CX36" s="45" t="str">
        <f t="shared" ca="1" si="153"/>
        <v/>
      </c>
      <c r="CY36" s="45" t="str">
        <f t="shared" ca="1" si="154"/>
        <v/>
      </c>
      <c r="CZ36" s="45" t="str">
        <f t="shared" ca="1" si="155"/>
        <v/>
      </c>
    </row>
    <row r="37" spans="1:104" ht="13.5" customHeight="1">
      <c r="A37" s="41">
        <v>35</v>
      </c>
      <c r="B37" s="3">
        <f t="shared" si="14"/>
        <v>37</v>
      </c>
      <c r="C37" s="46" t="s">
        <v>614</v>
      </c>
      <c r="D37" s="45" t="e">
        <f t="shared" ca="1" si="156"/>
        <v>#REF!</v>
      </c>
      <c r="E37" s="45" t="e">
        <f t="shared" ca="1" si="56"/>
        <v>#REF!</v>
      </c>
      <c r="F37" s="45" t="e">
        <f t="shared" ca="1" si="57"/>
        <v>#REF!</v>
      </c>
      <c r="G37" s="45">
        <f t="shared" ca="1" si="58"/>
        <v>0</v>
      </c>
      <c r="H37" s="45" t="str">
        <f t="shared" ca="1" si="59"/>
        <v>Income, Restructuring and M&amp;A</v>
      </c>
      <c r="I37" s="45">
        <f t="shared" ca="1" si="60"/>
        <v>0</v>
      </c>
      <c r="J37" s="45">
        <f t="shared" ca="1" si="61"/>
        <v>0</v>
      </c>
      <c r="K37" s="45">
        <f t="shared" ca="1" si="62"/>
        <v>0</v>
      </c>
      <c r="L37" s="45">
        <f t="shared" ca="1" si="63"/>
        <v>0</v>
      </c>
      <c r="M37" s="45">
        <f t="shared" ca="1" si="64"/>
        <v>0</v>
      </c>
      <c r="N37" s="45">
        <f t="shared" ca="1" si="65"/>
        <v>0</v>
      </c>
      <c r="O37" s="45">
        <f t="shared" ca="1" si="66"/>
        <v>0</v>
      </c>
      <c r="P37" s="45">
        <f t="shared" ca="1" si="67"/>
        <v>0</v>
      </c>
      <c r="Q37" s="45">
        <f t="shared" ca="1" si="68"/>
        <v>0</v>
      </c>
      <c r="R37" s="45">
        <f t="shared" ca="1" si="69"/>
        <v>0</v>
      </c>
      <c r="S37" s="45">
        <f t="shared" ca="1" si="70"/>
        <v>0</v>
      </c>
      <c r="T37" s="45">
        <f t="shared" ca="1" si="71"/>
        <v>0</v>
      </c>
      <c r="U37" s="45">
        <f t="shared" ca="1" si="72"/>
        <v>0</v>
      </c>
      <c r="V37" s="45">
        <f t="shared" ca="1" si="73"/>
        <v>0</v>
      </c>
      <c r="W37" s="45">
        <f t="shared" ca="1" si="74"/>
        <v>0</v>
      </c>
      <c r="X37" s="45" t="e">
        <f t="shared" ca="1" si="75"/>
        <v>#REF!</v>
      </c>
      <c r="Y37" s="45">
        <f t="shared" ca="1" si="76"/>
        <v>0</v>
      </c>
      <c r="Z37" s="45" t="e">
        <f t="shared" ca="1" si="77"/>
        <v>#REF!</v>
      </c>
      <c r="AA37" s="45" t="e">
        <f t="shared" ca="1" si="78"/>
        <v>#REF!</v>
      </c>
      <c r="AB37" s="45" t="str">
        <f t="shared" ca="1" si="79"/>
        <v/>
      </c>
      <c r="AC37" s="45" t="str">
        <f t="shared" ca="1" si="80"/>
        <v/>
      </c>
      <c r="AD37" s="45" t="str">
        <f t="shared" ca="1" si="81"/>
        <v/>
      </c>
      <c r="AE37" s="45" t="str">
        <f t="shared" ca="1" si="82"/>
        <v/>
      </c>
      <c r="AF37" s="45" t="str">
        <f t="shared" ca="1" si="83"/>
        <v/>
      </c>
      <c r="AG37" s="45" t="str">
        <f t="shared" ca="1" si="84"/>
        <v/>
      </c>
      <c r="AH37" s="45" t="str">
        <f t="shared" ca="1" si="85"/>
        <v/>
      </c>
      <c r="AI37" s="45" t="str">
        <f t="shared" ca="1" si="86"/>
        <v/>
      </c>
      <c r="AJ37" s="45" t="str">
        <f t="shared" ca="1" si="87"/>
        <v/>
      </c>
      <c r="AK37" s="45" t="str">
        <f t="shared" ca="1" si="88"/>
        <v/>
      </c>
      <c r="AL37" s="45" t="str">
        <f t="shared" ca="1" si="89"/>
        <v/>
      </c>
      <c r="AM37" s="45" t="str">
        <f t="shared" ca="1" si="90"/>
        <v/>
      </c>
      <c r="AN37" s="45" t="str">
        <f t="shared" ca="1" si="91"/>
        <v/>
      </c>
      <c r="AO37" s="45" t="str">
        <f t="shared" ca="1" si="92"/>
        <v/>
      </c>
      <c r="AP37" s="45" t="str">
        <f t="shared" ca="1" si="93"/>
        <v/>
      </c>
      <c r="AQ37" s="45" t="str">
        <f t="shared" ca="1" si="94"/>
        <v/>
      </c>
      <c r="AR37" s="45" t="str">
        <f t="shared" ca="1" si="95"/>
        <v/>
      </c>
      <c r="AS37" s="45" t="str">
        <f t="shared" ca="1" si="96"/>
        <v/>
      </c>
      <c r="AT37" s="45" t="str">
        <f t="shared" ca="1" si="97"/>
        <v/>
      </c>
      <c r="AU37" s="45" t="str">
        <f t="shared" ca="1" si="98"/>
        <v/>
      </c>
      <c r="AV37" s="45" t="str">
        <f t="shared" ca="1" si="99"/>
        <v/>
      </c>
      <c r="AW37" s="45" t="str">
        <f t="shared" ca="1" si="100"/>
        <v/>
      </c>
      <c r="AX37" s="45" t="str">
        <f t="shared" ca="1" si="101"/>
        <v/>
      </c>
      <c r="AY37" s="45" t="str">
        <f t="shared" ca="1" si="102"/>
        <v/>
      </c>
      <c r="AZ37" s="45" t="str">
        <f t="shared" ca="1" si="103"/>
        <v/>
      </c>
      <c r="BA37" s="45" t="str">
        <f t="shared" ca="1" si="104"/>
        <v/>
      </c>
      <c r="BB37" s="45" t="str">
        <f t="shared" ca="1" si="105"/>
        <v/>
      </c>
      <c r="BC37" s="45" t="str">
        <f t="shared" ca="1" si="106"/>
        <v/>
      </c>
      <c r="BD37" s="45" t="str">
        <f t="shared" ca="1" si="107"/>
        <v/>
      </c>
      <c r="BE37" s="45" t="str">
        <f t="shared" ca="1" si="108"/>
        <v/>
      </c>
      <c r="BF37" s="45" t="str">
        <f t="shared" ca="1" si="109"/>
        <v/>
      </c>
      <c r="BG37" s="45" t="str">
        <f t="shared" ca="1" si="110"/>
        <v/>
      </c>
      <c r="BH37" s="45" t="str">
        <f t="shared" ca="1" si="111"/>
        <v/>
      </c>
      <c r="BI37" s="45" t="str">
        <f t="shared" ca="1" si="112"/>
        <v/>
      </c>
      <c r="BJ37" s="45" t="str">
        <f t="shared" ca="1" si="113"/>
        <v/>
      </c>
      <c r="BK37" s="45" t="str">
        <f t="shared" ca="1" si="114"/>
        <v/>
      </c>
      <c r="BL37" s="45" t="str">
        <f t="shared" ca="1" si="115"/>
        <v/>
      </c>
      <c r="BM37" s="45" t="str">
        <f t="shared" ca="1" si="116"/>
        <v/>
      </c>
      <c r="BN37" s="45" t="str">
        <f t="shared" ca="1" si="117"/>
        <v/>
      </c>
      <c r="BO37" s="45" t="str">
        <f t="shared" ca="1" si="118"/>
        <v/>
      </c>
      <c r="BP37" s="45" t="str">
        <f t="shared" ca="1" si="119"/>
        <v/>
      </c>
      <c r="BQ37" s="45" t="str">
        <f t="shared" ca="1" si="120"/>
        <v/>
      </c>
      <c r="BR37" s="45" t="str">
        <f t="shared" ca="1" si="121"/>
        <v/>
      </c>
      <c r="BS37" s="45" t="str">
        <f t="shared" ca="1" si="122"/>
        <v/>
      </c>
      <c r="BT37" s="45" t="str">
        <f t="shared" ca="1" si="123"/>
        <v/>
      </c>
      <c r="BU37" s="45" t="str">
        <f t="shared" ca="1" si="124"/>
        <v/>
      </c>
      <c r="BV37" s="45" t="str">
        <f t="shared" ca="1" si="125"/>
        <v/>
      </c>
      <c r="BW37" s="45" t="str">
        <f t="shared" ca="1" si="126"/>
        <v/>
      </c>
      <c r="BX37" s="45" t="str">
        <f t="shared" ca="1" si="127"/>
        <v/>
      </c>
      <c r="BY37" s="45" t="str">
        <f t="shared" ca="1" si="128"/>
        <v/>
      </c>
      <c r="BZ37" s="45" t="str">
        <f t="shared" ca="1" si="129"/>
        <v/>
      </c>
      <c r="CA37" s="45" t="str">
        <f t="shared" ca="1" si="130"/>
        <v/>
      </c>
      <c r="CB37" s="45" t="str">
        <f t="shared" ca="1" si="131"/>
        <v/>
      </c>
      <c r="CC37" s="45" t="str">
        <f t="shared" ca="1" si="132"/>
        <v/>
      </c>
      <c r="CD37" s="45" t="str">
        <f t="shared" ca="1" si="133"/>
        <v/>
      </c>
      <c r="CE37" s="45" t="str">
        <f t="shared" ca="1" si="134"/>
        <v/>
      </c>
      <c r="CF37" s="45" t="str">
        <f t="shared" ca="1" si="135"/>
        <v/>
      </c>
      <c r="CG37" s="45" t="str">
        <f t="shared" ca="1" si="136"/>
        <v/>
      </c>
      <c r="CH37" s="45" t="str">
        <f t="shared" ca="1" si="137"/>
        <v/>
      </c>
      <c r="CI37" s="45" t="str">
        <f t="shared" ca="1" si="138"/>
        <v/>
      </c>
      <c r="CJ37" s="45" t="str">
        <f t="shared" ca="1" si="139"/>
        <v/>
      </c>
      <c r="CK37" s="45" t="str">
        <f t="shared" ca="1" si="140"/>
        <v/>
      </c>
      <c r="CL37" s="45" t="str">
        <f t="shared" ca="1" si="141"/>
        <v/>
      </c>
      <c r="CM37" s="45" t="str">
        <f t="shared" ca="1" si="142"/>
        <v/>
      </c>
      <c r="CN37" s="45" t="str">
        <f t="shared" ca="1" si="143"/>
        <v/>
      </c>
      <c r="CO37" s="45" t="str">
        <f t="shared" ca="1" si="144"/>
        <v/>
      </c>
      <c r="CP37" s="45" t="str">
        <f t="shared" ca="1" si="145"/>
        <v/>
      </c>
      <c r="CQ37" s="45" t="str">
        <f t="shared" ca="1" si="146"/>
        <v/>
      </c>
      <c r="CR37" s="45" t="str">
        <f t="shared" ca="1" si="147"/>
        <v/>
      </c>
      <c r="CS37" s="45" t="str">
        <f t="shared" ca="1" si="148"/>
        <v/>
      </c>
      <c r="CT37" s="45" t="str">
        <f t="shared" ca="1" si="149"/>
        <v/>
      </c>
      <c r="CU37" s="45" t="str">
        <f t="shared" ca="1" si="150"/>
        <v/>
      </c>
      <c r="CV37" s="45" t="str">
        <f t="shared" ca="1" si="151"/>
        <v/>
      </c>
      <c r="CW37" s="45" t="str">
        <f t="shared" ca="1" si="152"/>
        <v/>
      </c>
      <c r="CX37" s="45" t="str">
        <f t="shared" ca="1" si="153"/>
        <v/>
      </c>
      <c r="CY37" s="45" t="str">
        <f t="shared" ca="1" si="154"/>
        <v/>
      </c>
      <c r="CZ37" s="45" t="str">
        <f t="shared" ca="1" si="155"/>
        <v/>
      </c>
    </row>
    <row r="38" spans="1:104" ht="13.5" customHeight="1">
      <c r="A38" s="41">
        <v>36</v>
      </c>
      <c r="B38" s="3">
        <f t="shared" si="14"/>
        <v>38</v>
      </c>
      <c r="C38" s="46" t="s">
        <v>613</v>
      </c>
      <c r="D38" s="45" t="e">
        <f t="shared" ca="1" si="156"/>
        <v>#REF!</v>
      </c>
      <c r="E38" s="45" t="e">
        <f t="shared" ca="1" si="56"/>
        <v>#REF!</v>
      </c>
      <c r="F38" s="45" t="e">
        <f t="shared" ca="1" si="57"/>
        <v>#REF!</v>
      </c>
      <c r="G38" s="45">
        <f t="shared" ca="1" si="58"/>
        <v>0</v>
      </c>
      <c r="H38" s="45" t="str">
        <f t="shared" ca="1" si="59"/>
        <v>other special charges</v>
      </c>
      <c r="I38" s="45">
        <f t="shared" ca="1" si="60"/>
        <v>0</v>
      </c>
      <c r="J38" s="45">
        <f t="shared" ca="1" si="61"/>
        <v>0</v>
      </c>
      <c r="K38" s="45">
        <f t="shared" ca="1" si="62"/>
        <v>0</v>
      </c>
      <c r="L38" s="45">
        <f t="shared" ca="1" si="63"/>
        <v>0</v>
      </c>
      <c r="M38" s="45">
        <f t="shared" ca="1" si="64"/>
        <v>0</v>
      </c>
      <c r="N38" s="45">
        <f t="shared" ca="1" si="65"/>
        <v>26634</v>
      </c>
      <c r="O38" s="45">
        <f t="shared" ca="1" si="66"/>
        <v>22401</v>
      </c>
      <c r="P38" s="45">
        <f t="shared" ca="1" si="67"/>
        <v>24828</v>
      </c>
      <c r="Q38" s="45">
        <f t="shared" ca="1" si="68"/>
        <v>11233</v>
      </c>
      <c r="R38" s="45">
        <f t="shared" ca="1" si="69"/>
        <v>12985</v>
      </c>
      <c r="S38" s="45">
        <f t="shared" ca="1" si="70"/>
        <v>18607</v>
      </c>
      <c r="T38" s="45">
        <f t="shared" ca="1" si="71"/>
        <v>19384</v>
      </c>
      <c r="U38" s="45">
        <f t="shared" ca="1" si="72"/>
        <v>20481</v>
      </c>
      <c r="V38" s="45">
        <f t="shared" ca="1" si="73"/>
        <v>21385</v>
      </c>
      <c r="W38" s="45">
        <f t="shared" ca="1" si="74"/>
        <v>0</v>
      </c>
      <c r="X38" s="45" t="e">
        <f t="shared" ca="1" si="75"/>
        <v>#REF!</v>
      </c>
      <c r="Y38" s="45">
        <f t="shared" ca="1" si="76"/>
        <v>0</v>
      </c>
      <c r="Z38" s="45" t="e">
        <f t="shared" ca="1" si="77"/>
        <v>#REF!</v>
      </c>
      <c r="AA38" s="45" t="e">
        <f t="shared" ca="1" si="78"/>
        <v>#REF!</v>
      </c>
      <c r="AB38" s="45" t="str">
        <f t="shared" ca="1" si="79"/>
        <v/>
      </c>
      <c r="AC38" s="45" t="str">
        <f t="shared" ca="1" si="80"/>
        <v/>
      </c>
      <c r="AD38" s="45" t="str">
        <f t="shared" ca="1" si="81"/>
        <v/>
      </c>
      <c r="AE38" s="45" t="str">
        <f t="shared" ca="1" si="82"/>
        <v/>
      </c>
      <c r="AF38" s="45" t="str">
        <f t="shared" ca="1" si="83"/>
        <v/>
      </c>
      <c r="AG38" s="45" t="str">
        <f t="shared" ca="1" si="84"/>
        <v/>
      </c>
      <c r="AH38" s="45" t="str">
        <f t="shared" ca="1" si="85"/>
        <v/>
      </c>
      <c r="AI38" s="45" t="str">
        <f t="shared" ca="1" si="86"/>
        <v/>
      </c>
      <c r="AJ38" s="45" t="str">
        <f t="shared" ca="1" si="87"/>
        <v/>
      </c>
      <c r="AK38" s="45" t="str">
        <f t="shared" ca="1" si="88"/>
        <v/>
      </c>
      <c r="AL38" s="45" t="str">
        <f t="shared" ca="1" si="89"/>
        <v/>
      </c>
      <c r="AM38" s="45" t="str">
        <f t="shared" ca="1" si="90"/>
        <v/>
      </c>
      <c r="AN38" s="45" t="str">
        <f t="shared" ca="1" si="91"/>
        <v/>
      </c>
      <c r="AO38" s="45" t="str">
        <f t="shared" ca="1" si="92"/>
        <v/>
      </c>
      <c r="AP38" s="45" t="str">
        <f t="shared" ca="1" si="93"/>
        <v/>
      </c>
      <c r="AQ38" s="45" t="str">
        <f t="shared" ca="1" si="94"/>
        <v/>
      </c>
      <c r="AR38" s="45" t="str">
        <f t="shared" ca="1" si="95"/>
        <v/>
      </c>
      <c r="AS38" s="45" t="str">
        <f t="shared" ca="1" si="96"/>
        <v/>
      </c>
      <c r="AT38" s="45" t="str">
        <f t="shared" ca="1" si="97"/>
        <v/>
      </c>
      <c r="AU38" s="45" t="str">
        <f t="shared" ca="1" si="98"/>
        <v/>
      </c>
      <c r="AV38" s="45" t="str">
        <f t="shared" ca="1" si="99"/>
        <v/>
      </c>
      <c r="AW38" s="45" t="str">
        <f t="shared" ca="1" si="100"/>
        <v/>
      </c>
      <c r="AX38" s="45" t="str">
        <f t="shared" ca="1" si="101"/>
        <v/>
      </c>
      <c r="AY38" s="45" t="str">
        <f t="shared" ca="1" si="102"/>
        <v/>
      </c>
      <c r="AZ38" s="45" t="str">
        <f t="shared" ca="1" si="103"/>
        <v/>
      </c>
      <c r="BA38" s="45" t="str">
        <f t="shared" ca="1" si="104"/>
        <v/>
      </c>
      <c r="BB38" s="45" t="str">
        <f t="shared" ca="1" si="105"/>
        <v/>
      </c>
      <c r="BC38" s="45" t="str">
        <f t="shared" ca="1" si="106"/>
        <v/>
      </c>
      <c r="BD38" s="45" t="str">
        <f t="shared" ca="1" si="107"/>
        <v/>
      </c>
      <c r="BE38" s="45" t="str">
        <f t="shared" ca="1" si="108"/>
        <v/>
      </c>
      <c r="BF38" s="45" t="str">
        <f t="shared" ca="1" si="109"/>
        <v/>
      </c>
      <c r="BG38" s="45" t="str">
        <f t="shared" ca="1" si="110"/>
        <v/>
      </c>
      <c r="BH38" s="45" t="str">
        <f t="shared" ca="1" si="111"/>
        <v/>
      </c>
      <c r="BI38" s="45" t="str">
        <f t="shared" ca="1" si="112"/>
        <v/>
      </c>
      <c r="BJ38" s="45" t="str">
        <f t="shared" ca="1" si="113"/>
        <v/>
      </c>
      <c r="BK38" s="45" t="str">
        <f t="shared" ca="1" si="114"/>
        <v/>
      </c>
      <c r="BL38" s="45" t="str">
        <f t="shared" ca="1" si="115"/>
        <v/>
      </c>
      <c r="BM38" s="45" t="str">
        <f t="shared" ca="1" si="116"/>
        <v/>
      </c>
      <c r="BN38" s="45" t="str">
        <f t="shared" ca="1" si="117"/>
        <v/>
      </c>
      <c r="BO38" s="45" t="str">
        <f t="shared" ca="1" si="118"/>
        <v/>
      </c>
      <c r="BP38" s="45" t="str">
        <f t="shared" ca="1" si="119"/>
        <v/>
      </c>
      <c r="BQ38" s="45" t="str">
        <f t="shared" ca="1" si="120"/>
        <v/>
      </c>
      <c r="BR38" s="45" t="str">
        <f t="shared" ca="1" si="121"/>
        <v/>
      </c>
      <c r="BS38" s="45" t="str">
        <f t="shared" ca="1" si="122"/>
        <v/>
      </c>
      <c r="BT38" s="45" t="str">
        <f t="shared" ca="1" si="123"/>
        <v/>
      </c>
      <c r="BU38" s="45" t="str">
        <f t="shared" ca="1" si="124"/>
        <v/>
      </c>
      <c r="BV38" s="45" t="str">
        <f t="shared" ca="1" si="125"/>
        <v/>
      </c>
      <c r="BW38" s="45" t="str">
        <f t="shared" ca="1" si="126"/>
        <v/>
      </c>
      <c r="BX38" s="45" t="str">
        <f t="shared" ca="1" si="127"/>
        <v/>
      </c>
      <c r="BY38" s="45" t="str">
        <f t="shared" ca="1" si="128"/>
        <v/>
      </c>
      <c r="BZ38" s="45" t="str">
        <f t="shared" ca="1" si="129"/>
        <v/>
      </c>
      <c r="CA38" s="45" t="str">
        <f t="shared" ca="1" si="130"/>
        <v/>
      </c>
      <c r="CB38" s="45" t="str">
        <f t="shared" ca="1" si="131"/>
        <v/>
      </c>
      <c r="CC38" s="45" t="str">
        <f t="shared" ca="1" si="132"/>
        <v/>
      </c>
      <c r="CD38" s="45" t="str">
        <f t="shared" ca="1" si="133"/>
        <v/>
      </c>
      <c r="CE38" s="45" t="str">
        <f t="shared" ca="1" si="134"/>
        <v/>
      </c>
      <c r="CF38" s="45" t="str">
        <f t="shared" ca="1" si="135"/>
        <v/>
      </c>
      <c r="CG38" s="45" t="str">
        <f t="shared" ca="1" si="136"/>
        <v/>
      </c>
      <c r="CH38" s="45" t="str">
        <f t="shared" ca="1" si="137"/>
        <v/>
      </c>
      <c r="CI38" s="45" t="str">
        <f t="shared" ca="1" si="138"/>
        <v/>
      </c>
      <c r="CJ38" s="45" t="str">
        <f t="shared" ca="1" si="139"/>
        <v/>
      </c>
      <c r="CK38" s="45" t="str">
        <f t="shared" ca="1" si="140"/>
        <v/>
      </c>
      <c r="CL38" s="45" t="str">
        <f t="shared" ca="1" si="141"/>
        <v/>
      </c>
      <c r="CM38" s="45" t="str">
        <f t="shared" ca="1" si="142"/>
        <v/>
      </c>
      <c r="CN38" s="45" t="str">
        <f t="shared" ca="1" si="143"/>
        <v/>
      </c>
      <c r="CO38" s="45" t="str">
        <f t="shared" ca="1" si="144"/>
        <v/>
      </c>
      <c r="CP38" s="45" t="str">
        <f t="shared" ca="1" si="145"/>
        <v/>
      </c>
      <c r="CQ38" s="45" t="str">
        <f t="shared" ca="1" si="146"/>
        <v/>
      </c>
      <c r="CR38" s="45" t="str">
        <f t="shared" ca="1" si="147"/>
        <v/>
      </c>
      <c r="CS38" s="45" t="str">
        <f t="shared" ca="1" si="148"/>
        <v/>
      </c>
      <c r="CT38" s="45" t="str">
        <f t="shared" ca="1" si="149"/>
        <v/>
      </c>
      <c r="CU38" s="45" t="str">
        <f t="shared" ca="1" si="150"/>
        <v/>
      </c>
      <c r="CV38" s="45" t="str">
        <f t="shared" ca="1" si="151"/>
        <v/>
      </c>
      <c r="CW38" s="45" t="str">
        <f t="shared" ca="1" si="152"/>
        <v/>
      </c>
      <c r="CX38" s="45" t="str">
        <f t="shared" ca="1" si="153"/>
        <v/>
      </c>
      <c r="CY38" s="45" t="str">
        <f t="shared" ca="1" si="154"/>
        <v/>
      </c>
      <c r="CZ38" s="45" t="str">
        <f t="shared" ca="1" si="155"/>
        <v/>
      </c>
    </row>
    <row r="39" spans="1:104" ht="13.5" customHeight="1">
      <c r="A39" s="53">
        <v>38</v>
      </c>
      <c r="B39" s="3">
        <f t="shared" si="14"/>
        <v>39</v>
      </c>
      <c r="C39" s="43" t="s">
        <v>181</v>
      </c>
      <c r="D39" s="45" t="e">
        <f t="shared" ca="1" si="156"/>
        <v>#REF!</v>
      </c>
      <c r="E39" s="45" t="e">
        <f t="shared" ca="1" si="56"/>
        <v>#REF!</v>
      </c>
      <c r="F39" s="45" t="e">
        <f t="shared" ca="1" si="57"/>
        <v>#REF!</v>
      </c>
      <c r="G39" s="45">
        <f t="shared" ca="1" si="58"/>
        <v>0</v>
      </c>
      <c r="H39" s="45" t="str">
        <f t="shared" ca="1" si="59"/>
        <v>EBIT</v>
      </c>
      <c r="I39" s="45">
        <f t="shared" ca="1" si="60"/>
        <v>34205</v>
      </c>
      <c r="J39" s="45">
        <f t="shared" ca="1" si="61"/>
        <v>55763</v>
      </c>
      <c r="K39" s="45">
        <f t="shared" ca="1" si="62"/>
        <v>50291</v>
      </c>
      <c r="L39" s="45">
        <f t="shared" ca="1" si="63"/>
        <v>53867</v>
      </c>
      <c r="M39" s="45">
        <f t="shared" ca="1" si="64"/>
        <v>73248</v>
      </c>
      <c r="N39" s="45">
        <f t="shared" ca="1" si="65"/>
        <v>0</v>
      </c>
      <c r="O39" s="45">
        <f t="shared" ca="1" si="66"/>
        <v>0</v>
      </c>
      <c r="P39" s="45">
        <f t="shared" ca="1" si="67"/>
        <v>0</v>
      </c>
      <c r="Q39" s="45">
        <f t="shared" ca="1" si="68"/>
        <v>0</v>
      </c>
      <c r="R39" s="45">
        <f t="shared" ca="1" si="69"/>
        <v>0</v>
      </c>
      <c r="S39" s="45">
        <f t="shared" ca="1" si="70"/>
        <v>0</v>
      </c>
      <c r="T39" s="45">
        <f t="shared" ca="1" si="71"/>
        <v>0</v>
      </c>
      <c r="U39" s="45">
        <f t="shared" ca="1" si="72"/>
        <v>0</v>
      </c>
      <c r="V39" s="45">
        <f t="shared" ca="1" si="73"/>
        <v>0</v>
      </c>
      <c r="W39" s="45">
        <f t="shared" ca="1" si="74"/>
        <v>0</v>
      </c>
      <c r="X39" s="45" t="e">
        <f t="shared" ca="1" si="75"/>
        <v>#REF!</v>
      </c>
      <c r="Y39" s="45">
        <f t="shared" ca="1" si="76"/>
        <v>73248</v>
      </c>
      <c r="Z39" s="45" t="e">
        <f t="shared" ca="1" si="77"/>
        <v>#REF!</v>
      </c>
      <c r="AA39" s="45" t="e">
        <f t="shared" ca="1" si="78"/>
        <v>#REF!</v>
      </c>
      <c r="AB39" s="45" t="str">
        <f t="shared" ca="1" si="79"/>
        <v/>
      </c>
      <c r="AC39" s="45" t="str">
        <f t="shared" ca="1" si="80"/>
        <v/>
      </c>
      <c r="AD39" s="45" t="str">
        <f t="shared" ca="1" si="81"/>
        <v/>
      </c>
      <c r="AE39" s="45" t="str">
        <f t="shared" ca="1" si="82"/>
        <v/>
      </c>
      <c r="AF39" s="45" t="str">
        <f t="shared" ca="1" si="83"/>
        <v/>
      </c>
      <c r="AG39" s="45" t="str">
        <f t="shared" ca="1" si="84"/>
        <v/>
      </c>
      <c r="AH39" s="45" t="str">
        <f t="shared" ca="1" si="85"/>
        <v/>
      </c>
      <c r="AI39" s="45" t="str">
        <f t="shared" ca="1" si="86"/>
        <v/>
      </c>
      <c r="AJ39" s="45" t="str">
        <f t="shared" ca="1" si="87"/>
        <v/>
      </c>
      <c r="AK39" s="45" t="str">
        <f t="shared" ca="1" si="88"/>
        <v/>
      </c>
      <c r="AL39" s="45" t="str">
        <f t="shared" ca="1" si="89"/>
        <v/>
      </c>
      <c r="AM39" s="45" t="str">
        <f t="shared" ca="1" si="90"/>
        <v/>
      </c>
      <c r="AN39" s="45" t="str">
        <f t="shared" ca="1" si="91"/>
        <v/>
      </c>
      <c r="AO39" s="45" t="str">
        <f t="shared" ca="1" si="92"/>
        <v/>
      </c>
      <c r="AP39" s="45" t="str">
        <f t="shared" ca="1" si="93"/>
        <v/>
      </c>
      <c r="AQ39" s="45" t="str">
        <f t="shared" ca="1" si="94"/>
        <v/>
      </c>
      <c r="AR39" s="45" t="str">
        <f t="shared" ca="1" si="95"/>
        <v/>
      </c>
      <c r="AS39" s="45" t="str">
        <f t="shared" ca="1" si="96"/>
        <v/>
      </c>
      <c r="AT39" s="45" t="str">
        <f t="shared" ca="1" si="97"/>
        <v/>
      </c>
      <c r="AU39" s="45" t="str">
        <f t="shared" ca="1" si="98"/>
        <v/>
      </c>
      <c r="AV39" s="45" t="str">
        <f t="shared" ca="1" si="99"/>
        <v/>
      </c>
      <c r="AW39" s="45" t="str">
        <f t="shared" ca="1" si="100"/>
        <v/>
      </c>
      <c r="AX39" s="45" t="str">
        <f t="shared" ca="1" si="101"/>
        <v/>
      </c>
      <c r="AY39" s="45" t="str">
        <f t="shared" ca="1" si="102"/>
        <v/>
      </c>
      <c r="AZ39" s="45" t="str">
        <f t="shared" ca="1" si="103"/>
        <v/>
      </c>
      <c r="BA39" s="45" t="str">
        <f t="shared" ca="1" si="104"/>
        <v/>
      </c>
      <c r="BB39" s="45" t="str">
        <f t="shared" ca="1" si="105"/>
        <v/>
      </c>
      <c r="BC39" s="45" t="str">
        <f t="shared" ca="1" si="106"/>
        <v/>
      </c>
      <c r="BD39" s="45" t="str">
        <f t="shared" ca="1" si="107"/>
        <v/>
      </c>
      <c r="BE39" s="45" t="str">
        <f t="shared" ca="1" si="108"/>
        <v/>
      </c>
      <c r="BF39" s="45" t="str">
        <f t="shared" ca="1" si="109"/>
        <v/>
      </c>
      <c r="BG39" s="45" t="str">
        <f t="shared" ca="1" si="110"/>
        <v/>
      </c>
      <c r="BH39" s="45" t="str">
        <f t="shared" ca="1" si="111"/>
        <v/>
      </c>
      <c r="BI39" s="45" t="str">
        <f t="shared" ca="1" si="112"/>
        <v/>
      </c>
      <c r="BJ39" s="45" t="str">
        <f t="shared" ca="1" si="113"/>
        <v/>
      </c>
      <c r="BK39" s="45" t="str">
        <f t="shared" ca="1" si="114"/>
        <v/>
      </c>
      <c r="BL39" s="45" t="str">
        <f t="shared" ca="1" si="115"/>
        <v/>
      </c>
      <c r="BM39" s="45" t="str">
        <f t="shared" ca="1" si="116"/>
        <v/>
      </c>
      <c r="BN39" s="45" t="str">
        <f t="shared" ca="1" si="117"/>
        <v/>
      </c>
      <c r="BO39" s="45" t="str">
        <f t="shared" ca="1" si="118"/>
        <v/>
      </c>
      <c r="BP39" s="45" t="str">
        <f t="shared" ca="1" si="119"/>
        <v/>
      </c>
      <c r="BQ39" s="45" t="str">
        <f t="shared" ca="1" si="120"/>
        <v/>
      </c>
      <c r="BR39" s="45" t="str">
        <f t="shared" ca="1" si="121"/>
        <v/>
      </c>
      <c r="BS39" s="45" t="str">
        <f t="shared" ca="1" si="122"/>
        <v/>
      </c>
      <c r="BT39" s="45" t="str">
        <f t="shared" ca="1" si="123"/>
        <v/>
      </c>
      <c r="BU39" s="45" t="str">
        <f t="shared" ca="1" si="124"/>
        <v/>
      </c>
      <c r="BV39" s="45" t="str">
        <f t="shared" ca="1" si="125"/>
        <v/>
      </c>
      <c r="BW39" s="45" t="str">
        <f t="shared" ca="1" si="126"/>
        <v/>
      </c>
      <c r="BX39" s="45" t="str">
        <f t="shared" ca="1" si="127"/>
        <v/>
      </c>
      <c r="BY39" s="45" t="str">
        <f t="shared" ca="1" si="128"/>
        <v/>
      </c>
      <c r="BZ39" s="45" t="str">
        <f t="shared" ca="1" si="129"/>
        <v/>
      </c>
      <c r="CA39" s="45" t="str">
        <f t="shared" ca="1" si="130"/>
        <v/>
      </c>
      <c r="CB39" s="45" t="str">
        <f t="shared" ca="1" si="131"/>
        <v/>
      </c>
      <c r="CC39" s="45" t="str">
        <f t="shared" ca="1" si="132"/>
        <v/>
      </c>
      <c r="CD39" s="45" t="str">
        <f t="shared" ca="1" si="133"/>
        <v/>
      </c>
      <c r="CE39" s="45" t="str">
        <f t="shared" ca="1" si="134"/>
        <v/>
      </c>
      <c r="CF39" s="45" t="str">
        <f t="shared" ca="1" si="135"/>
        <v/>
      </c>
      <c r="CG39" s="45" t="str">
        <f t="shared" ca="1" si="136"/>
        <v/>
      </c>
      <c r="CH39" s="45" t="str">
        <f t="shared" ca="1" si="137"/>
        <v/>
      </c>
      <c r="CI39" s="45" t="str">
        <f t="shared" ca="1" si="138"/>
        <v/>
      </c>
      <c r="CJ39" s="45" t="str">
        <f t="shared" ca="1" si="139"/>
        <v/>
      </c>
      <c r="CK39" s="45" t="str">
        <f t="shared" ca="1" si="140"/>
        <v/>
      </c>
      <c r="CL39" s="45" t="str">
        <f t="shared" ca="1" si="141"/>
        <v/>
      </c>
      <c r="CM39" s="45" t="str">
        <f t="shared" ca="1" si="142"/>
        <v/>
      </c>
      <c r="CN39" s="45" t="str">
        <f t="shared" ca="1" si="143"/>
        <v/>
      </c>
      <c r="CO39" s="45" t="str">
        <f t="shared" ca="1" si="144"/>
        <v/>
      </c>
      <c r="CP39" s="45" t="str">
        <f t="shared" ca="1" si="145"/>
        <v/>
      </c>
      <c r="CQ39" s="45" t="str">
        <f t="shared" ca="1" si="146"/>
        <v/>
      </c>
      <c r="CR39" s="45" t="str">
        <f t="shared" ca="1" si="147"/>
        <v/>
      </c>
      <c r="CS39" s="45" t="str">
        <f t="shared" ca="1" si="148"/>
        <v/>
      </c>
      <c r="CT39" s="45" t="str">
        <f t="shared" ca="1" si="149"/>
        <v/>
      </c>
      <c r="CU39" s="45" t="str">
        <f t="shared" ca="1" si="150"/>
        <v/>
      </c>
      <c r="CV39" s="45" t="str">
        <f t="shared" ca="1" si="151"/>
        <v/>
      </c>
      <c r="CW39" s="45" t="str">
        <f t="shared" ca="1" si="152"/>
        <v/>
      </c>
      <c r="CX39" s="45" t="str">
        <f t="shared" ca="1" si="153"/>
        <v/>
      </c>
      <c r="CY39" s="45" t="str">
        <f t="shared" ca="1" si="154"/>
        <v/>
      </c>
      <c r="CZ39" s="45" t="str">
        <f t="shared" ca="1" si="155"/>
        <v/>
      </c>
    </row>
    <row r="40" spans="1:104" ht="13.5" customHeight="1">
      <c r="A40" s="55">
        <v>39</v>
      </c>
      <c r="B40" s="3">
        <f t="shared" si="14"/>
        <v>40</v>
      </c>
      <c r="C40" s="43" t="s">
        <v>183</v>
      </c>
      <c r="D40" s="45" t="e">
        <f t="shared" ca="1" si="156"/>
        <v>#REF!</v>
      </c>
      <c r="E40" s="45" t="e">
        <f t="shared" ca="1" si="56"/>
        <v>#REF!</v>
      </c>
      <c r="F40" s="45" t="e">
        <f t="shared" ca="1" si="57"/>
        <v>#REF!</v>
      </c>
      <c r="G40" s="45">
        <f t="shared" ca="1" si="58"/>
        <v>0</v>
      </c>
      <c r="H40" s="45" t="str">
        <f t="shared" ca="1" si="59"/>
        <v>interest expense</v>
      </c>
      <c r="I40" s="45">
        <f t="shared" ca="1" si="60"/>
        <v>0</v>
      </c>
      <c r="J40" s="45">
        <f t="shared" ca="1" si="61"/>
        <v>0</v>
      </c>
      <c r="K40" s="45">
        <f t="shared" ca="1" si="62"/>
        <v>136</v>
      </c>
      <c r="L40" s="45">
        <f t="shared" ca="1" si="63"/>
        <v>384</v>
      </c>
      <c r="M40" s="45">
        <f t="shared" ca="1" si="64"/>
        <v>733</v>
      </c>
      <c r="N40" s="45">
        <f t="shared" ca="1" si="65"/>
        <v>10998</v>
      </c>
      <c r="O40" s="45">
        <f t="shared" ca="1" si="66"/>
        <v>6120</v>
      </c>
      <c r="P40" s="45">
        <f t="shared" ca="1" si="67"/>
        <v>6053</v>
      </c>
      <c r="Q40" s="45">
        <f t="shared" ca="1" si="68"/>
        <v>9759</v>
      </c>
      <c r="R40" s="45">
        <f t="shared" ca="1" si="69"/>
        <v>13267</v>
      </c>
      <c r="S40" s="45">
        <f t="shared" ca="1" si="70"/>
        <v>7259</v>
      </c>
      <c r="T40" s="45">
        <f t="shared" ca="1" si="71"/>
        <v>9537</v>
      </c>
      <c r="U40" s="45">
        <f t="shared" ca="1" si="72"/>
        <v>13494</v>
      </c>
      <c r="V40" s="45">
        <f t="shared" ca="1" si="73"/>
        <v>11668</v>
      </c>
      <c r="W40" s="45">
        <f t="shared" ca="1" si="74"/>
        <v>0</v>
      </c>
      <c r="X40" s="45" t="e">
        <f t="shared" ca="1" si="75"/>
        <v>#REF!</v>
      </c>
      <c r="Y40" s="45">
        <f t="shared" ca="1" si="76"/>
        <v>733</v>
      </c>
      <c r="Z40" s="45" t="e">
        <f t="shared" ca="1" si="77"/>
        <v>#REF!</v>
      </c>
      <c r="AA40" s="45" t="e">
        <f t="shared" ca="1" si="78"/>
        <v>#REF!</v>
      </c>
      <c r="AB40" s="45" t="str">
        <f t="shared" ca="1" si="79"/>
        <v/>
      </c>
      <c r="AC40" s="45" t="str">
        <f t="shared" ca="1" si="80"/>
        <v/>
      </c>
      <c r="AD40" s="45" t="str">
        <f t="shared" ca="1" si="81"/>
        <v/>
      </c>
      <c r="AE40" s="45" t="str">
        <f t="shared" ca="1" si="82"/>
        <v/>
      </c>
      <c r="AF40" s="45" t="str">
        <f t="shared" ca="1" si="83"/>
        <v/>
      </c>
      <c r="AG40" s="45" t="str">
        <f t="shared" ca="1" si="84"/>
        <v/>
      </c>
      <c r="AH40" s="45" t="str">
        <f t="shared" ca="1" si="85"/>
        <v/>
      </c>
      <c r="AI40" s="45" t="str">
        <f t="shared" ca="1" si="86"/>
        <v/>
      </c>
      <c r="AJ40" s="45" t="str">
        <f t="shared" ca="1" si="87"/>
        <v/>
      </c>
      <c r="AK40" s="45" t="str">
        <f t="shared" ca="1" si="88"/>
        <v/>
      </c>
      <c r="AL40" s="45" t="str">
        <f t="shared" ca="1" si="89"/>
        <v/>
      </c>
      <c r="AM40" s="45" t="str">
        <f t="shared" ca="1" si="90"/>
        <v/>
      </c>
      <c r="AN40" s="45" t="str">
        <f t="shared" ca="1" si="91"/>
        <v/>
      </c>
      <c r="AO40" s="45" t="str">
        <f t="shared" ca="1" si="92"/>
        <v/>
      </c>
      <c r="AP40" s="45" t="str">
        <f t="shared" ca="1" si="93"/>
        <v/>
      </c>
      <c r="AQ40" s="45" t="str">
        <f t="shared" ca="1" si="94"/>
        <v/>
      </c>
      <c r="AR40" s="45" t="str">
        <f t="shared" ca="1" si="95"/>
        <v/>
      </c>
      <c r="AS40" s="45" t="str">
        <f t="shared" ca="1" si="96"/>
        <v/>
      </c>
      <c r="AT40" s="45" t="str">
        <f t="shared" ca="1" si="97"/>
        <v/>
      </c>
      <c r="AU40" s="45" t="str">
        <f t="shared" ca="1" si="98"/>
        <v/>
      </c>
      <c r="AV40" s="45" t="str">
        <f t="shared" ca="1" si="99"/>
        <v/>
      </c>
      <c r="AW40" s="45" t="str">
        <f t="shared" ca="1" si="100"/>
        <v/>
      </c>
      <c r="AX40" s="45" t="str">
        <f t="shared" ca="1" si="101"/>
        <v/>
      </c>
      <c r="AY40" s="45" t="str">
        <f t="shared" ca="1" si="102"/>
        <v/>
      </c>
      <c r="AZ40" s="45" t="str">
        <f t="shared" ca="1" si="103"/>
        <v/>
      </c>
      <c r="BA40" s="45" t="str">
        <f t="shared" ca="1" si="104"/>
        <v/>
      </c>
      <c r="BB40" s="45" t="str">
        <f t="shared" ca="1" si="105"/>
        <v/>
      </c>
      <c r="BC40" s="45" t="str">
        <f t="shared" ca="1" si="106"/>
        <v/>
      </c>
      <c r="BD40" s="45" t="str">
        <f t="shared" ca="1" si="107"/>
        <v/>
      </c>
      <c r="BE40" s="45" t="str">
        <f t="shared" ca="1" si="108"/>
        <v/>
      </c>
      <c r="BF40" s="45" t="str">
        <f t="shared" ca="1" si="109"/>
        <v/>
      </c>
      <c r="BG40" s="45" t="str">
        <f t="shared" ca="1" si="110"/>
        <v/>
      </c>
      <c r="BH40" s="45" t="str">
        <f t="shared" ca="1" si="111"/>
        <v/>
      </c>
      <c r="BI40" s="45" t="str">
        <f t="shared" ca="1" si="112"/>
        <v/>
      </c>
      <c r="BJ40" s="45" t="str">
        <f t="shared" ca="1" si="113"/>
        <v/>
      </c>
      <c r="BK40" s="45" t="str">
        <f t="shared" ca="1" si="114"/>
        <v/>
      </c>
      <c r="BL40" s="45" t="str">
        <f t="shared" ca="1" si="115"/>
        <v/>
      </c>
      <c r="BM40" s="45" t="str">
        <f t="shared" ca="1" si="116"/>
        <v/>
      </c>
      <c r="BN40" s="45" t="str">
        <f t="shared" ca="1" si="117"/>
        <v/>
      </c>
      <c r="BO40" s="45" t="str">
        <f t="shared" ca="1" si="118"/>
        <v/>
      </c>
      <c r="BP40" s="45" t="str">
        <f t="shared" ca="1" si="119"/>
        <v/>
      </c>
      <c r="BQ40" s="45" t="str">
        <f t="shared" ca="1" si="120"/>
        <v/>
      </c>
      <c r="BR40" s="45" t="str">
        <f t="shared" ca="1" si="121"/>
        <v/>
      </c>
      <c r="BS40" s="45" t="str">
        <f t="shared" ca="1" si="122"/>
        <v/>
      </c>
      <c r="BT40" s="45" t="str">
        <f t="shared" ca="1" si="123"/>
        <v/>
      </c>
      <c r="BU40" s="45" t="str">
        <f t="shared" ca="1" si="124"/>
        <v/>
      </c>
      <c r="BV40" s="45" t="str">
        <f t="shared" ca="1" si="125"/>
        <v/>
      </c>
      <c r="BW40" s="45" t="str">
        <f t="shared" ca="1" si="126"/>
        <v/>
      </c>
      <c r="BX40" s="45" t="str">
        <f t="shared" ca="1" si="127"/>
        <v/>
      </c>
      <c r="BY40" s="45" t="str">
        <f t="shared" ca="1" si="128"/>
        <v/>
      </c>
      <c r="BZ40" s="45" t="str">
        <f t="shared" ca="1" si="129"/>
        <v/>
      </c>
      <c r="CA40" s="45" t="str">
        <f t="shared" ca="1" si="130"/>
        <v/>
      </c>
      <c r="CB40" s="45" t="str">
        <f t="shared" ca="1" si="131"/>
        <v/>
      </c>
      <c r="CC40" s="45" t="str">
        <f t="shared" ca="1" si="132"/>
        <v/>
      </c>
      <c r="CD40" s="45" t="str">
        <f t="shared" ca="1" si="133"/>
        <v/>
      </c>
      <c r="CE40" s="45" t="str">
        <f t="shared" ca="1" si="134"/>
        <v/>
      </c>
      <c r="CF40" s="45" t="str">
        <f t="shared" ca="1" si="135"/>
        <v/>
      </c>
      <c r="CG40" s="45" t="str">
        <f t="shared" ca="1" si="136"/>
        <v/>
      </c>
      <c r="CH40" s="45" t="str">
        <f t="shared" ca="1" si="137"/>
        <v/>
      </c>
      <c r="CI40" s="45" t="str">
        <f t="shared" ca="1" si="138"/>
        <v/>
      </c>
      <c r="CJ40" s="45" t="str">
        <f t="shared" ca="1" si="139"/>
        <v/>
      </c>
      <c r="CK40" s="45" t="str">
        <f t="shared" ca="1" si="140"/>
        <v/>
      </c>
      <c r="CL40" s="45" t="str">
        <f t="shared" ca="1" si="141"/>
        <v/>
      </c>
      <c r="CM40" s="45" t="str">
        <f t="shared" ca="1" si="142"/>
        <v/>
      </c>
      <c r="CN40" s="45" t="str">
        <f t="shared" ca="1" si="143"/>
        <v/>
      </c>
      <c r="CO40" s="45" t="str">
        <f t="shared" ca="1" si="144"/>
        <v/>
      </c>
      <c r="CP40" s="45" t="str">
        <f t="shared" ca="1" si="145"/>
        <v/>
      </c>
      <c r="CQ40" s="45" t="str">
        <f t="shared" ca="1" si="146"/>
        <v/>
      </c>
      <c r="CR40" s="45" t="str">
        <f t="shared" ca="1" si="147"/>
        <v/>
      </c>
      <c r="CS40" s="45" t="str">
        <f t="shared" ca="1" si="148"/>
        <v/>
      </c>
      <c r="CT40" s="45" t="str">
        <f t="shared" ca="1" si="149"/>
        <v/>
      </c>
      <c r="CU40" s="45" t="str">
        <f t="shared" ca="1" si="150"/>
        <v/>
      </c>
      <c r="CV40" s="45" t="str">
        <f t="shared" ca="1" si="151"/>
        <v/>
      </c>
      <c r="CW40" s="45" t="str">
        <f t="shared" ca="1" si="152"/>
        <v/>
      </c>
      <c r="CX40" s="45" t="str">
        <f t="shared" ca="1" si="153"/>
        <v/>
      </c>
      <c r="CY40" s="45" t="str">
        <f t="shared" ca="1" si="154"/>
        <v/>
      </c>
      <c r="CZ40" s="45" t="str">
        <f t="shared" ca="1" si="155"/>
        <v/>
      </c>
    </row>
    <row r="41" spans="1:104" ht="13.5" customHeight="1">
      <c r="A41" s="55">
        <v>40</v>
      </c>
      <c r="B41" s="3">
        <f t="shared" si="14"/>
        <v>41</v>
      </c>
      <c r="C41" s="43" t="s">
        <v>612</v>
      </c>
      <c r="D41" s="45" t="e">
        <f t="shared" ca="1" si="156"/>
        <v>#REF!</v>
      </c>
      <c r="E41" s="45" t="e">
        <f t="shared" ca="1" si="56"/>
        <v>#REF!</v>
      </c>
      <c r="F41" s="45" t="e">
        <f t="shared" ca="1" si="57"/>
        <v>#REF!</v>
      </c>
      <c r="G41" s="45">
        <f t="shared" ca="1" si="58"/>
        <v>0</v>
      </c>
      <c r="H41" s="45" t="str">
        <f t="shared" ca="1" si="59"/>
        <v>pre-tax income</v>
      </c>
      <c r="I41" s="45">
        <f t="shared" ca="1" si="60"/>
        <v>34205</v>
      </c>
      <c r="J41" s="45">
        <f t="shared" ca="1" si="61"/>
        <v>55763</v>
      </c>
      <c r="K41" s="45">
        <f t="shared" ca="1" si="62"/>
        <v>50155</v>
      </c>
      <c r="L41" s="45">
        <f t="shared" ca="1" si="63"/>
        <v>53483</v>
      </c>
      <c r="M41" s="45">
        <f t="shared" ca="1" si="64"/>
        <v>72515</v>
      </c>
      <c r="N41" s="45">
        <f t="shared" ca="1" si="65"/>
        <v>25198</v>
      </c>
      <c r="O41" s="45">
        <f t="shared" ca="1" si="66"/>
        <v>15820</v>
      </c>
      <c r="P41" s="45">
        <f t="shared" ca="1" si="67"/>
        <v>16841</v>
      </c>
      <c r="Q41" s="45">
        <f t="shared" ca="1" si="68"/>
        <v>27219</v>
      </c>
      <c r="R41" s="45">
        <f t="shared" ca="1" si="69"/>
        <v>29976</v>
      </c>
      <c r="S41" s="45">
        <f t="shared" ca="1" si="70"/>
        <v>18164</v>
      </c>
      <c r="T41" s="45">
        <f t="shared" ca="1" si="71"/>
        <v>19907</v>
      </c>
      <c r="U41" s="45">
        <f t="shared" ca="1" si="72"/>
        <v>30343</v>
      </c>
      <c r="V41" s="45">
        <f t="shared" ca="1" si="73"/>
        <v>24621</v>
      </c>
      <c r="W41" s="45">
        <f t="shared" ca="1" si="74"/>
        <v>0</v>
      </c>
      <c r="X41" s="45" t="e">
        <f t="shared" ca="1" si="75"/>
        <v>#REF!</v>
      </c>
      <c r="Y41" s="45">
        <f t="shared" ca="1" si="76"/>
        <v>72515</v>
      </c>
      <c r="Z41" s="45" t="e">
        <f t="shared" ca="1" si="77"/>
        <v>#REF!</v>
      </c>
      <c r="AA41" s="45" t="e">
        <f t="shared" ca="1" si="78"/>
        <v>#REF!</v>
      </c>
      <c r="AB41" s="45" t="str">
        <f t="shared" ca="1" si="79"/>
        <v/>
      </c>
      <c r="AC41" s="45" t="str">
        <f t="shared" ca="1" si="80"/>
        <v/>
      </c>
      <c r="AD41" s="45" t="str">
        <f t="shared" ca="1" si="81"/>
        <v/>
      </c>
      <c r="AE41" s="45" t="str">
        <f t="shared" ca="1" si="82"/>
        <v/>
      </c>
      <c r="AF41" s="45" t="str">
        <f t="shared" ca="1" si="83"/>
        <v/>
      </c>
      <c r="AG41" s="45" t="str">
        <f t="shared" ca="1" si="84"/>
        <v/>
      </c>
      <c r="AH41" s="45" t="str">
        <f t="shared" ca="1" si="85"/>
        <v/>
      </c>
      <c r="AI41" s="45" t="str">
        <f t="shared" ca="1" si="86"/>
        <v/>
      </c>
      <c r="AJ41" s="45" t="str">
        <f t="shared" ca="1" si="87"/>
        <v/>
      </c>
      <c r="AK41" s="45" t="str">
        <f t="shared" ca="1" si="88"/>
        <v/>
      </c>
      <c r="AL41" s="45" t="str">
        <f t="shared" ca="1" si="89"/>
        <v/>
      </c>
      <c r="AM41" s="45" t="str">
        <f t="shared" ca="1" si="90"/>
        <v/>
      </c>
      <c r="AN41" s="45" t="str">
        <f t="shared" ca="1" si="91"/>
        <v/>
      </c>
      <c r="AO41" s="45" t="str">
        <f t="shared" ca="1" si="92"/>
        <v/>
      </c>
      <c r="AP41" s="45" t="str">
        <f t="shared" ca="1" si="93"/>
        <v/>
      </c>
      <c r="AQ41" s="45" t="str">
        <f t="shared" ca="1" si="94"/>
        <v/>
      </c>
      <c r="AR41" s="45" t="str">
        <f t="shared" ca="1" si="95"/>
        <v/>
      </c>
      <c r="AS41" s="45" t="str">
        <f t="shared" ca="1" si="96"/>
        <v/>
      </c>
      <c r="AT41" s="45" t="str">
        <f t="shared" ca="1" si="97"/>
        <v/>
      </c>
      <c r="AU41" s="45" t="str">
        <f t="shared" ca="1" si="98"/>
        <v/>
      </c>
      <c r="AV41" s="45" t="str">
        <f t="shared" ca="1" si="99"/>
        <v/>
      </c>
      <c r="AW41" s="45" t="str">
        <f t="shared" ca="1" si="100"/>
        <v/>
      </c>
      <c r="AX41" s="45" t="str">
        <f t="shared" ca="1" si="101"/>
        <v/>
      </c>
      <c r="AY41" s="45" t="str">
        <f t="shared" ca="1" si="102"/>
        <v/>
      </c>
      <c r="AZ41" s="45" t="str">
        <f t="shared" ca="1" si="103"/>
        <v/>
      </c>
      <c r="BA41" s="45" t="str">
        <f t="shared" ca="1" si="104"/>
        <v/>
      </c>
      <c r="BB41" s="45" t="str">
        <f t="shared" ca="1" si="105"/>
        <v/>
      </c>
      <c r="BC41" s="45" t="str">
        <f t="shared" ca="1" si="106"/>
        <v/>
      </c>
      <c r="BD41" s="45" t="str">
        <f t="shared" ca="1" si="107"/>
        <v/>
      </c>
      <c r="BE41" s="45" t="str">
        <f t="shared" ca="1" si="108"/>
        <v/>
      </c>
      <c r="BF41" s="45" t="str">
        <f t="shared" ca="1" si="109"/>
        <v/>
      </c>
      <c r="BG41" s="45" t="str">
        <f t="shared" ca="1" si="110"/>
        <v/>
      </c>
      <c r="BH41" s="45" t="str">
        <f t="shared" ca="1" si="111"/>
        <v/>
      </c>
      <c r="BI41" s="45" t="str">
        <f t="shared" ca="1" si="112"/>
        <v/>
      </c>
      <c r="BJ41" s="45" t="str">
        <f t="shared" ca="1" si="113"/>
        <v/>
      </c>
      <c r="BK41" s="45" t="str">
        <f t="shared" ca="1" si="114"/>
        <v/>
      </c>
      <c r="BL41" s="45" t="str">
        <f t="shared" ca="1" si="115"/>
        <v/>
      </c>
      <c r="BM41" s="45" t="str">
        <f t="shared" ca="1" si="116"/>
        <v/>
      </c>
      <c r="BN41" s="45" t="str">
        <f t="shared" ca="1" si="117"/>
        <v/>
      </c>
      <c r="BO41" s="45" t="str">
        <f t="shared" ca="1" si="118"/>
        <v/>
      </c>
      <c r="BP41" s="45" t="str">
        <f t="shared" ca="1" si="119"/>
        <v/>
      </c>
      <c r="BQ41" s="45" t="str">
        <f t="shared" ca="1" si="120"/>
        <v/>
      </c>
      <c r="BR41" s="45" t="str">
        <f t="shared" ca="1" si="121"/>
        <v/>
      </c>
      <c r="BS41" s="45" t="str">
        <f t="shared" ca="1" si="122"/>
        <v/>
      </c>
      <c r="BT41" s="45" t="str">
        <f t="shared" ca="1" si="123"/>
        <v/>
      </c>
      <c r="BU41" s="45" t="str">
        <f t="shared" ca="1" si="124"/>
        <v/>
      </c>
      <c r="BV41" s="45" t="str">
        <f t="shared" ca="1" si="125"/>
        <v/>
      </c>
      <c r="BW41" s="45" t="str">
        <f t="shared" ca="1" si="126"/>
        <v/>
      </c>
      <c r="BX41" s="45" t="str">
        <f t="shared" ca="1" si="127"/>
        <v/>
      </c>
      <c r="BY41" s="45" t="str">
        <f t="shared" ca="1" si="128"/>
        <v/>
      </c>
      <c r="BZ41" s="45" t="str">
        <f t="shared" ca="1" si="129"/>
        <v/>
      </c>
      <c r="CA41" s="45" t="str">
        <f t="shared" ca="1" si="130"/>
        <v/>
      </c>
      <c r="CB41" s="45" t="str">
        <f t="shared" ca="1" si="131"/>
        <v/>
      </c>
      <c r="CC41" s="45" t="str">
        <f t="shared" ca="1" si="132"/>
        <v/>
      </c>
      <c r="CD41" s="45" t="str">
        <f t="shared" ca="1" si="133"/>
        <v/>
      </c>
      <c r="CE41" s="45" t="str">
        <f t="shared" ca="1" si="134"/>
        <v/>
      </c>
      <c r="CF41" s="45" t="str">
        <f t="shared" ca="1" si="135"/>
        <v/>
      </c>
      <c r="CG41" s="45" t="str">
        <f t="shared" ca="1" si="136"/>
        <v/>
      </c>
      <c r="CH41" s="45" t="str">
        <f t="shared" ca="1" si="137"/>
        <v/>
      </c>
      <c r="CI41" s="45" t="str">
        <f t="shared" ca="1" si="138"/>
        <v/>
      </c>
      <c r="CJ41" s="45" t="str">
        <f t="shared" ca="1" si="139"/>
        <v/>
      </c>
      <c r="CK41" s="45" t="str">
        <f t="shared" ca="1" si="140"/>
        <v/>
      </c>
      <c r="CL41" s="45" t="str">
        <f t="shared" ca="1" si="141"/>
        <v/>
      </c>
      <c r="CM41" s="45" t="str">
        <f t="shared" ca="1" si="142"/>
        <v/>
      </c>
      <c r="CN41" s="45" t="str">
        <f t="shared" ca="1" si="143"/>
        <v/>
      </c>
      <c r="CO41" s="45" t="str">
        <f t="shared" ca="1" si="144"/>
        <v/>
      </c>
      <c r="CP41" s="45" t="str">
        <f t="shared" ca="1" si="145"/>
        <v/>
      </c>
      <c r="CQ41" s="45" t="str">
        <f t="shared" ca="1" si="146"/>
        <v/>
      </c>
      <c r="CR41" s="45" t="str">
        <f t="shared" ca="1" si="147"/>
        <v/>
      </c>
      <c r="CS41" s="45" t="str">
        <f t="shared" ca="1" si="148"/>
        <v/>
      </c>
      <c r="CT41" s="45" t="str">
        <f t="shared" ca="1" si="149"/>
        <v/>
      </c>
      <c r="CU41" s="45" t="str">
        <f t="shared" ca="1" si="150"/>
        <v/>
      </c>
      <c r="CV41" s="45" t="str">
        <f t="shared" ca="1" si="151"/>
        <v/>
      </c>
      <c r="CW41" s="45" t="str">
        <f t="shared" ca="1" si="152"/>
        <v/>
      </c>
      <c r="CX41" s="45" t="str">
        <f t="shared" ca="1" si="153"/>
        <v/>
      </c>
      <c r="CY41" s="45" t="str">
        <f t="shared" ca="1" si="154"/>
        <v/>
      </c>
      <c r="CZ41" s="45" t="str">
        <f t="shared" ca="1" si="155"/>
        <v/>
      </c>
    </row>
    <row r="42" spans="1:104" ht="13.5" customHeight="1">
      <c r="A42" s="55">
        <v>41</v>
      </c>
      <c r="B42" s="3">
        <f t="shared" si="14"/>
        <v>42</v>
      </c>
      <c r="C42" s="43" t="s">
        <v>611</v>
      </c>
      <c r="D42" s="45" t="e">
        <f t="shared" ca="1" si="156"/>
        <v>#REF!</v>
      </c>
      <c r="E42" s="45" t="e">
        <f t="shared" ca="1" si="56"/>
        <v>#REF!</v>
      </c>
      <c r="F42" s="45" t="e">
        <f t="shared" ca="1" si="57"/>
        <v>#REF!</v>
      </c>
      <c r="G42" s="45">
        <f t="shared" ca="1" si="58"/>
        <v>0</v>
      </c>
      <c r="H42" s="45" t="str">
        <f t="shared" ca="1" si="59"/>
        <v>income taxes</v>
      </c>
      <c r="I42" s="45">
        <f t="shared" ca="1" si="60"/>
        <v>8283</v>
      </c>
      <c r="J42" s="45">
        <f t="shared" ca="1" si="61"/>
        <v>14030</v>
      </c>
      <c r="K42" s="45">
        <f t="shared" ca="1" si="62"/>
        <v>13118</v>
      </c>
      <c r="L42" s="45">
        <f t="shared" ca="1" si="63"/>
        <v>10026</v>
      </c>
      <c r="M42" s="45">
        <f t="shared" ca="1" si="64"/>
        <v>13252</v>
      </c>
      <c r="N42" s="45">
        <f t="shared" ca="1" si="65"/>
        <v>523</v>
      </c>
      <c r="O42" s="45">
        <f t="shared" ca="1" si="66"/>
        <v>444</v>
      </c>
      <c r="P42" s="45">
        <f t="shared" ca="1" si="67"/>
        <v>315</v>
      </c>
      <c r="Q42" s="45">
        <f t="shared" ca="1" si="68"/>
        <v>471</v>
      </c>
      <c r="R42" s="45">
        <f t="shared" ca="1" si="69"/>
        <v>228</v>
      </c>
      <c r="S42" s="45">
        <f t="shared" ca="1" si="70"/>
        <v>537</v>
      </c>
      <c r="T42" s="45">
        <f t="shared" ca="1" si="71"/>
        <v>474</v>
      </c>
      <c r="U42" s="45">
        <f t="shared" ca="1" si="72"/>
        <v>0</v>
      </c>
      <c r="V42" s="45">
        <f t="shared" ca="1" si="73"/>
        <v>0</v>
      </c>
      <c r="W42" s="45">
        <f t="shared" ca="1" si="74"/>
        <v>0</v>
      </c>
      <c r="X42" s="45" t="e">
        <f t="shared" ca="1" si="75"/>
        <v>#REF!</v>
      </c>
      <c r="Y42" s="45">
        <f t="shared" ca="1" si="76"/>
        <v>13252</v>
      </c>
      <c r="Z42" s="45" t="e">
        <f t="shared" ca="1" si="77"/>
        <v>#REF!</v>
      </c>
      <c r="AA42" s="45" t="e">
        <f t="shared" ca="1" si="78"/>
        <v>#REF!</v>
      </c>
      <c r="AB42" s="45" t="str">
        <f t="shared" ca="1" si="79"/>
        <v/>
      </c>
      <c r="AC42" s="45" t="str">
        <f t="shared" ca="1" si="80"/>
        <v/>
      </c>
      <c r="AD42" s="45" t="str">
        <f t="shared" ca="1" si="81"/>
        <v/>
      </c>
      <c r="AE42" s="45" t="str">
        <f t="shared" ca="1" si="82"/>
        <v/>
      </c>
      <c r="AF42" s="45" t="str">
        <f t="shared" ca="1" si="83"/>
        <v/>
      </c>
      <c r="AG42" s="45" t="str">
        <f t="shared" ca="1" si="84"/>
        <v/>
      </c>
      <c r="AH42" s="45" t="str">
        <f t="shared" ca="1" si="85"/>
        <v/>
      </c>
      <c r="AI42" s="45" t="str">
        <f t="shared" ca="1" si="86"/>
        <v/>
      </c>
      <c r="AJ42" s="45" t="str">
        <f t="shared" ca="1" si="87"/>
        <v/>
      </c>
      <c r="AK42" s="45" t="str">
        <f t="shared" ca="1" si="88"/>
        <v/>
      </c>
      <c r="AL42" s="45" t="str">
        <f t="shared" ca="1" si="89"/>
        <v/>
      </c>
      <c r="AM42" s="45" t="str">
        <f t="shared" ca="1" si="90"/>
        <v/>
      </c>
      <c r="AN42" s="45" t="str">
        <f t="shared" ca="1" si="91"/>
        <v/>
      </c>
      <c r="AO42" s="45" t="str">
        <f t="shared" ca="1" si="92"/>
        <v/>
      </c>
      <c r="AP42" s="45" t="str">
        <f t="shared" ca="1" si="93"/>
        <v/>
      </c>
      <c r="AQ42" s="45" t="str">
        <f t="shared" ca="1" si="94"/>
        <v/>
      </c>
      <c r="AR42" s="45" t="str">
        <f t="shared" ca="1" si="95"/>
        <v/>
      </c>
      <c r="AS42" s="45" t="str">
        <f t="shared" ca="1" si="96"/>
        <v/>
      </c>
      <c r="AT42" s="45" t="str">
        <f t="shared" ca="1" si="97"/>
        <v/>
      </c>
      <c r="AU42" s="45" t="str">
        <f t="shared" ca="1" si="98"/>
        <v/>
      </c>
      <c r="AV42" s="45" t="str">
        <f t="shared" ca="1" si="99"/>
        <v/>
      </c>
      <c r="AW42" s="45" t="str">
        <f t="shared" ca="1" si="100"/>
        <v/>
      </c>
      <c r="AX42" s="45" t="str">
        <f t="shared" ca="1" si="101"/>
        <v/>
      </c>
      <c r="AY42" s="45" t="str">
        <f t="shared" ca="1" si="102"/>
        <v/>
      </c>
      <c r="AZ42" s="45" t="str">
        <f t="shared" ca="1" si="103"/>
        <v/>
      </c>
      <c r="BA42" s="45" t="str">
        <f t="shared" ca="1" si="104"/>
        <v/>
      </c>
      <c r="BB42" s="45" t="str">
        <f t="shared" ca="1" si="105"/>
        <v/>
      </c>
      <c r="BC42" s="45" t="str">
        <f t="shared" ca="1" si="106"/>
        <v/>
      </c>
      <c r="BD42" s="45" t="str">
        <f t="shared" ca="1" si="107"/>
        <v/>
      </c>
      <c r="BE42" s="45" t="str">
        <f t="shared" ca="1" si="108"/>
        <v/>
      </c>
      <c r="BF42" s="45" t="str">
        <f t="shared" ca="1" si="109"/>
        <v/>
      </c>
      <c r="BG42" s="45" t="str">
        <f t="shared" ca="1" si="110"/>
        <v/>
      </c>
      <c r="BH42" s="45" t="str">
        <f t="shared" ca="1" si="111"/>
        <v/>
      </c>
      <c r="BI42" s="45" t="str">
        <f t="shared" ca="1" si="112"/>
        <v/>
      </c>
      <c r="BJ42" s="45" t="str">
        <f t="shared" ca="1" si="113"/>
        <v/>
      </c>
      <c r="BK42" s="45" t="str">
        <f t="shared" ca="1" si="114"/>
        <v/>
      </c>
      <c r="BL42" s="45" t="str">
        <f t="shared" ca="1" si="115"/>
        <v/>
      </c>
      <c r="BM42" s="45" t="str">
        <f t="shared" ca="1" si="116"/>
        <v/>
      </c>
      <c r="BN42" s="45" t="str">
        <f t="shared" ca="1" si="117"/>
        <v/>
      </c>
      <c r="BO42" s="45" t="str">
        <f t="shared" ca="1" si="118"/>
        <v/>
      </c>
      <c r="BP42" s="45" t="str">
        <f t="shared" ca="1" si="119"/>
        <v/>
      </c>
      <c r="BQ42" s="45" t="str">
        <f t="shared" ca="1" si="120"/>
        <v/>
      </c>
      <c r="BR42" s="45" t="str">
        <f t="shared" ca="1" si="121"/>
        <v/>
      </c>
      <c r="BS42" s="45" t="str">
        <f t="shared" ca="1" si="122"/>
        <v/>
      </c>
      <c r="BT42" s="45" t="str">
        <f t="shared" ca="1" si="123"/>
        <v/>
      </c>
      <c r="BU42" s="45" t="str">
        <f t="shared" ca="1" si="124"/>
        <v/>
      </c>
      <c r="BV42" s="45" t="str">
        <f t="shared" ca="1" si="125"/>
        <v/>
      </c>
      <c r="BW42" s="45" t="str">
        <f t="shared" ca="1" si="126"/>
        <v/>
      </c>
      <c r="BX42" s="45" t="str">
        <f t="shared" ca="1" si="127"/>
        <v/>
      </c>
      <c r="BY42" s="45" t="str">
        <f t="shared" ca="1" si="128"/>
        <v/>
      </c>
      <c r="BZ42" s="45" t="str">
        <f t="shared" ca="1" si="129"/>
        <v/>
      </c>
      <c r="CA42" s="45" t="str">
        <f t="shared" ca="1" si="130"/>
        <v/>
      </c>
      <c r="CB42" s="45" t="str">
        <f t="shared" ca="1" si="131"/>
        <v/>
      </c>
      <c r="CC42" s="45" t="str">
        <f t="shared" ca="1" si="132"/>
        <v/>
      </c>
      <c r="CD42" s="45" t="str">
        <f t="shared" ca="1" si="133"/>
        <v/>
      </c>
      <c r="CE42" s="45" t="str">
        <f t="shared" ca="1" si="134"/>
        <v/>
      </c>
      <c r="CF42" s="45" t="str">
        <f t="shared" ca="1" si="135"/>
        <v/>
      </c>
      <c r="CG42" s="45" t="str">
        <f t="shared" ca="1" si="136"/>
        <v/>
      </c>
      <c r="CH42" s="45" t="str">
        <f t="shared" ca="1" si="137"/>
        <v/>
      </c>
      <c r="CI42" s="45" t="str">
        <f t="shared" ca="1" si="138"/>
        <v/>
      </c>
      <c r="CJ42" s="45" t="str">
        <f t="shared" ca="1" si="139"/>
        <v/>
      </c>
      <c r="CK42" s="45" t="str">
        <f t="shared" ca="1" si="140"/>
        <v/>
      </c>
      <c r="CL42" s="45" t="str">
        <f t="shared" ca="1" si="141"/>
        <v/>
      </c>
      <c r="CM42" s="45" t="str">
        <f t="shared" ca="1" si="142"/>
        <v/>
      </c>
      <c r="CN42" s="45" t="str">
        <f t="shared" ca="1" si="143"/>
        <v/>
      </c>
      <c r="CO42" s="45" t="str">
        <f t="shared" ca="1" si="144"/>
        <v/>
      </c>
      <c r="CP42" s="45" t="str">
        <f t="shared" ca="1" si="145"/>
        <v/>
      </c>
      <c r="CQ42" s="45" t="str">
        <f t="shared" ca="1" si="146"/>
        <v/>
      </c>
      <c r="CR42" s="45" t="str">
        <f t="shared" ca="1" si="147"/>
        <v/>
      </c>
      <c r="CS42" s="45" t="str">
        <f t="shared" ca="1" si="148"/>
        <v/>
      </c>
      <c r="CT42" s="45" t="str">
        <f t="shared" ca="1" si="149"/>
        <v/>
      </c>
      <c r="CU42" s="45" t="str">
        <f t="shared" ca="1" si="150"/>
        <v/>
      </c>
      <c r="CV42" s="45" t="str">
        <f t="shared" ca="1" si="151"/>
        <v/>
      </c>
      <c r="CW42" s="45" t="str">
        <f t="shared" ca="1" si="152"/>
        <v/>
      </c>
      <c r="CX42" s="45" t="str">
        <f t="shared" ca="1" si="153"/>
        <v/>
      </c>
      <c r="CY42" s="45" t="str">
        <f t="shared" ca="1" si="154"/>
        <v/>
      </c>
      <c r="CZ42" s="45" t="str">
        <f t="shared" ca="1" si="155"/>
        <v/>
      </c>
    </row>
    <row r="43" spans="1:104" ht="13.5" customHeight="1">
      <c r="A43" s="53">
        <v>209</v>
      </c>
      <c r="B43" s="3">
        <f t="shared" si="14"/>
        <v>43</v>
      </c>
      <c r="C43" s="43" t="s">
        <v>610</v>
      </c>
      <c r="D43" s="73" t="e">
        <f t="shared" ca="1" si="156"/>
        <v>#REF!</v>
      </c>
      <c r="E43" s="73" t="e">
        <f t="shared" ca="1" si="56"/>
        <v>#REF!</v>
      </c>
      <c r="F43" s="73" t="e">
        <f t="shared" ca="1" si="57"/>
        <v>#REF!</v>
      </c>
      <c r="G43" s="73">
        <f t="shared" ca="1" si="58"/>
        <v>0</v>
      </c>
      <c r="H43" s="73" t="str">
        <f t="shared" ca="1" si="59"/>
        <v>effective tax rate</v>
      </c>
      <c r="I43" s="73">
        <f t="shared" ca="1" si="60"/>
        <v>24.2</v>
      </c>
      <c r="J43" s="73">
        <f t="shared" ca="1" si="61"/>
        <v>25.2</v>
      </c>
      <c r="K43" s="73">
        <f t="shared" ca="1" si="62"/>
        <v>0.2</v>
      </c>
      <c r="L43" s="73">
        <f t="shared" ca="1" si="63"/>
        <v>0.3</v>
      </c>
      <c r="M43" s="73">
        <f t="shared" ca="1" si="64"/>
        <v>0.3</v>
      </c>
      <c r="N43" s="73">
        <f t="shared" ca="1" si="65"/>
        <v>0</v>
      </c>
      <c r="O43" s="73">
        <f t="shared" ca="1" si="66"/>
        <v>0</v>
      </c>
      <c r="P43" s="73">
        <f t="shared" ca="1" si="67"/>
        <v>0</v>
      </c>
      <c r="Q43" s="73">
        <f t="shared" ca="1" si="68"/>
        <v>0</v>
      </c>
      <c r="R43" s="73">
        <f t="shared" ca="1" si="69"/>
        <v>0</v>
      </c>
      <c r="S43" s="73">
        <f t="shared" ca="1" si="70"/>
        <v>0</v>
      </c>
      <c r="T43" s="73">
        <f t="shared" ca="1" si="71"/>
        <v>0</v>
      </c>
      <c r="U43" s="73">
        <f t="shared" ca="1" si="72"/>
        <v>0</v>
      </c>
      <c r="V43" s="73">
        <f t="shared" ca="1" si="73"/>
        <v>0</v>
      </c>
      <c r="W43" s="73">
        <f t="shared" ca="1" si="74"/>
        <v>0</v>
      </c>
      <c r="X43" s="73" t="e">
        <f t="shared" ca="1" si="75"/>
        <v>#REF!</v>
      </c>
      <c r="Y43" s="73">
        <f t="shared" ca="1" si="76"/>
        <v>0.3</v>
      </c>
      <c r="Z43" s="73" t="e">
        <f t="shared" ca="1" si="77"/>
        <v>#REF!</v>
      </c>
      <c r="AA43" s="73" t="e">
        <f t="shared" ca="1" si="78"/>
        <v>#REF!</v>
      </c>
      <c r="AB43" s="73" t="str">
        <f t="shared" ca="1" si="79"/>
        <v/>
      </c>
      <c r="AC43" s="73" t="str">
        <f t="shared" ca="1" si="80"/>
        <v/>
      </c>
      <c r="AD43" s="73" t="str">
        <f t="shared" ca="1" si="81"/>
        <v/>
      </c>
      <c r="AE43" s="73" t="str">
        <f t="shared" ca="1" si="82"/>
        <v/>
      </c>
      <c r="AF43" s="73" t="str">
        <f t="shared" ca="1" si="83"/>
        <v/>
      </c>
      <c r="AG43" s="73" t="str">
        <f t="shared" ca="1" si="84"/>
        <v/>
      </c>
      <c r="AH43" s="73" t="str">
        <f t="shared" ca="1" si="85"/>
        <v/>
      </c>
      <c r="AI43" s="73" t="str">
        <f t="shared" ca="1" si="86"/>
        <v/>
      </c>
      <c r="AJ43" s="73" t="str">
        <f t="shared" ca="1" si="87"/>
        <v/>
      </c>
      <c r="AK43" s="73" t="str">
        <f t="shared" ca="1" si="88"/>
        <v/>
      </c>
      <c r="AL43" s="73" t="str">
        <f t="shared" ca="1" si="89"/>
        <v/>
      </c>
      <c r="AM43" s="73" t="str">
        <f t="shared" ca="1" si="90"/>
        <v/>
      </c>
      <c r="AN43" s="73" t="str">
        <f t="shared" ca="1" si="91"/>
        <v/>
      </c>
      <c r="AO43" s="73" t="str">
        <f t="shared" ca="1" si="92"/>
        <v/>
      </c>
      <c r="AP43" s="73" t="str">
        <f t="shared" ca="1" si="93"/>
        <v/>
      </c>
      <c r="AQ43" s="73" t="str">
        <f t="shared" ca="1" si="94"/>
        <v/>
      </c>
      <c r="AR43" s="73" t="str">
        <f t="shared" ca="1" si="95"/>
        <v/>
      </c>
      <c r="AS43" s="73" t="str">
        <f t="shared" ca="1" si="96"/>
        <v/>
      </c>
      <c r="AT43" s="73" t="str">
        <f t="shared" ca="1" si="97"/>
        <v/>
      </c>
      <c r="AU43" s="73" t="str">
        <f t="shared" ca="1" si="98"/>
        <v/>
      </c>
      <c r="AV43" s="73" t="str">
        <f t="shared" ca="1" si="99"/>
        <v/>
      </c>
      <c r="AW43" s="73" t="str">
        <f t="shared" ca="1" si="100"/>
        <v/>
      </c>
      <c r="AX43" s="73" t="str">
        <f t="shared" ca="1" si="101"/>
        <v/>
      </c>
      <c r="AY43" s="73" t="str">
        <f t="shared" ca="1" si="102"/>
        <v/>
      </c>
      <c r="AZ43" s="73" t="str">
        <f t="shared" ca="1" si="103"/>
        <v/>
      </c>
      <c r="BA43" s="73" t="str">
        <f t="shared" ca="1" si="104"/>
        <v/>
      </c>
      <c r="BB43" s="73" t="str">
        <f t="shared" ca="1" si="105"/>
        <v/>
      </c>
      <c r="BC43" s="73" t="str">
        <f t="shared" ca="1" si="106"/>
        <v/>
      </c>
      <c r="BD43" s="73" t="str">
        <f t="shared" ca="1" si="107"/>
        <v/>
      </c>
      <c r="BE43" s="73" t="str">
        <f t="shared" ca="1" si="108"/>
        <v/>
      </c>
      <c r="BF43" s="73" t="str">
        <f t="shared" ca="1" si="109"/>
        <v/>
      </c>
      <c r="BG43" s="73" t="str">
        <f t="shared" ca="1" si="110"/>
        <v/>
      </c>
      <c r="BH43" s="73" t="str">
        <f t="shared" ca="1" si="111"/>
        <v/>
      </c>
      <c r="BI43" s="73" t="str">
        <f t="shared" ca="1" si="112"/>
        <v/>
      </c>
      <c r="BJ43" s="73" t="str">
        <f t="shared" ca="1" si="113"/>
        <v/>
      </c>
      <c r="BK43" s="73" t="str">
        <f t="shared" ca="1" si="114"/>
        <v/>
      </c>
      <c r="BL43" s="73" t="str">
        <f t="shared" ca="1" si="115"/>
        <v/>
      </c>
      <c r="BM43" s="73" t="str">
        <f t="shared" ca="1" si="116"/>
        <v/>
      </c>
      <c r="BN43" s="73" t="str">
        <f t="shared" ca="1" si="117"/>
        <v/>
      </c>
      <c r="BO43" s="73" t="str">
        <f t="shared" ca="1" si="118"/>
        <v/>
      </c>
      <c r="BP43" s="73" t="str">
        <f t="shared" ca="1" si="119"/>
        <v/>
      </c>
      <c r="BQ43" s="73" t="str">
        <f t="shared" ca="1" si="120"/>
        <v/>
      </c>
      <c r="BR43" s="73" t="str">
        <f t="shared" ca="1" si="121"/>
        <v/>
      </c>
      <c r="BS43" s="73" t="str">
        <f t="shared" ca="1" si="122"/>
        <v/>
      </c>
      <c r="BT43" s="73" t="str">
        <f t="shared" ca="1" si="123"/>
        <v/>
      </c>
      <c r="BU43" s="73" t="str">
        <f t="shared" ca="1" si="124"/>
        <v/>
      </c>
      <c r="BV43" s="73" t="str">
        <f t="shared" ca="1" si="125"/>
        <v/>
      </c>
      <c r="BW43" s="73" t="str">
        <f t="shared" ca="1" si="126"/>
        <v/>
      </c>
      <c r="BX43" s="73" t="str">
        <f t="shared" ca="1" si="127"/>
        <v/>
      </c>
      <c r="BY43" s="73" t="str">
        <f t="shared" ca="1" si="128"/>
        <v/>
      </c>
      <c r="BZ43" s="73" t="str">
        <f t="shared" ca="1" si="129"/>
        <v/>
      </c>
      <c r="CA43" s="73" t="str">
        <f t="shared" ca="1" si="130"/>
        <v/>
      </c>
      <c r="CB43" s="73" t="str">
        <f t="shared" ca="1" si="131"/>
        <v/>
      </c>
      <c r="CC43" s="73" t="str">
        <f t="shared" ca="1" si="132"/>
        <v/>
      </c>
      <c r="CD43" s="73" t="str">
        <f t="shared" ca="1" si="133"/>
        <v/>
      </c>
      <c r="CE43" s="73" t="str">
        <f t="shared" ca="1" si="134"/>
        <v/>
      </c>
      <c r="CF43" s="73" t="str">
        <f t="shared" ca="1" si="135"/>
        <v/>
      </c>
      <c r="CG43" s="73" t="str">
        <f t="shared" ca="1" si="136"/>
        <v/>
      </c>
      <c r="CH43" s="73" t="str">
        <f t="shared" ca="1" si="137"/>
        <v/>
      </c>
      <c r="CI43" s="73" t="str">
        <f t="shared" ca="1" si="138"/>
        <v/>
      </c>
      <c r="CJ43" s="73" t="str">
        <f t="shared" ca="1" si="139"/>
        <v/>
      </c>
      <c r="CK43" s="73" t="str">
        <f t="shared" ca="1" si="140"/>
        <v/>
      </c>
      <c r="CL43" s="73" t="str">
        <f t="shared" ca="1" si="141"/>
        <v/>
      </c>
      <c r="CM43" s="73" t="str">
        <f t="shared" ca="1" si="142"/>
        <v/>
      </c>
      <c r="CN43" s="73" t="str">
        <f t="shared" ca="1" si="143"/>
        <v/>
      </c>
      <c r="CO43" s="73" t="str">
        <f t="shared" ca="1" si="144"/>
        <v/>
      </c>
      <c r="CP43" s="73" t="str">
        <f t="shared" ca="1" si="145"/>
        <v/>
      </c>
      <c r="CQ43" s="73" t="str">
        <f t="shared" ca="1" si="146"/>
        <v/>
      </c>
      <c r="CR43" s="73" t="str">
        <f t="shared" ca="1" si="147"/>
        <v/>
      </c>
      <c r="CS43" s="73" t="str">
        <f t="shared" ca="1" si="148"/>
        <v/>
      </c>
      <c r="CT43" s="73" t="str">
        <f t="shared" ca="1" si="149"/>
        <v/>
      </c>
      <c r="CU43" s="73" t="str">
        <f t="shared" ca="1" si="150"/>
        <v/>
      </c>
      <c r="CV43" s="73" t="str">
        <f t="shared" ca="1" si="151"/>
        <v/>
      </c>
      <c r="CW43" s="73" t="str">
        <f t="shared" ca="1" si="152"/>
        <v/>
      </c>
      <c r="CX43" s="73" t="str">
        <f t="shared" ca="1" si="153"/>
        <v/>
      </c>
      <c r="CY43" s="73" t="str">
        <f t="shared" ca="1" si="154"/>
        <v/>
      </c>
      <c r="CZ43" s="73" t="str">
        <f t="shared" ca="1" si="155"/>
        <v/>
      </c>
    </row>
    <row r="44" spans="1:104" ht="13.5" customHeight="1">
      <c r="A44" s="41"/>
      <c r="B44" s="3">
        <f t="shared" si="14"/>
        <v>44</v>
      </c>
      <c r="C44" s="43" t="s">
        <v>609</v>
      </c>
      <c r="D44" s="42" t="e">
        <f t="shared" ref="D44:AI44" ca="1" si="157">IF(D$13="","",+SUM(D45:D46))</f>
        <v>#REF!</v>
      </c>
      <c r="E44" s="42" t="e">
        <f t="shared" ca="1" si="157"/>
        <v>#REF!</v>
      </c>
      <c r="F44" s="42" t="e">
        <f t="shared" ca="1" si="157"/>
        <v>#REF!</v>
      </c>
      <c r="G44" s="42">
        <f t="shared" ca="1" si="157"/>
        <v>0</v>
      </c>
      <c r="H44" s="42">
        <f t="shared" ca="1" si="157"/>
        <v>0</v>
      </c>
      <c r="I44" s="42">
        <f t="shared" ca="1" si="157"/>
        <v>0</v>
      </c>
      <c r="J44" s="42">
        <f t="shared" ca="1" si="157"/>
        <v>0</v>
      </c>
      <c r="K44" s="42">
        <f t="shared" ca="1" si="157"/>
        <v>0</v>
      </c>
      <c r="L44" s="42">
        <f t="shared" ca="1" si="157"/>
        <v>0</v>
      </c>
      <c r="M44" s="42">
        <f t="shared" ca="1" si="157"/>
        <v>0</v>
      </c>
      <c r="N44" s="42">
        <f t="shared" ca="1" si="157"/>
        <v>0</v>
      </c>
      <c r="O44" s="42">
        <f t="shared" ca="1" si="157"/>
        <v>0</v>
      </c>
      <c r="P44" s="42">
        <f t="shared" ca="1" si="157"/>
        <v>0</v>
      </c>
      <c r="Q44" s="42">
        <f t="shared" ca="1" si="157"/>
        <v>0</v>
      </c>
      <c r="R44" s="42">
        <f t="shared" ca="1" si="157"/>
        <v>0</v>
      </c>
      <c r="S44" s="42">
        <f t="shared" ca="1" si="157"/>
        <v>0</v>
      </c>
      <c r="T44" s="42">
        <f t="shared" ca="1" si="157"/>
        <v>0</v>
      </c>
      <c r="U44" s="42">
        <f t="shared" ca="1" si="157"/>
        <v>0</v>
      </c>
      <c r="V44" s="42">
        <f t="shared" ca="1" si="157"/>
        <v>0</v>
      </c>
      <c r="W44" s="42">
        <f t="shared" ca="1" si="157"/>
        <v>0</v>
      </c>
      <c r="X44" s="42" t="e">
        <f t="shared" ca="1" si="157"/>
        <v>#REF!</v>
      </c>
      <c r="Y44" s="42">
        <f t="shared" ca="1" si="157"/>
        <v>0</v>
      </c>
      <c r="Z44" s="42" t="e">
        <f t="shared" ca="1" si="157"/>
        <v>#REF!</v>
      </c>
      <c r="AA44" s="42" t="e">
        <f t="shared" ca="1" si="157"/>
        <v>#REF!</v>
      </c>
      <c r="AB44" s="42" t="str">
        <f t="shared" ca="1" si="157"/>
        <v/>
      </c>
      <c r="AC44" s="42" t="str">
        <f t="shared" ca="1" si="157"/>
        <v/>
      </c>
      <c r="AD44" s="42" t="str">
        <f t="shared" ca="1" si="157"/>
        <v/>
      </c>
      <c r="AE44" s="42" t="str">
        <f t="shared" ca="1" si="157"/>
        <v/>
      </c>
      <c r="AF44" s="42" t="str">
        <f t="shared" ca="1" si="157"/>
        <v/>
      </c>
      <c r="AG44" s="42" t="str">
        <f t="shared" ca="1" si="157"/>
        <v/>
      </c>
      <c r="AH44" s="42" t="str">
        <f t="shared" ca="1" si="157"/>
        <v/>
      </c>
      <c r="AI44" s="42" t="str">
        <f t="shared" ca="1" si="157"/>
        <v/>
      </c>
      <c r="AJ44" s="42" t="str">
        <f t="shared" ref="AJ44:BO44" ca="1" si="158">IF(AJ$13="","",+SUM(AJ45:AJ46))</f>
        <v/>
      </c>
      <c r="AK44" s="42" t="str">
        <f t="shared" ca="1" si="158"/>
        <v/>
      </c>
      <c r="AL44" s="42" t="str">
        <f t="shared" ca="1" si="158"/>
        <v/>
      </c>
      <c r="AM44" s="42" t="str">
        <f t="shared" ca="1" si="158"/>
        <v/>
      </c>
      <c r="AN44" s="42" t="str">
        <f t="shared" ca="1" si="158"/>
        <v/>
      </c>
      <c r="AO44" s="42" t="str">
        <f t="shared" ca="1" si="158"/>
        <v/>
      </c>
      <c r="AP44" s="42" t="str">
        <f t="shared" ca="1" si="158"/>
        <v/>
      </c>
      <c r="AQ44" s="42" t="str">
        <f t="shared" ca="1" si="158"/>
        <v/>
      </c>
      <c r="AR44" s="42" t="str">
        <f t="shared" ca="1" si="158"/>
        <v/>
      </c>
      <c r="AS44" s="42" t="str">
        <f t="shared" ca="1" si="158"/>
        <v/>
      </c>
      <c r="AT44" s="42" t="str">
        <f t="shared" ca="1" si="158"/>
        <v/>
      </c>
      <c r="AU44" s="42" t="str">
        <f t="shared" ca="1" si="158"/>
        <v/>
      </c>
      <c r="AV44" s="42" t="str">
        <f t="shared" ca="1" si="158"/>
        <v/>
      </c>
      <c r="AW44" s="42" t="str">
        <f t="shared" ca="1" si="158"/>
        <v/>
      </c>
      <c r="AX44" s="42" t="str">
        <f t="shared" ca="1" si="158"/>
        <v/>
      </c>
      <c r="AY44" s="42" t="str">
        <f t="shared" ca="1" si="158"/>
        <v/>
      </c>
      <c r="AZ44" s="42" t="str">
        <f t="shared" ca="1" si="158"/>
        <v/>
      </c>
      <c r="BA44" s="42" t="str">
        <f t="shared" ca="1" si="158"/>
        <v/>
      </c>
      <c r="BB44" s="42" t="str">
        <f t="shared" ca="1" si="158"/>
        <v/>
      </c>
      <c r="BC44" s="42" t="str">
        <f t="shared" ca="1" si="158"/>
        <v/>
      </c>
      <c r="BD44" s="42" t="str">
        <f t="shared" ca="1" si="158"/>
        <v/>
      </c>
      <c r="BE44" s="42" t="str">
        <f t="shared" ca="1" si="158"/>
        <v/>
      </c>
      <c r="BF44" s="42" t="str">
        <f t="shared" ca="1" si="158"/>
        <v/>
      </c>
      <c r="BG44" s="42" t="str">
        <f t="shared" ca="1" si="158"/>
        <v/>
      </c>
      <c r="BH44" s="42" t="str">
        <f t="shared" ca="1" si="158"/>
        <v/>
      </c>
      <c r="BI44" s="42" t="str">
        <f t="shared" ca="1" si="158"/>
        <v/>
      </c>
      <c r="BJ44" s="42" t="str">
        <f t="shared" ca="1" si="158"/>
        <v/>
      </c>
      <c r="BK44" s="42" t="str">
        <f t="shared" ca="1" si="158"/>
        <v/>
      </c>
      <c r="BL44" s="42" t="str">
        <f t="shared" ca="1" si="158"/>
        <v/>
      </c>
      <c r="BM44" s="42" t="str">
        <f t="shared" ca="1" si="158"/>
        <v/>
      </c>
      <c r="BN44" s="42" t="str">
        <f t="shared" ca="1" si="158"/>
        <v/>
      </c>
      <c r="BO44" s="42" t="str">
        <f t="shared" ca="1" si="158"/>
        <v/>
      </c>
      <c r="BP44" s="42" t="str">
        <f t="shared" ref="BP44:CU44" ca="1" si="159">IF(BP$13="","",+SUM(BP45:BP46))</f>
        <v/>
      </c>
      <c r="BQ44" s="42" t="str">
        <f t="shared" ca="1" si="159"/>
        <v/>
      </c>
      <c r="BR44" s="42" t="str">
        <f t="shared" ca="1" si="159"/>
        <v/>
      </c>
      <c r="BS44" s="42" t="str">
        <f t="shared" ca="1" si="159"/>
        <v/>
      </c>
      <c r="BT44" s="42" t="str">
        <f t="shared" ca="1" si="159"/>
        <v/>
      </c>
      <c r="BU44" s="42" t="str">
        <f t="shared" ca="1" si="159"/>
        <v/>
      </c>
      <c r="BV44" s="42" t="str">
        <f t="shared" ca="1" si="159"/>
        <v/>
      </c>
      <c r="BW44" s="42" t="str">
        <f t="shared" ca="1" si="159"/>
        <v/>
      </c>
      <c r="BX44" s="42" t="str">
        <f t="shared" ca="1" si="159"/>
        <v/>
      </c>
      <c r="BY44" s="42" t="str">
        <f t="shared" ca="1" si="159"/>
        <v/>
      </c>
      <c r="BZ44" s="42" t="str">
        <f t="shared" ca="1" si="159"/>
        <v/>
      </c>
      <c r="CA44" s="42" t="str">
        <f t="shared" ca="1" si="159"/>
        <v/>
      </c>
      <c r="CB44" s="42" t="str">
        <f t="shared" ca="1" si="159"/>
        <v/>
      </c>
      <c r="CC44" s="42" t="str">
        <f t="shared" ca="1" si="159"/>
        <v/>
      </c>
      <c r="CD44" s="42" t="str">
        <f t="shared" ca="1" si="159"/>
        <v/>
      </c>
      <c r="CE44" s="42" t="str">
        <f t="shared" ca="1" si="159"/>
        <v/>
      </c>
      <c r="CF44" s="42" t="str">
        <f t="shared" ca="1" si="159"/>
        <v/>
      </c>
      <c r="CG44" s="42" t="str">
        <f t="shared" ca="1" si="159"/>
        <v/>
      </c>
      <c r="CH44" s="42" t="str">
        <f t="shared" ca="1" si="159"/>
        <v/>
      </c>
      <c r="CI44" s="42" t="str">
        <f t="shared" ca="1" si="159"/>
        <v/>
      </c>
      <c r="CJ44" s="42" t="str">
        <f t="shared" ca="1" si="159"/>
        <v/>
      </c>
      <c r="CK44" s="42" t="str">
        <f t="shared" ca="1" si="159"/>
        <v/>
      </c>
      <c r="CL44" s="42" t="str">
        <f t="shared" ca="1" si="159"/>
        <v/>
      </c>
      <c r="CM44" s="42" t="str">
        <f t="shared" ca="1" si="159"/>
        <v/>
      </c>
      <c r="CN44" s="42" t="str">
        <f t="shared" ca="1" si="159"/>
        <v/>
      </c>
      <c r="CO44" s="42" t="str">
        <f t="shared" ca="1" si="159"/>
        <v/>
      </c>
      <c r="CP44" s="42" t="str">
        <f t="shared" ca="1" si="159"/>
        <v/>
      </c>
      <c r="CQ44" s="42" t="str">
        <f t="shared" ca="1" si="159"/>
        <v/>
      </c>
      <c r="CR44" s="42" t="str">
        <f t="shared" ca="1" si="159"/>
        <v/>
      </c>
      <c r="CS44" s="42" t="str">
        <f t="shared" ca="1" si="159"/>
        <v/>
      </c>
      <c r="CT44" s="42" t="str">
        <f t="shared" ca="1" si="159"/>
        <v/>
      </c>
      <c r="CU44" s="42" t="str">
        <f t="shared" ca="1" si="159"/>
        <v/>
      </c>
      <c r="CV44" s="42" t="str">
        <f ca="1">IF(CV$13="","",+SUM(CV45:CV46))</f>
        <v/>
      </c>
      <c r="CW44" s="42" t="str">
        <f ca="1">IF(CW$13="","",+SUM(CW45:CW46))</f>
        <v/>
      </c>
      <c r="CX44" s="42" t="str">
        <f ca="1">IF(CX$13="","",+SUM(CX45:CX46))</f>
        <v/>
      </c>
      <c r="CY44" s="42" t="str">
        <f ca="1">IF(CY$13="","",+SUM(CY45:CY46))</f>
        <v/>
      </c>
      <c r="CZ44" s="42" t="str">
        <f ca="1">IF(CZ$13="","",+SUM(CZ45:CZ46))</f>
        <v/>
      </c>
    </row>
    <row r="45" spans="1:104" ht="13.5" customHeight="1">
      <c r="A45" s="41">
        <v>42</v>
      </c>
      <c r="B45" s="3">
        <f t="shared" si="14"/>
        <v>45</v>
      </c>
      <c r="C45" s="46" t="s">
        <v>1</v>
      </c>
      <c r="D45" s="45" t="e">
        <f t="shared" ca="1" si="156"/>
        <v>#REF!</v>
      </c>
      <c r="E45" s="45" t="e">
        <f t="shared" ref="E45:E55" ca="1" si="160">IF(E$11="","",IF(E$13=$M$5,CHOOSE($Q$6+1,$M$1,F45+G45-H45),IF(E$13=$M$6,CHOOSE($Q$6+1,$M$1,OFFSET($A45,,$P$7-1)),IF(E$13=$M$7,CHOOSE($Q$6+1,$M$1,CHOOSE($R$6+1,0,SUM(OFFSET($A$11,$B45-$O$5,$O$6,1,-$P$6)))),IF(E$13=$M$8,CHOOSE($Q$6+1,$M$1,CHOOSE($R$6+1,0,SUM(OFFSET($A$11,$B45-$O$5,$O$7,1,-$P$6)))),IF(E$11&lt;$D$7,OFFSET(INDIRECT($D$3),$A45-1,$Q$3+E$11),OFFSET(INDIRECT($D$4),$A45-1,$Q$4+E$11)))))))</f>
        <v>#REF!</v>
      </c>
      <c r="F45" s="45" t="e">
        <f t="shared" ref="F45:F55" ca="1" si="161">IF(F$11="","",IF(F$13=$M$5,CHOOSE($Q$6+1,$M$1,G45+H45-I45),IF(F$13=$M$6,CHOOSE($Q$6+1,$M$1,OFFSET($A45,,$P$7-1)),IF(F$13=$M$7,CHOOSE($Q$6+1,$M$1,CHOOSE($R$6+1,0,SUM(OFFSET($A$11,$B45-$O$5,$O$6,1,-$P$6)))),IF(F$13=$M$8,CHOOSE($Q$6+1,$M$1,CHOOSE($R$6+1,0,SUM(OFFSET($A$11,$B45-$O$5,$O$7,1,-$P$6)))),IF(F$11&lt;$D$7,OFFSET(INDIRECT($D$3),$A45-1,$Q$3+F$11),OFFSET(INDIRECT($D$4),$A45-1,$Q$4+F$11)))))))</f>
        <v>#REF!</v>
      </c>
      <c r="G45" s="45">
        <f t="shared" ref="G45:G55" ca="1" si="162">IF(G$11="","",IF(G$13=$M$5,CHOOSE($Q$6+1,$M$1,H45+I45-J45),IF(G$13=$M$6,CHOOSE($Q$6+1,$M$1,OFFSET($A45,,$P$7-1)),IF(G$13=$M$7,CHOOSE($Q$6+1,$M$1,CHOOSE($R$6+1,0,SUM(OFFSET($A$11,$B45-$O$5,$O$6,1,-$P$6)))),IF(G$13=$M$8,CHOOSE($Q$6+1,$M$1,CHOOSE($R$6+1,0,SUM(OFFSET($A$11,$B45-$O$5,$O$7,1,-$P$6)))),IF(G$11&lt;$D$7,OFFSET(INDIRECT($D$3),$A45-1,$Q$3+G$11),OFFSET(INDIRECT($D$4),$A45-1,$Q$4+G$11)))))))</f>
        <v>0</v>
      </c>
      <c r="H45" s="45" t="str">
        <f t="shared" ref="H45:H55" ca="1" si="163">IF(H$11="","",IF(H$13=$M$5,CHOOSE($Q$6+1,$M$1,I45+J45-K45),IF(H$13=$M$6,CHOOSE($Q$6+1,$M$1,OFFSET($A45,,$P$7-1)),IF(H$13=$M$7,CHOOSE($Q$6+1,$M$1,CHOOSE($R$6+1,0,SUM(OFFSET($A$11,$B45-$O$5,$O$6,1,-$P$6)))),IF(H$13=$M$8,CHOOSE($Q$6+1,$M$1,CHOOSE($R$6+1,0,SUM(OFFSET($A$11,$B45-$O$5,$O$7,1,-$P$6)))),IF(H$11&lt;$D$7,OFFSET(INDIRECT($D$3),$A45-1,$Q$3+H$11),OFFSET(INDIRECT($D$4),$A45-1,$Q$4+H$11)))))))</f>
        <v>minority interest</v>
      </c>
      <c r="I45" s="45">
        <f t="shared" ref="I45:I55" ca="1" si="164">IF(I$11="","",IF(I$13=$M$5,CHOOSE($Q$6+1,$M$1,J45+K45-L45),IF(I$13=$M$6,CHOOSE($Q$6+1,$M$1,OFFSET($A45,,$P$7-1)),IF(I$13=$M$7,CHOOSE($Q$6+1,$M$1,CHOOSE($R$6+1,0,SUM(OFFSET($A$11,$B45-$O$5,$O$6,1,-$P$6)))),IF(I$13=$M$8,CHOOSE($Q$6+1,$M$1,CHOOSE($R$6+1,0,SUM(OFFSET($A$11,$B45-$O$5,$O$7,1,-$P$6)))),IF(I$11&lt;$D$7,OFFSET(INDIRECT($D$3),$A45-1,$Q$3+I$11),OFFSET(INDIRECT($D$4),$A45-1,$Q$4+I$11)))))))</f>
        <v>0</v>
      </c>
      <c r="J45" s="45">
        <f t="shared" ref="J45:J55" ca="1" si="165">IF(J$11="","",IF(J$13=$M$5,CHOOSE($Q$6+1,$M$1,K45+L45-M45),IF(J$13=$M$6,CHOOSE($Q$6+1,$M$1,OFFSET($A45,,$P$7-1)),IF(J$13=$M$7,CHOOSE($Q$6+1,$M$1,CHOOSE($R$6+1,0,SUM(OFFSET($A$11,$B45-$O$5,$O$6,1,-$P$6)))),IF(J$13=$M$8,CHOOSE($Q$6+1,$M$1,CHOOSE($R$6+1,0,SUM(OFFSET($A$11,$B45-$O$5,$O$7,1,-$P$6)))),IF(J$11&lt;$D$7,OFFSET(INDIRECT($D$3),$A45-1,$Q$3+J$11),OFFSET(INDIRECT($D$4),$A45-1,$Q$4+J$11)))))))</f>
        <v>0</v>
      </c>
      <c r="K45" s="45">
        <f t="shared" ref="K45:K55" ca="1" si="166">IF(K$11="","",IF(K$13=$M$5,CHOOSE($Q$6+1,$M$1,L45+M45-N45),IF(K$13=$M$6,CHOOSE($Q$6+1,$M$1,OFFSET($A45,,$P$7-1)),IF(K$13=$M$7,CHOOSE($Q$6+1,$M$1,CHOOSE($R$6+1,0,SUM(OFFSET($A$11,$B45-$O$5,$O$6,1,-$P$6)))),IF(K$13=$M$8,CHOOSE($Q$6+1,$M$1,CHOOSE($R$6+1,0,SUM(OFFSET($A$11,$B45-$O$5,$O$7,1,-$P$6)))),IF(K$11&lt;$D$7,OFFSET(INDIRECT($D$3),$A45-1,$Q$3+K$11),OFFSET(INDIRECT($D$4),$A45-1,$Q$4+K$11)))))))</f>
        <v>0</v>
      </c>
      <c r="L45" s="45">
        <f t="shared" ref="L45:L55" ca="1" si="167">IF(L$11="","",IF(L$13=$M$5,CHOOSE($Q$6+1,$M$1,M45+N45-O45),IF(L$13=$M$6,CHOOSE($Q$6+1,$M$1,OFFSET($A45,,$P$7-1)),IF(L$13=$M$7,CHOOSE($Q$6+1,$M$1,CHOOSE($R$6+1,0,SUM(OFFSET($A$11,$B45-$O$5,$O$6,1,-$P$6)))),IF(L$13=$M$8,CHOOSE($Q$6+1,$M$1,CHOOSE($R$6+1,0,SUM(OFFSET($A$11,$B45-$O$5,$O$7,1,-$P$6)))),IF(L$11&lt;$D$7,OFFSET(INDIRECT($D$3),$A45-1,$Q$3+L$11),OFFSET(INDIRECT($D$4),$A45-1,$Q$4+L$11)))))))</f>
        <v>0</v>
      </c>
      <c r="M45" s="45">
        <f t="shared" ref="M45:M55" ca="1" si="168">IF(M$11="","",IF(M$13=$M$5,CHOOSE($Q$6+1,$M$1,N45+O45-P45),IF(M$13=$M$6,CHOOSE($Q$6+1,$M$1,OFFSET($A45,,$P$7-1)),IF(M$13=$M$7,CHOOSE($Q$6+1,$M$1,CHOOSE($R$6+1,0,SUM(OFFSET($A$11,$B45-$O$5,$O$6,1,-$P$6)))),IF(M$13=$M$8,CHOOSE($Q$6+1,$M$1,CHOOSE($R$6+1,0,SUM(OFFSET($A$11,$B45-$O$5,$O$7,1,-$P$6)))),IF(M$11&lt;$D$7,OFFSET(INDIRECT($D$3),$A45-1,$Q$3+M$11),OFFSET(INDIRECT($D$4),$A45-1,$Q$4+M$11)))))))</f>
        <v>0</v>
      </c>
      <c r="N45" s="45">
        <f t="shared" ref="N45:N55" ca="1" si="169">IF(N$11="","",IF(N$13=$M$5,CHOOSE($Q$6+1,$M$1,O45+P45-Q45),IF(N$13=$M$6,CHOOSE($Q$6+1,$M$1,OFFSET($A45,,$P$7-1)),IF(N$13=$M$7,CHOOSE($Q$6+1,$M$1,CHOOSE($R$6+1,0,SUM(OFFSET($A$11,$B45-$O$5,$O$6,1,-$P$6)))),IF(N$13=$M$8,CHOOSE($Q$6+1,$M$1,CHOOSE($R$6+1,0,SUM(OFFSET($A$11,$B45-$O$5,$O$7,1,-$P$6)))),IF(N$11&lt;$D$7,OFFSET(INDIRECT($D$3),$A45-1,$Q$3+N$11),OFFSET(INDIRECT($D$4),$A45-1,$Q$4+N$11)))))))</f>
        <v>0</v>
      </c>
      <c r="O45" s="45">
        <f t="shared" ref="O45:O55" ca="1" si="170">IF(O$11="","",IF(O$13=$M$5,CHOOSE($Q$6+1,$M$1,P45+Q45-R45),IF(O$13=$M$6,CHOOSE($Q$6+1,$M$1,OFFSET($A45,,$P$7-1)),IF(O$13=$M$7,CHOOSE($Q$6+1,$M$1,CHOOSE($R$6+1,0,SUM(OFFSET($A$11,$B45-$O$5,$O$6,1,-$P$6)))),IF(O$13=$M$8,CHOOSE($Q$6+1,$M$1,CHOOSE($R$6+1,0,SUM(OFFSET($A$11,$B45-$O$5,$O$7,1,-$P$6)))),IF(O$11&lt;$D$7,OFFSET(INDIRECT($D$3),$A45-1,$Q$3+O$11),OFFSET(INDIRECT($D$4),$A45-1,$Q$4+O$11)))))))</f>
        <v>0</v>
      </c>
      <c r="P45" s="45">
        <f t="shared" ref="P45:P55" ca="1" si="171">IF(P$11="","",IF(P$13=$M$5,CHOOSE($Q$6+1,$M$1,Q45+R45-S45),IF(P$13=$M$6,CHOOSE($Q$6+1,$M$1,OFFSET($A45,,$P$7-1)),IF(P$13=$M$7,CHOOSE($Q$6+1,$M$1,CHOOSE($R$6+1,0,SUM(OFFSET($A$11,$B45-$O$5,$O$6,1,-$P$6)))),IF(P$13=$M$8,CHOOSE($Q$6+1,$M$1,CHOOSE($R$6+1,0,SUM(OFFSET($A$11,$B45-$O$5,$O$7,1,-$P$6)))),IF(P$11&lt;$D$7,OFFSET(INDIRECT($D$3),$A45-1,$Q$3+P$11),OFFSET(INDIRECT($D$4),$A45-1,$Q$4+P$11)))))))</f>
        <v>0</v>
      </c>
      <c r="Q45" s="45">
        <f t="shared" ref="Q45:Q55" ca="1" si="172">IF(Q$11="","",IF(Q$13=$M$5,CHOOSE($Q$6+1,$M$1,R45+S45-T45),IF(Q$13=$M$6,CHOOSE($Q$6+1,$M$1,OFFSET($A45,,$P$7-1)),IF(Q$13=$M$7,CHOOSE($Q$6+1,$M$1,CHOOSE($R$6+1,0,SUM(OFFSET($A$11,$B45-$O$5,$O$6,1,-$P$6)))),IF(Q$13=$M$8,CHOOSE($Q$6+1,$M$1,CHOOSE($R$6+1,0,SUM(OFFSET($A$11,$B45-$O$5,$O$7,1,-$P$6)))),IF(Q$11&lt;$D$7,OFFSET(INDIRECT($D$3),$A45-1,$Q$3+Q$11),OFFSET(INDIRECT($D$4),$A45-1,$Q$4+Q$11)))))))</f>
        <v>0</v>
      </c>
      <c r="R45" s="45">
        <f t="shared" ref="R45:R55" ca="1" si="173">IF(R$11="","",IF(R$13=$M$5,CHOOSE($Q$6+1,$M$1,S45+T45-U45),IF(R$13=$M$6,CHOOSE($Q$6+1,$M$1,OFFSET($A45,,$P$7-1)),IF(R$13=$M$7,CHOOSE($Q$6+1,$M$1,CHOOSE($R$6+1,0,SUM(OFFSET($A$11,$B45-$O$5,$O$6,1,-$P$6)))),IF(R$13=$M$8,CHOOSE($Q$6+1,$M$1,CHOOSE($R$6+1,0,SUM(OFFSET($A$11,$B45-$O$5,$O$7,1,-$P$6)))),IF(R$11&lt;$D$7,OFFSET(INDIRECT($D$3),$A45-1,$Q$3+R$11),OFFSET(INDIRECT($D$4),$A45-1,$Q$4+R$11)))))))</f>
        <v>0</v>
      </c>
      <c r="S45" s="45">
        <f t="shared" ref="S45:S55" ca="1" si="174">IF(S$11="","",IF(S$13=$M$5,CHOOSE($Q$6+1,$M$1,T45+U45-V45),IF(S$13=$M$6,CHOOSE($Q$6+1,$M$1,OFFSET($A45,,$P$7-1)),IF(S$13=$M$7,CHOOSE($Q$6+1,$M$1,CHOOSE($R$6+1,0,SUM(OFFSET($A$11,$B45-$O$5,$O$6,1,-$P$6)))),IF(S$13=$M$8,CHOOSE($Q$6+1,$M$1,CHOOSE($R$6+1,0,SUM(OFFSET($A$11,$B45-$O$5,$O$7,1,-$P$6)))),IF(S$11&lt;$D$7,OFFSET(INDIRECT($D$3),$A45-1,$Q$3+S$11),OFFSET(INDIRECT($D$4),$A45-1,$Q$4+S$11)))))))</f>
        <v>0</v>
      </c>
      <c r="T45" s="45">
        <f t="shared" ref="T45:T55" ca="1" si="175">IF(T$11="","",IF(T$13=$M$5,CHOOSE($Q$6+1,$M$1,U45+V45-W45),IF(T$13=$M$6,CHOOSE($Q$6+1,$M$1,OFFSET($A45,,$P$7-1)),IF(T$13=$M$7,CHOOSE($Q$6+1,$M$1,CHOOSE($R$6+1,0,SUM(OFFSET($A$11,$B45-$O$5,$O$6,1,-$P$6)))),IF(T$13=$M$8,CHOOSE($Q$6+1,$M$1,CHOOSE($R$6+1,0,SUM(OFFSET($A$11,$B45-$O$5,$O$7,1,-$P$6)))),IF(T$11&lt;$D$7,OFFSET(INDIRECT($D$3),$A45-1,$Q$3+T$11),OFFSET(INDIRECT($D$4),$A45-1,$Q$4+T$11)))))))</f>
        <v>0</v>
      </c>
      <c r="U45" s="45">
        <f t="shared" ref="U45:U55" ca="1" si="176">IF(U$11="","",IF(U$13=$M$5,CHOOSE($Q$6+1,$M$1,V45+W45-X45),IF(U$13=$M$6,CHOOSE($Q$6+1,$M$1,OFFSET($A45,,$P$7-1)),IF(U$13=$M$7,CHOOSE($Q$6+1,$M$1,CHOOSE($R$6+1,0,SUM(OFFSET($A$11,$B45-$O$5,$O$6,1,-$P$6)))),IF(U$13=$M$8,CHOOSE($Q$6+1,$M$1,CHOOSE($R$6+1,0,SUM(OFFSET($A$11,$B45-$O$5,$O$7,1,-$P$6)))),IF(U$11&lt;$D$7,OFFSET(INDIRECT($D$3),$A45-1,$Q$3+U$11),OFFSET(INDIRECT($D$4),$A45-1,$Q$4+U$11)))))))</f>
        <v>0</v>
      </c>
      <c r="V45" s="45">
        <f t="shared" ref="V45:V55" ca="1" si="177">IF(V$11="","",IF(V$13=$M$5,CHOOSE($Q$6+1,$M$1,W45+X45-Y45),IF(V$13=$M$6,CHOOSE($Q$6+1,$M$1,OFFSET($A45,,$P$7-1)),IF(V$13=$M$7,CHOOSE($Q$6+1,$M$1,CHOOSE($R$6+1,0,SUM(OFFSET($A$11,$B45-$O$5,$O$6,1,-$P$6)))),IF(V$13=$M$8,CHOOSE($Q$6+1,$M$1,CHOOSE($R$6+1,0,SUM(OFFSET($A$11,$B45-$O$5,$O$7,1,-$P$6)))),IF(V$11&lt;$D$7,OFFSET(INDIRECT($D$3),$A45-1,$Q$3+V$11),OFFSET(INDIRECT($D$4),$A45-1,$Q$4+V$11)))))))</f>
        <v>0</v>
      </c>
      <c r="W45" s="45">
        <f t="shared" ref="W45:W55" ca="1" si="178">IF(W$11="","",IF(W$13=$M$5,CHOOSE($Q$6+1,$M$1,X45+Y45-Z45),IF(W$13=$M$6,CHOOSE($Q$6+1,$M$1,OFFSET($A45,,$P$7-1)),IF(W$13=$M$7,CHOOSE($Q$6+1,$M$1,CHOOSE($R$6+1,0,SUM(OFFSET($A$11,$B45-$O$5,$O$6,1,-$P$6)))),IF(W$13=$M$8,CHOOSE($Q$6+1,$M$1,CHOOSE($R$6+1,0,SUM(OFFSET($A$11,$B45-$O$5,$O$7,1,-$P$6)))),IF(W$11&lt;$D$7,OFFSET(INDIRECT($D$3),$A45-1,$Q$3+W$11),OFFSET(INDIRECT($D$4),$A45-1,$Q$4+W$11)))))))</f>
        <v>0</v>
      </c>
      <c r="X45" s="45" t="e">
        <f t="shared" ref="X45:X55" ca="1" si="179">IF(X$11="","",IF(X$13=$M$5,CHOOSE($Q$6+1,$M$1,Y45+Z45-AA45),IF(X$13=$M$6,CHOOSE($Q$6+1,$M$1,OFFSET($A45,,$P$7-1)),IF(X$13=$M$7,CHOOSE($Q$6+1,$M$1,CHOOSE($R$6+1,0,SUM(OFFSET($A$11,$B45-$O$5,$O$6,1,-$P$6)))),IF(X$13=$M$8,CHOOSE($Q$6+1,$M$1,CHOOSE($R$6+1,0,SUM(OFFSET($A$11,$B45-$O$5,$O$7,1,-$P$6)))),IF(X$11&lt;$D$7,OFFSET(INDIRECT($D$3),$A45-1,$Q$3+X$11),OFFSET(INDIRECT($D$4),$A45-1,$Q$4+X$11)))))))</f>
        <v>#REF!</v>
      </c>
      <c r="Y45" s="45">
        <f t="shared" ref="Y45:Y55" ca="1" si="180">IF(Y$11="","",IF(Y$13=$M$5,CHOOSE($Q$6+1,$M$1,Z45+AA45-AB45),IF(Y$13=$M$6,CHOOSE($Q$6+1,$M$1,OFFSET($A45,,$P$7-1)),IF(Y$13=$M$7,CHOOSE($Q$6+1,$M$1,CHOOSE($R$6+1,0,SUM(OFFSET($A$11,$B45-$O$5,$O$6,1,-$P$6)))),IF(Y$13=$M$8,CHOOSE($Q$6+1,$M$1,CHOOSE($R$6+1,0,SUM(OFFSET($A$11,$B45-$O$5,$O$7,1,-$P$6)))),IF(Y$11&lt;$D$7,OFFSET(INDIRECT($D$3),$A45-1,$Q$3+Y$11),OFFSET(INDIRECT($D$4),$A45-1,$Q$4+Y$11)))))))</f>
        <v>0</v>
      </c>
      <c r="Z45" s="45" t="e">
        <f t="shared" ref="Z45:Z55" ca="1" si="181">IF(Z$11="","",IF(Z$13=$M$5,CHOOSE($Q$6+1,$M$1,AA45+AB45-AC45),IF(Z$13=$M$6,CHOOSE($Q$6+1,$M$1,OFFSET($A45,,$P$7-1)),IF(Z$13=$M$7,CHOOSE($Q$6+1,$M$1,CHOOSE($R$6+1,0,SUM(OFFSET($A$11,$B45-$O$5,$O$6,1,-$P$6)))),IF(Z$13=$M$8,CHOOSE($Q$6+1,$M$1,CHOOSE($R$6+1,0,SUM(OFFSET($A$11,$B45-$O$5,$O$7,1,-$P$6)))),IF(Z$11&lt;$D$7,OFFSET(INDIRECT($D$3),$A45-1,$Q$3+Z$11),OFFSET(INDIRECT($D$4),$A45-1,$Q$4+Z$11)))))))</f>
        <v>#REF!</v>
      </c>
      <c r="AA45" s="45" t="e">
        <f t="shared" ref="AA45:AA55" ca="1" si="182">IF(AA$11="","",IF(AA$13=$M$5,CHOOSE($Q$6+1,$M$1,AB45+AC45-AD45),IF(AA$13=$M$6,CHOOSE($Q$6+1,$M$1,OFFSET($A45,,$P$7-1)),IF(AA$13=$M$7,CHOOSE($Q$6+1,$M$1,CHOOSE($R$6+1,0,SUM(OFFSET($A$11,$B45-$O$5,$O$6,1,-$P$6)))),IF(AA$13=$M$8,CHOOSE($Q$6+1,$M$1,CHOOSE($R$6+1,0,SUM(OFFSET($A$11,$B45-$O$5,$O$7,1,-$P$6)))),IF(AA$11&lt;$D$7,OFFSET(INDIRECT($D$3),$A45-1,$Q$3+AA$11),OFFSET(INDIRECT($D$4),$A45-1,$Q$4+AA$11)))))))</f>
        <v>#REF!</v>
      </c>
      <c r="AB45" s="45" t="str">
        <f t="shared" ref="AB45:AB55" ca="1" si="183">IF(AB$11="","",IF(AB$13=$M$5,CHOOSE($Q$6+1,$M$1,AC45+AD45-AE45),IF(AB$13=$M$6,CHOOSE($Q$6+1,$M$1,OFFSET($A45,,$P$7-1)),IF(AB$13=$M$7,CHOOSE($Q$6+1,$M$1,CHOOSE($R$6+1,0,SUM(OFFSET($A$11,$B45-$O$5,$O$6,1,-$P$6)))),IF(AB$13=$M$8,CHOOSE($Q$6+1,$M$1,CHOOSE($R$6+1,0,SUM(OFFSET($A$11,$B45-$O$5,$O$7,1,-$P$6)))),IF(AB$11&lt;$D$7,OFFSET(INDIRECT($D$3),$A45-1,$Q$3+AB$11),OFFSET(INDIRECT($D$4),$A45-1,$Q$4+AB$11)))))))</f>
        <v/>
      </c>
      <c r="AC45" s="45" t="str">
        <f t="shared" ref="AC45:AC55" ca="1" si="184">IF(AC$11="","",IF(AC$13=$M$5,CHOOSE($Q$6+1,$M$1,AD45+AE45-AF45),IF(AC$13=$M$6,CHOOSE($Q$6+1,$M$1,OFFSET($A45,,$P$7-1)),IF(AC$13=$M$7,CHOOSE($Q$6+1,$M$1,CHOOSE($R$6+1,0,SUM(OFFSET($A$11,$B45-$O$5,$O$6,1,-$P$6)))),IF(AC$13=$M$8,CHOOSE($Q$6+1,$M$1,CHOOSE($R$6+1,0,SUM(OFFSET($A$11,$B45-$O$5,$O$7,1,-$P$6)))),IF(AC$11&lt;$D$7,OFFSET(INDIRECT($D$3),$A45-1,$Q$3+AC$11),OFFSET(INDIRECT($D$4),$A45-1,$Q$4+AC$11)))))))</f>
        <v/>
      </c>
      <c r="AD45" s="45" t="str">
        <f t="shared" ref="AD45:AD55" ca="1" si="185">IF(AD$11="","",IF(AD$13=$M$5,CHOOSE($Q$6+1,$M$1,AE45+AF45-AG45),IF(AD$13=$M$6,CHOOSE($Q$6+1,$M$1,OFFSET($A45,,$P$7-1)),IF(AD$13=$M$7,CHOOSE($Q$6+1,$M$1,CHOOSE($R$6+1,0,SUM(OFFSET($A$11,$B45-$O$5,$O$6,1,-$P$6)))),IF(AD$13=$M$8,CHOOSE($Q$6+1,$M$1,CHOOSE($R$6+1,0,SUM(OFFSET($A$11,$B45-$O$5,$O$7,1,-$P$6)))),IF(AD$11&lt;$D$7,OFFSET(INDIRECT($D$3),$A45-1,$Q$3+AD$11),OFFSET(INDIRECT($D$4),$A45-1,$Q$4+AD$11)))))))</f>
        <v/>
      </c>
      <c r="AE45" s="45" t="str">
        <f t="shared" ref="AE45:AE55" ca="1" si="186">IF(AE$11="","",IF(AE$13=$M$5,CHOOSE($Q$6+1,$M$1,AF45+AG45-AH45),IF(AE$13=$M$6,CHOOSE($Q$6+1,$M$1,OFFSET($A45,,$P$7-1)),IF(AE$13=$M$7,CHOOSE($Q$6+1,$M$1,CHOOSE($R$6+1,0,SUM(OFFSET($A$11,$B45-$O$5,$O$6,1,-$P$6)))),IF(AE$13=$M$8,CHOOSE($Q$6+1,$M$1,CHOOSE($R$6+1,0,SUM(OFFSET($A$11,$B45-$O$5,$O$7,1,-$P$6)))),IF(AE$11&lt;$D$7,OFFSET(INDIRECT($D$3),$A45-1,$Q$3+AE$11),OFFSET(INDIRECT($D$4),$A45-1,$Q$4+AE$11)))))))</f>
        <v/>
      </c>
      <c r="AF45" s="45" t="str">
        <f t="shared" ref="AF45:AF55" ca="1" si="187">IF(AF$11="","",IF(AF$13=$M$5,CHOOSE($Q$6+1,$M$1,AG45+AH45-AI45),IF(AF$13=$M$6,CHOOSE($Q$6+1,$M$1,OFFSET($A45,,$P$7-1)),IF(AF$13=$M$7,CHOOSE($Q$6+1,$M$1,CHOOSE($R$6+1,0,SUM(OFFSET($A$11,$B45-$O$5,$O$6,1,-$P$6)))),IF(AF$13=$M$8,CHOOSE($Q$6+1,$M$1,CHOOSE($R$6+1,0,SUM(OFFSET($A$11,$B45-$O$5,$O$7,1,-$P$6)))),IF(AF$11&lt;$D$7,OFFSET(INDIRECT($D$3),$A45-1,$Q$3+AF$11),OFFSET(INDIRECT($D$4),$A45-1,$Q$4+AF$11)))))))</f>
        <v/>
      </c>
      <c r="AG45" s="45" t="str">
        <f t="shared" ref="AG45:AG55" ca="1" si="188">IF(AG$11="","",IF(AG$13=$M$5,CHOOSE($Q$6+1,$M$1,AH45+AI45-AJ45),IF(AG$13=$M$6,CHOOSE($Q$6+1,$M$1,OFFSET($A45,,$P$7-1)),IF(AG$13=$M$7,CHOOSE($Q$6+1,$M$1,CHOOSE($R$6+1,0,SUM(OFFSET($A$11,$B45-$O$5,$O$6,1,-$P$6)))),IF(AG$13=$M$8,CHOOSE($Q$6+1,$M$1,CHOOSE($R$6+1,0,SUM(OFFSET($A$11,$B45-$O$5,$O$7,1,-$P$6)))),IF(AG$11&lt;$D$7,OFFSET(INDIRECT($D$3),$A45-1,$Q$3+AG$11),OFFSET(INDIRECT($D$4),$A45-1,$Q$4+AG$11)))))))</f>
        <v/>
      </c>
      <c r="AH45" s="45" t="str">
        <f t="shared" ref="AH45:AH55" ca="1" si="189">IF(AH$11="","",IF(AH$13=$M$5,CHOOSE($Q$6+1,$M$1,AI45+AJ45-AK45),IF(AH$13=$M$6,CHOOSE($Q$6+1,$M$1,OFFSET($A45,,$P$7-1)),IF(AH$13=$M$7,CHOOSE($Q$6+1,$M$1,CHOOSE($R$6+1,0,SUM(OFFSET($A$11,$B45-$O$5,$O$6,1,-$P$6)))),IF(AH$13=$M$8,CHOOSE($Q$6+1,$M$1,CHOOSE($R$6+1,0,SUM(OFFSET($A$11,$B45-$O$5,$O$7,1,-$P$6)))),IF(AH$11&lt;$D$7,OFFSET(INDIRECT($D$3),$A45-1,$Q$3+AH$11),OFFSET(INDIRECT($D$4),$A45-1,$Q$4+AH$11)))))))</f>
        <v/>
      </c>
      <c r="AI45" s="45" t="str">
        <f t="shared" ref="AI45:AI55" ca="1" si="190">IF(AI$11="","",IF(AI$13=$M$5,CHOOSE($Q$6+1,$M$1,AJ45+AK45-AL45),IF(AI$13=$M$6,CHOOSE($Q$6+1,$M$1,OFFSET($A45,,$P$7-1)),IF(AI$13=$M$7,CHOOSE($Q$6+1,$M$1,CHOOSE($R$6+1,0,SUM(OFFSET($A$11,$B45-$O$5,$O$6,1,-$P$6)))),IF(AI$13=$M$8,CHOOSE($Q$6+1,$M$1,CHOOSE($R$6+1,0,SUM(OFFSET($A$11,$B45-$O$5,$O$7,1,-$P$6)))),IF(AI$11&lt;$D$7,OFFSET(INDIRECT($D$3),$A45-1,$Q$3+AI$11),OFFSET(INDIRECT($D$4),$A45-1,$Q$4+AI$11)))))))</f>
        <v/>
      </c>
      <c r="AJ45" s="45" t="str">
        <f t="shared" ref="AJ45:AJ55" ca="1" si="191">IF(AJ$11="","",IF(AJ$13=$M$5,CHOOSE($Q$6+1,$M$1,AK45+AL45-AM45),IF(AJ$13=$M$6,CHOOSE($Q$6+1,$M$1,OFFSET($A45,,$P$7-1)),IF(AJ$13=$M$7,CHOOSE($Q$6+1,$M$1,CHOOSE($R$6+1,0,SUM(OFFSET($A$11,$B45-$O$5,$O$6,1,-$P$6)))),IF(AJ$13=$M$8,CHOOSE($Q$6+1,$M$1,CHOOSE($R$6+1,0,SUM(OFFSET($A$11,$B45-$O$5,$O$7,1,-$P$6)))),IF(AJ$11&lt;$D$7,OFFSET(INDIRECT($D$3),$A45-1,$Q$3+AJ$11),OFFSET(INDIRECT($D$4),$A45-1,$Q$4+AJ$11)))))))</f>
        <v/>
      </c>
      <c r="AK45" s="45" t="str">
        <f t="shared" ref="AK45:AK55" ca="1" si="192">IF(AK$11="","",IF(AK$13=$M$5,CHOOSE($Q$6+1,$M$1,AL45+AM45-AN45),IF(AK$13=$M$6,CHOOSE($Q$6+1,$M$1,OFFSET($A45,,$P$7-1)),IF(AK$13=$M$7,CHOOSE($Q$6+1,$M$1,CHOOSE($R$6+1,0,SUM(OFFSET($A$11,$B45-$O$5,$O$6,1,-$P$6)))),IF(AK$13=$M$8,CHOOSE($Q$6+1,$M$1,CHOOSE($R$6+1,0,SUM(OFFSET($A$11,$B45-$O$5,$O$7,1,-$P$6)))),IF(AK$11&lt;$D$7,OFFSET(INDIRECT($D$3),$A45-1,$Q$3+AK$11),OFFSET(INDIRECT($D$4),$A45-1,$Q$4+AK$11)))))))</f>
        <v/>
      </c>
      <c r="AL45" s="45" t="str">
        <f t="shared" ref="AL45:AL55" ca="1" si="193">IF(AL$11="","",IF(AL$13=$M$5,CHOOSE($Q$6+1,$M$1,AM45+AN45-AO45),IF(AL$13=$M$6,CHOOSE($Q$6+1,$M$1,OFFSET($A45,,$P$7-1)),IF(AL$13=$M$7,CHOOSE($Q$6+1,$M$1,CHOOSE($R$6+1,0,SUM(OFFSET($A$11,$B45-$O$5,$O$6,1,-$P$6)))),IF(AL$13=$M$8,CHOOSE($Q$6+1,$M$1,CHOOSE($R$6+1,0,SUM(OFFSET($A$11,$B45-$O$5,$O$7,1,-$P$6)))),IF(AL$11&lt;$D$7,OFFSET(INDIRECT($D$3),$A45-1,$Q$3+AL$11),OFFSET(INDIRECT($D$4),$A45-1,$Q$4+AL$11)))))))</f>
        <v/>
      </c>
      <c r="AM45" s="45" t="str">
        <f t="shared" ref="AM45:AM55" ca="1" si="194">IF(AM$11="","",IF(AM$13=$M$5,CHOOSE($Q$6+1,$M$1,AN45+AO45-AP45),IF(AM$13=$M$6,CHOOSE($Q$6+1,$M$1,OFFSET($A45,,$P$7-1)),IF(AM$13=$M$7,CHOOSE($Q$6+1,$M$1,CHOOSE($R$6+1,0,SUM(OFFSET($A$11,$B45-$O$5,$O$6,1,-$P$6)))),IF(AM$13=$M$8,CHOOSE($Q$6+1,$M$1,CHOOSE($R$6+1,0,SUM(OFFSET($A$11,$B45-$O$5,$O$7,1,-$P$6)))),IF(AM$11&lt;$D$7,OFFSET(INDIRECT($D$3),$A45-1,$Q$3+AM$11),OFFSET(INDIRECT($D$4),$A45-1,$Q$4+AM$11)))))))</f>
        <v/>
      </c>
      <c r="AN45" s="45" t="str">
        <f t="shared" ref="AN45:AN55" ca="1" si="195">IF(AN$11="","",IF(AN$13=$M$5,CHOOSE($Q$6+1,$M$1,AO45+AP45-AQ45),IF(AN$13=$M$6,CHOOSE($Q$6+1,$M$1,OFFSET($A45,,$P$7-1)),IF(AN$13=$M$7,CHOOSE($Q$6+1,$M$1,CHOOSE($R$6+1,0,SUM(OFFSET($A$11,$B45-$O$5,$O$6,1,-$P$6)))),IF(AN$13=$M$8,CHOOSE($Q$6+1,$M$1,CHOOSE($R$6+1,0,SUM(OFFSET($A$11,$B45-$O$5,$O$7,1,-$P$6)))),IF(AN$11&lt;$D$7,OFFSET(INDIRECT($D$3),$A45-1,$Q$3+AN$11),OFFSET(INDIRECT($D$4),$A45-1,$Q$4+AN$11)))))))</f>
        <v/>
      </c>
      <c r="AO45" s="45" t="str">
        <f t="shared" ref="AO45:AO55" ca="1" si="196">IF(AO$11="","",IF(AO$13=$M$5,CHOOSE($Q$6+1,$M$1,AP45+AQ45-AR45),IF(AO$13=$M$6,CHOOSE($Q$6+1,$M$1,OFFSET($A45,,$P$7-1)),IF(AO$13=$M$7,CHOOSE($Q$6+1,$M$1,CHOOSE($R$6+1,0,SUM(OFFSET($A$11,$B45-$O$5,$O$6,1,-$P$6)))),IF(AO$13=$M$8,CHOOSE($Q$6+1,$M$1,CHOOSE($R$6+1,0,SUM(OFFSET($A$11,$B45-$O$5,$O$7,1,-$P$6)))),IF(AO$11&lt;$D$7,OFFSET(INDIRECT($D$3),$A45-1,$Q$3+AO$11),OFFSET(INDIRECT($D$4),$A45-1,$Q$4+AO$11)))))))</f>
        <v/>
      </c>
      <c r="AP45" s="45" t="str">
        <f t="shared" ref="AP45:AP55" ca="1" si="197">IF(AP$11="","",IF(AP$13=$M$5,CHOOSE($Q$6+1,$M$1,AQ45+AR45-AS45),IF(AP$13=$M$6,CHOOSE($Q$6+1,$M$1,OFFSET($A45,,$P$7-1)),IF(AP$13=$M$7,CHOOSE($Q$6+1,$M$1,CHOOSE($R$6+1,0,SUM(OFFSET($A$11,$B45-$O$5,$O$6,1,-$P$6)))),IF(AP$13=$M$8,CHOOSE($Q$6+1,$M$1,CHOOSE($R$6+1,0,SUM(OFFSET($A$11,$B45-$O$5,$O$7,1,-$P$6)))),IF(AP$11&lt;$D$7,OFFSET(INDIRECT($D$3),$A45-1,$Q$3+AP$11),OFFSET(INDIRECT($D$4),$A45-1,$Q$4+AP$11)))))))</f>
        <v/>
      </c>
      <c r="AQ45" s="45" t="str">
        <f t="shared" ref="AQ45:AQ55" ca="1" si="198">IF(AQ$11="","",IF(AQ$13=$M$5,CHOOSE($Q$6+1,$M$1,AR45+AS45-AT45),IF(AQ$13=$M$6,CHOOSE($Q$6+1,$M$1,OFFSET($A45,,$P$7-1)),IF(AQ$13=$M$7,CHOOSE($Q$6+1,$M$1,CHOOSE($R$6+1,0,SUM(OFFSET($A$11,$B45-$O$5,$O$6,1,-$P$6)))),IF(AQ$13=$M$8,CHOOSE($Q$6+1,$M$1,CHOOSE($R$6+1,0,SUM(OFFSET($A$11,$B45-$O$5,$O$7,1,-$P$6)))),IF(AQ$11&lt;$D$7,OFFSET(INDIRECT($D$3),$A45-1,$Q$3+AQ$11),OFFSET(INDIRECT($D$4),$A45-1,$Q$4+AQ$11)))))))</f>
        <v/>
      </c>
      <c r="AR45" s="45" t="str">
        <f t="shared" ref="AR45:AR55" ca="1" si="199">IF(AR$11="","",IF(AR$13=$M$5,CHOOSE($Q$6+1,$M$1,AS45+AT45-AU45),IF(AR$13=$M$6,CHOOSE($Q$6+1,$M$1,OFFSET($A45,,$P$7-1)),IF(AR$13=$M$7,CHOOSE($Q$6+1,$M$1,CHOOSE($R$6+1,0,SUM(OFFSET($A$11,$B45-$O$5,$O$6,1,-$P$6)))),IF(AR$13=$M$8,CHOOSE($Q$6+1,$M$1,CHOOSE($R$6+1,0,SUM(OFFSET($A$11,$B45-$O$5,$O$7,1,-$P$6)))),IF(AR$11&lt;$D$7,OFFSET(INDIRECT($D$3),$A45-1,$Q$3+AR$11),OFFSET(INDIRECT($D$4),$A45-1,$Q$4+AR$11)))))))</f>
        <v/>
      </c>
      <c r="AS45" s="45" t="str">
        <f t="shared" ref="AS45:AS55" ca="1" si="200">IF(AS$11="","",IF(AS$13=$M$5,CHOOSE($Q$6+1,$M$1,AT45+AU45-AV45),IF(AS$13=$M$6,CHOOSE($Q$6+1,$M$1,OFFSET($A45,,$P$7-1)),IF(AS$13=$M$7,CHOOSE($Q$6+1,$M$1,CHOOSE($R$6+1,0,SUM(OFFSET($A$11,$B45-$O$5,$O$6,1,-$P$6)))),IF(AS$13=$M$8,CHOOSE($Q$6+1,$M$1,CHOOSE($R$6+1,0,SUM(OFFSET($A$11,$B45-$O$5,$O$7,1,-$P$6)))),IF(AS$11&lt;$D$7,OFFSET(INDIRECT($D$3),$A45-1,$Q$3+AS$11),OFFSET(INDIRECT($D$4),$A45-1,$Q$4+AS$11)))))))</f>
        <v/>
      </c>
      <c r="AT45" s="45" t="str">
        <f t="shared" ref="AT45:AT55" ca="1" si="201">IF(AT$11="","",IF(AT$13=$M$5,CHOOSE($Q$6+1,$M$1,AU45+AV45-AW45),IF(AT$13=$M$6,CHOOSE($Q$6+1,$M$1,OFFSET($A45,,$P$7-1)),IF(AT$13=$M$7,CHOOSE($Q$6+1,$M$1,CHOOSE($R$6+1,0,SUM(OFFSET($A$11,$B45-$O$5,$O$6,1,-$P$6)))),IF(AT$13=$M$8,CHOOSE($Q$6+1,$M$1,CHOOSE($R$6+1,0,SUM(OFFSET($A$11,$B45-$O$5,$O$7,1,-$P$6)))),IF(AT$11&lt;$D$7,OFFSET(INDIRECT($D$3),$A45-1,$Q$3+AT$11),OFFSET(INDIRECT($D$4),$A45-1,$Q$4+AT$11)))))))</f>
        <v/>
      </c>
      <c r="AU45" s="45" t="str">
        <f t="shared" ref="AU45:AU55" ca="1" si="202">IF(AU$11="","",IF(AU$13=$M$5,CHOOSE($Q$6+1,$M$1,AV45+AW45-AX45),IF(AU$13=$M$6,CHOOSE($Q$6+1,$M$1,OFFSET($A45,,$P$7-1)),IF(AU$13=$M$7,CHOOSE($Q$6+1,$M$1,CHOOSE($R$6+1,0,SUM(OFFSET($A$11,$B45-$O$5,$O$6,1,-$P$6)))),IF(AU$13=$M$8,CHOOSE($Q$6+1,$M$1,CHOOSE($R$6+1,0,SUM(OFFSET($A$11,$B45-$O$5,$O$7,1,-$P$6)))),IF(AU$11&lt;$D$7,OFFSET(INDIRECT($D$3),$A45-1,$Q$3+AU$11),OFFSET(INDIRECT($D$4),$A45-1,$Q$4+AU$11)))))))</f>
        <v/>
      </c>
      <c r="AV45" s="45" t="str">
        <f t="shared" ref="AV45:AV55" ca="1" si="203">IF(AV$11="","",IF(AV$13=$M$5,CHOOSE($Q$6+1,$M$1,AW45+AX45-AY45),IF(AV$13=$M$6,CHOOSE($Q$6+1,$M$1,OFFSET($A45,,$P$7-1)),IF(AV$13=$M$7,CHOOSE($Q$6+1,$M$1,CHOOSE($R$6+1,0,SUM(OFFSET($A$11,$B45-$O$5,$O$6,1,-$P$6)))),IF(AV$13=$M$8,CHOOSE($Q$6+1,$M$1,CHOOSE($R$6+1,0,SUM(OFFSET($A$11,$B45-$O$5,$O$7,1,-$P$6)))),IF(AV$11&lt;$D$7,OFFSET(INDIRECT($D$3),$A45-1,$Q$3+AV$11),OFFSET(INDIRECT($D$4),$A45-1,$Q$4+AV$11)))))))</f>
        <v/>
      </c>
      <c r="AW45" s="45" t="str">
        <f t="shared" ref="AW45:AW55" ca="1" si="204">IF(AW$11="","",IF(AW$13=$M$5,CHOOSE($Q$6+1,$M$1,AX45+AY45-AZ45),IF(AW$13=$M$6,CHOOSE($Q$6+1,$M$1,OFFSET($A45,,$P$7-1)),IF(AW$13=$M$7,CHOOSE($Q$6+1,$M$1,CHOOSE($R$6+1,0,SUM(OFFSET($A$11,$B45-$O$5,$O$6,1,-$P$6)))),IF(AW$13=$M$8,CHOOSE($Q$6+1,$M$1,CHOOSE($R$6+1,0,SUM(OFFSET($A$11,$B45-$O$5,$O$7,1,-$P$6)))),IF(AW$11&lt;$D$7,OFFSET(INDIRECT($D$3),$A45-1,$Q$3+AW$11),OFFSET(INDIRECT($D$4),$A45-1,$Q$4+AW$11)))))))</f>
        <v/>
      </c>
      <c r="AX45" s="45" t="str">
        <f t="shared" ref="AX45:AX55" ca="1" si="205">IF(AX$11="","",IF(AX$13=$M$5,CHOOSE($Q$6+1,$M$1,AY45+AZ45-BA45),IF(AX$13=$M$6,CHOOSE($Q$6+1,$M$1,OFFSET($A45,,$P$7-1)),IF(AX$13=$M$7,CHOOSE($Q$6+1,$M$1,CHOOSE($R$6+1,0,SUM(OFFSET($A$11,$B45-$O$5,$O$6,1,-$P$6)))),IF(AX$13=$M$8,CHOOSE($Q$6+1,$M$1,CHOOSE($R$6+1,0,SUM(OFFSET($A$11,$B45-$O$5,$O$7,1,-$P$6)))),IF(AX$11&lt;$D$7,OFFSET(INDIRECT($D$3),$A45-1,$Q$3+AX$11),OFFSET(INDIRECT($D$4),$A45-1,$Q$4+AX$11)))))))</f>
        <v/>
      </c>
      <c r="AY45" s="45" t="str">
        <f t="shared" ref="AY45:AY55" ca="1" si="206">IF(AY$11="","",IF(AY$13=$M$5,CHOOSE($Q$6+1,$M$1,AZ45+BA45-BB45),IF(AY$13=$M$6,CHOOSE($Q$6+1,$M$1,OFFSET($A45,,$P$7-1)),IF(AY$13=$M$7,CHOOSE($Q$6+1,$M$1,CHOOSE($R$6+1,0,SUM(OFFSET($A$11,$B45-$O$5,$O$6,1,-$P$6)))),IF(AY$13=$M$8,CHOOSE($Q$6+1,$M$1,CHOOSE($R$6+1,0,SUM(OFFSET($A$11,$B45-$O$5,$O$7,1,-$P$6)))),IF(AY$11&lt;$D$7,OFFSET(INDIRECT($D$3),$A45-1,$Q$3+AY$11),OFFSET(INDIRECT($D$4),$A45-1,$Q$4+AY$11)))))))</f>
        <v/>
      </c>
      <c r="AZ45" s="45" t="str">
        <f t="shared" ref="AZ45:AZ55" ca="1" si="207">IF(AZ$11="","",IF(AZ$13=$M$5,CHOOSE($Q$6+1,$M$1,BA45+BB45-BC45),IF(AZ$13=$M$6,CHOOSE($Q$6+1,$M$1,OFFSET($A45,,$P$7-1)),IF(AZ$13=$M$7,CHOOSE($Q$6+1,$M$1,CHOOSE($R$6+1,0,SUM(OFFSET($A$11,$B45-$O$5,$O$6,1,-$P$6)))),IF(AZ$13=$M$8,CHOOSE($Q$6+1,$M$1,CHOOSE($R$6+1,0,SUM(OFFSET($A$11,$B45-$O$5,$O$7,1,-$P$6)))),IF(AZ$11&lt;$D$7,OFFSET(INDIRECT($D$3),$A45-1,$Q$3+AZ$11),OFFSET(INDIRECT($D$4),$A45-1,$Q$4+AZ$11)))))))</f>
        <v/>
      </c>
      <c r="BA45" s="45" t="str">
        <f t="shared" ref="BA45:BA55" ca="1" si="208">IF(BA$11="","",IF(BA$13=$M$5,CHOOSE($Q$6+1,$M$1,BB45+BC45-BD45),IF(BA$13=$M$6,CHOOSE($Q$6+1,$M$1,OFFSET($A45,,$P$7-1)),IF(BA$13=$M$7,CHOOSE($Q$6+1,$M$1,CHOOSE($R$6+1,0,SUM(OFFSET($A$11,$B45-$O$5,$O$6,1,-$P$6)))),IF(BA$13=$M$8,CHOOSE($Q$6+1,$M$1,CHOOSE($R$6+1,0,SUM(OFFSET($A$11,$B45-$O$5,$O$7,1,-$P$6)))),IF(BA$11&lt;$D$7,OFFSET(INDIRECT($D$3),$A45-1,$Q$3+BA$11),OFFSET(INDIRECT($D$4),$A45-1,$Q$4+BA$11)))))))</f>
        <v/>
      </c>
      <c r="BB45" s="45" t="str">
        <f t="shared" ref="BB45:BB55" ca="1" si="209">IF(BB$11="","",IF(BB$13=$M$5,CHOOSE($Q$6+1,$M$1,BC45+BD45-BE45),IF(BB$13=$M$6,CHOOSE($Q$6+1,$M$1,OFFSET($A45,,$P$7-1)),IF(BB$13=$M$7,CHOOSE($Q$6+1,$M$1,CHOOSE($R$6+1,0,SUM(OFFSET($A$11,$B45-$O$5,$O$6,1,-$P$6)))),IF(BB$13=$M$8,CHOOSE($Q$6+1,$M$1,CHOOSE($R$6+1,0,SUM(OFFSET($A$11,$B45-$O$5,$O$7,1,-$P$6)))),IF(BB$11&lt;$D$7,OFFSET(INDIRECT($D$3),$A45-1,$Q$3+BB$11),OFFSET(INDIRECT($D$4),$A45-1,$Q$4+BB$11)))))))</f>
        <v/>
      </c>
      <c r="BC45" s="45" t="str">
        <f t="shared" ref="BC45:BC55" ca="1" si="210">IF(BC$11="","",IF(BC$13=$M$5,CHOOSE($Q$6+1,$M$1,BD45+BE45-BF45),IF(BC$13=$M$6,CHOOSE($Q$6+1,$M$1,OFFSET($A45,,$P$7-1)),IF(BC$13=$M$7,CHOOSE($Q$6+1,$M$1,CHOOSE($R$6+1,0,SUM(OFFSET($A$11,$B45-$O$5,$O$6,1,-$P$6)))),IF(BC$13=$M$8,CHOOSE($Q$6+1,$M$1,CHOOSE($R$6+1,0,SUM(OFFSET($A$11,$B45-$O$5,$O$7,1,-$P$6)))),IF(BC$11&lt;$D$7,OFFSET(INDIRECT($D$3),$A45-1,$Q$3+BC$11),OFFSET(INDIRECT($D$4),$A45-1,$Q$4+BC$11)))))))</f>
        <v/>
      </c>
      <c r="BD45" s="45" t="str">
        <f t="shared" ref="BD45:BD55" ca="1" si="211">IF(BD$11="","",IF(BD$13=$M$5,CHOOSE($Q$6+1,$M$1,BE45+BF45-BG45),IF(BD$13=$M$6,CHOOSE($Q$6+1,$M$1,OFFSET($A45,,$P$7-1)),IF(BD$13=$M$7,CHOOSE($Q$6+1,$M$1,CHOOSE($R$6+1,0,SUM(OFFSET($A$11,$B45-$O$5,$O$6,1,-$P$6)))),IF(BD$13=$M$8,CHOOSE($Q$6+1,$M$1,CHOOSE($R$6+1,0,SUM(OFFSET($A$11,$B45-$O$5,$O$7,1,-$P$6)))),IF(BD$11&lt;$D$7,OFFSET(INDIRECT($D$3),$A45-1,$Q$3+BD$11),OFFSET(INDIRECT($D$4),$A45-1,$Q$4+BD$11)))))))</f>
        <v/>
      </c>
      <c r="BE45" s="45" t="str">
        <f t="shared" ref="BE45:BE55" ca="1" si="212">IF(BE$11="","",IF(BE$13=$M$5,CHOOSE($Q$6+1,$M$1,BF45+BG45-BH45),IF(BE$13=$M$6,CHOOSE($Q$6+1,$M$1,OFFSET($A45,,$P$7-1)),IF(BE$13=$M$7,CHOOSE($Q$6+1,$M$1,CHOOSE($R$6+1,0,SUM(OFFSET($A$11,$B45-$O$5,$O$6,1,-$P$6)))),IF(BE$13=$M$8,CHOOSE($Q$6+1,$M$1,CHOOSE($R$6+1,0,SUM(OFFSET($A$11,$B45-$O$5,$O$7,1,-$P$6)))),IF(BE$11&lt;$D$7,OFFSET(INDIRECT($D$3),$A45-1,$Q$3+BE$11),OFFSET(INDIRECT($D$4),$A45-1,$Q$4+BE$11)))))))</f>
        <v/>
      </c>
      <c r="BF45" s="45" t="str">
        <f t="shared" ref="BF45:BF55" ca="1" si="213">IF(BF$11="","",IF(BF$13=$M$5,CHOOSE($Q$6+1,$M$1,BG45+BH45-BI45),IF(BF$13=$M$6,CHOOSE($Q$6+1,$M$1,OFFSET($A45,,$P$7-1)),IF(BF$13=$M$7,CHOOSE($Q$6+1,$M$1,CHOOSE($R$6+1,0,SUM(OFFSET($A$11,$B45-$O$5,$O$6,1,-$P$6)))),IF(BF$13=$M$8,CHOOSE($Q$6+1,$M$1,CHOOSE($R$6+1,0,SUM(OFFSET($A$11,$B45-$O$5,$O$7,1,-$P$6)))),IF(BF$11&lt;$D$7,OFFSET(INDIRECT($D$3),$A45-1,$Q$3+BF$11),OFFSET(INDIRECT($D$4),$A45-1,$Q$4+BF$11)))))))</f>
        <v/>
      </c>
      <c r="BG45" s="45" t="str">
        <f t="shared" ref="BG45:BG55" ca="1" si="214">IF(BG$11="","",IF(BG$13=$M$5,CHOOSE($Q$6+1,$M$1,BH45+BI45-BJ45),IF(BG$13=$M$6,CHOOSE($Q$6+1,$M$1,OFFSET($A45,,$P$7-1)),IF(BG$13=$M$7,CHOOSE($Q$6+1,$M$1,CHOOSE($R$6+1,0,SUM(OFFSET($A$11,$B45-$O$5,$O$6,1,-$P$6)))),IF(BG$13=$M$8,CHOOSE($Q$6+1,$M$1,CHOOSE($R$6+1,0,SUM(OFFSET($A$11,$B45-$O$5,$O$7,1,-$P$6)))),IF(BG$11&lt;$D$7,OFFSET(INDIRECT($D$3),$A45-1,$Q$3+BG$11),OFFSET(INDIRECT($D$4),$A45-1,$Q$4+BG$11)))))))</f>
        <v/>
      </c>
      <c r="BH45" s="45" t="str">
        <f t="shared" ref="BH45:BH55" ca="1" si="215">IF(BH$11="","",IF(BH$13=$M$5,CHOOSE($Q$6+1,$M$1,BI45+BJ45-BK45),IF(BH$13=$M$6,CHOOSE($Q$6+1,$M$1,OFFSET($A45,,$P$7-1)),IF(BH$13=$M$7,CHOOSE($Q$6+1,$M$1,CHOOSE($R$6+1,0,SUM(OFFSET($A$11,$B45-$O$5,$O$6,1,-$P$6)))),IF(BH$13=$M$8,CHOOSE($Q$6+1,$M$1,CHOOSE($R$6+1,0,SUM(OFFSET($A$11,$B45-$O$5,$O$7,1,-$P$6)))),IF(BH$11&lt;$D$7,OFFSET(INDIRECT($D$3),$A45-1,$Q$3+BH$11),OFFSET(INDIRECT($D$4),$A45-1,$Q$4+BH$11)))))))</f>
        <v/>
      </c>
      <c r="BI45" s="45" t="str">
        <f t="shared" ref="BI45:BI55" ca="1" si="216">IF(BI$11="","",IF(BI$13=$M$5,CHOOSE($Q$6+1,$M$1,BJ45+BK45-BL45),IF(BI$13=$M$6,CHOOSE($Q$6+1,$M$1,OFFSET($A45,,$P$7-1)),IF(BI$13=$M$7,CHOOSE($Q$6+1,$M$1,CHOOSE($R$6+1,0,SUM(OFFSET($A$11,$B45-$O$5,$O$6,1,-$P$6)))),IF(BI$13=$M$8,CHOOSE($Q$6+1,$M$1,CHOOSE($R$6+1,0,SUM(OFFSET($A$11,$B45-$O$5,$O$7,1,-$P$6)))),IF(BI$11&lt;$D$7,OFFSET(INDIRECT($D$3),$A45-1,$Q$3+BI$11),OFFSET(INDIRECT($D$4),$A45-1,$Q$4+BI$11)))))))</f>
        <v/>
      </c>
      <c r="BJ45" s="45" t="str">
        <f t="shared" ref="BJ45:BJ55" ca="1" si="217">IF(BJ$11="","",IF(BJ$13=$M$5,CHOOSE($Q$6+1,$M$1,BK45+BL45-BM45),IF(BJ$13=$M$6,CHOOSE($Q$6+1,$M$1,OFFSET($A45,,$P$7-1)),IF(BJ$13=$M$7,CHOOSE($Q$6+1,$M$1,CHOOSE($R$6+1,0,SUM(OFFSET($A$11,$B45-$O$5,$O$6,1,-$P$6)))),IF(BJ$13=$M$8,CHOOSE($Q$6+1,$M$1,CHOOSE($R$6+1,0,SUM(OFFSET($A$11,$B45-$O$5,$O$7,1,-$P$6)))),IF(BJ$11&lt;$D$7,OFFSET(INDIRECT($D$3),$A45-1,$Q$3+BJ$11),OFFSET(INDIRECT($D$4),$A45-1,$Q$4+BJ$11)))))))</f>
        <v/>
      </c>
      <c r="BK45" s="45" t="str">
        <f t="shared" ref="BK45:BK55" ca="1" si="218">IF(BK$11="","",IF(BK$13=$M$5,CHOOSE($Q$6+1,$M$1,BL45+BM45-BN45),IF(BK$13=$M$6,CHOOSE($Q$6+1,$M$1,OFFSET($A45,,$P$7-1)),IF(BK$13=$M$7,CHOOSE($Q$6+1,$M$1,CHOOSE($R$6+1,0,SUM(OFFSET($A$11,$B45-$O$5,$O$6,1,-$P$6)))),IF(BK$13=$M$8,CHOOSE($Q$6+1,$M$1,CHOOSE($R$6+1,0,SUM(OFFSET($A$11,$B45-$O$5,$O$7,1,-$P$6)))),IF(BK$11&lt;$D$7,OFFSET(INDIRECT($D$3),$A45-1,$Q$3+BK$11),OFFSET(INDIRECT($D$4),$A45-1,$Q$4+BK$11)))))))</f>
        <v/>
      </c>
      <c r="BL45" s="45" t="str">
        <f t="shared" ref="BL45:BL55" ca="1" si="219">IF(BL$11="","",IF(BL$13=$M$5,CHOOSE($Q$6+1,$M$1,BM45+BN45-BO45),IF(BL$13=$M$6,CHOOSE($Q$6+1,$M$1,OFFSET($A45,,$P$7-1)),IF(BL$13=$M$7,CHOOSE($Q$6+1,$M$1,CHOOSE($R$6+1,0,SUM(OFFSET($A$11,$B45-$O$5,$O$6,1,-$P$6)))),IF(BL$13=$M$8,CHOOSE($Q$6+1,$M$1,CHOOSE($R$6+1,0,SUM(OFFSET($A$11,$B45-$O$5,$O$7,1,-$P$6)))),IF(BL$11&lt;$D$7,OFFSET(INDIRECT($D$3),$A45-1,$Q$3+BL$11),OFFSET(INDIRECT($D$4),$A45-1,$Q$4+BL$11)))))))</f>
        <v/>
      </c>
      <c r="BM45" s="45" t="str">
        <f t="shared" ref="BM45:BM55" ca="1" si="220">IF(BM$11="","",IF(BM$13=$M$5,CHOOSE($Q$6+1,$M$1,BN45+BO45-BP45),IF(BM$13=$M$6,CHOOSE($Q$6+1,$M$1,OFFSET($A45,,$P$7-1)),IF(BM$13=$M$7,CHOOSE($Q$6+1,$M$1,CHOOSE($R$6+1,0,SUM(OFFSET($A$11,$B45-$O$5,$O$6,1,-$P$6)))),IF(BM$13=$M$8,CHOOSE($Q$6+1,$M$1,CHOOSE($R$6+1,0,SUM(OFFSET($A$11,$B45-$O$5,$O$7,1,-$P$6)))),IF(BM$11&lt;$D$7,OFFSET(INDIRECT($D$3),$A45-1,$Q$3+BM$11),OFFSET(INDIRECT($D$4),$A45-1,$Q$4+BM$11)))))))</f>
        <v/>
      </c>
      <c r="BN45" s="45" t="str">
        <f t="shared" ref="BN45:BN55" ca="1" si="221">IF(BN$11="","",IF(BN$13=$M$5,CHOOSE($Q$6+1,$M$1,BO45+BP45-BQ45),IF(BN$13=$M$6,CHOOSE($Q$6+1,$M$1,OFFSET($A45,,$P$7-1)),IF(BN$13=$M$7,CHOOSE($Q$6+1,$M$1,CHOOSE($R$6+1,0,SUM(OFFSET($A$11,$B45-$O$5,$O$6,1,-$P$6)))),IF(BN$13=$M$8,CHOOSE($Q$6+1,$M$1,CHOOSE($R$6+1,0,SUM(OFFSET($A$11,$B45-$O$5,$O$7,1,-$P$6)))),IF(BN$11&lt;$D$7,OFFSET(INDIRECT($D$3),$A45-1,$Q$3+BN$11),OFFSET(INDIRECT($D$4),$A45-1,$Q$4+BN$11)))))))</f>
        <v/>
      </c>
      <c r="BO45" s="45" t="str">
        <f t="shared" ref="BO45:BO55" ca="1" si="222">IF(BO$11="","",IF(BO$13=$M$5,CHOOSE($Q$6+1,$M$1,BP45+BQ45-BR45),IF(BO$13=$M$6,CHOOSE($Q$6+1,$M$1,OFFSET($A45,,$P$7-1)),IF(BO$13=$M$7,CHOOSE($Q$6+1,$M$1,CHOOSE($R$6+1,0,SUM(OFFSET($A$11,$B45-$O$5,$O$6,1,-$P$6)))),IF(BO$13=$M$8,CHOOSE($Q$6+1,$M$1,CHOOSE($R$6+1,0,SUM(OFFSET($A$11,$B45-$O$5,$O$7,1,-$P$6)))),IF(BO$11&lt;$D$7,OFFSET(INDIRECT($D$3),$A45-1,$Q$3+BO$11),OFFSET(INDIRECT($D$4),$A45-1,$Q$4+BO$11)))))))</f>
        <v/>
      </c>
      <c r="BP45" s="45" t="str">
        <f t="shared" ref="BP45:BP55" ca="1" si="223">IF(BP$11="","",IF(BP$13=$M$5,CHOOSE($Q$6+1,$M$1,BQ45+BR45-BS45),IF(BP$13=$M$6,CHOOSE($Q$6+1,$M$1,OFFSET($A45,,$P$7-1)),IF(BP$13=$M$7,CHOOSE($Q$6+1,$M$1,CHOOSE($R$6+1,0,SUM(OFFSET($A$11,$B45-$O$5,$O$6,1,-$P$6)))),IF(BP$13=$M$8,CHOOSE($Q$6+1,$M$1,CHOOSE($R$6+1,0,SUM(OFFSET($A$11,$B45-$O$5,$O$7,1,-$P$6)))),IF(BP$11&lt;$D$7,OFFSET(INDIRECT($D$3),$A45-1,$Q$3+BP$11),OFFSET(INDIRECT($D$4),$A45-1,$Q$4+BP$11)))))))</f>
        <v/>
      </c>
      <c r="BQ45" s="45" t="str">
        <f t="shared" ref="BQ45:BQ55" ca="1" si="224">IF(BQ$11="","",IF(BQ$13=$M$5,CHOOSE($Q$6+1,$M$1,BR45+BS45-BT45),IF(BQ$13=$M$6,CHOOSE($Q$6+1,$M$1,OFFSET($A45,,$P$7-1)),IF(BQ$13=$M$7,CHOOSE($Q$6+1,$M$1,CHOOSE($R$6+1,0,SUM(OFFSET($A$11,$B45-$O$5,$O$6,1,-$P$6)))),IF(BQ$13=$M$8,CHOOSE($Q$6+1,$M$1,CHOOSE($R$6+1,0,SUM(OFFSET($A$11,$B45-$O$5,$O$7,1,-$P$6)))),IF(BQ$11&lt;$D$7,OFFSET(INDIRECT($D$3),$A45-1,$Q$3+BQ$11),OFFSET(INDIRECT($D$4),$A45-1,$Q$4+BQ$11)))))))</f>
        <v/>
      </c>
      <c r="BR45" s="45" t="str">
        <f t="shared" ref="BR45:BR55" ca="1" si="225">IF(BR$11="","",IF(BR$13=$M$5,CHOOSE($Q$6+1,$M$1,BS45+BT45-BU45),IF(BR$13=$M$6,CHOOSE($Q$6+1,$M$1,OFFSET($A45,,$P$7-1)),IF(BR$13=$M$7,CHOOSE($Q$6+1,$M$1,CHOOSE($R$6+1,0,SUM(OFFSET($A$11,$B45-$O$5,$O$6,1,-$P$6)))),IF(BR$13=$M$8,CHOOSE($Q$6+1,$M$1,CHOOSE($R$6+1,0,SUM(OFFSET($A$11,$B45-$O$5,$O$7,1,-$P$6)))),IF(BR$11&lt;$D$7,OFFSET(INDIRECT($D$3),$A45-1,$Q$3+BR$11),OFFSET(INDIRECT($D$4),$A45-1,$Q$4+BR$11)))))))</f>
        <v/>
      </c>
      <c r="BS45" s="45" t="str">
        <f t="shared" ref="BS45:BS55" ca="1" si="226">IF(BS$11="","",IF(BS$13=$M$5,CHOOSE($Q$6+1,$M$1,BT45+BU45-BV45),IF(BS$13=$M$6,CHOOSE($Q$6+1,$M$1,OFFSET($A45,,$P$7-1)),IF(BS$13=$M$7,CHOOSE($Q$6+1,$M$1,CHOOSE($R$6+1,0,SUM(OFFSET($A$11,$B45-$O$5,$O$6,1,-$P$6)))),IF(BS$13=$M$8,CHOOSE($Q$6+1,$M$1,CHOOSE($R$6+1,0,SUM(OFFSET($A$11,$B45-$O$5,$O$7,1,-$P$6)))),IF(BS$11&lt;$D$7,OFFSET(INDIRECT($D$3),$A45-1,$Q$3+BS$11),OFFSET(INDIRECT($D$4),$A45-1,$Q$4+BS$11)))))))</f>
        <v/>
      </c>
      <c r="BT45" s="45" t="str">
        <f t="shared" ref="BT45:BT55" ca="1" si="227">IF(BT$11="","",IF(BT$13=$M$5,CHOOSE($Q$6+1,$M$1,BU45+BV45-BW45),IF(BT$13=$M$6,CHOOSE($Q$6+1,$M$1,OFFSET($A45,,$P$7-1)),IF(BT$13=$M$7,CHOOSE($Q$6+1,$M$1,CHOOSE($R$6+1,0,SUM(OFFSET($A$11,$B45-$O$5,$O$6,1,-$P$6)))),IF(BT$13=$M$8,CHOOSE($Q$6+1,$M$1,CHOOSE($R$6+1,0,SUM(OFFSET($A$11,$B45-$O$5,$O$7,1,-$P$6)))),IF(BT$11&lt;$D$7,OFFSET(INDIRECT($D$3),$A45-1,$Q$3+BT$11),OFFSET(INDIRECT($D$4),$A45-1,$Q$4+BT$11)))))))</f>
        <v/>
      </c>
      <c r="BU45" s="45" t="str">
        <f t="shared" ref="BU45:BU55" ca="1" si="228">IF(BU$11="","",IF(BU$13=$M$5,CHOOSE($Q$6+1,$M$1,BV45+BW45-BX45),IF(BU$13=$M$6,CHOOSE($Q$6+1,$M$1,OFFSET($A45,,$P$7-1)),IF(BU$13=$M$7,CHOOSE($Q$6+1,$M$1,CHOOSE($R$6+1,0,SUM(OFFSET($A$11,$B45-$O$5,$O$6,1,-$P$6)))),IF(BU$13=$M$8,CHOOSE($Q$6+1,$M$1,CHOOSE($R$6+1,0,SUM(OFFSET($A$11,$B45-$O$5,$O$7,1,-$P$6)))),IF(BU$11&lt;$D$7,OFFSET(INDIRECT($D$3),$A45-1,$Q$3+BU$11),OFFSET(INDIRECT($D$4),$A45-1,$Q$4+BU$11)))))))</f>
        <v/>
      </c>
      <c r="BV45" s="45" t="str">
        <f t="shared" ref="BV45:BV55" ca="1" si="229">IF(BV$11="","",IF(BV$13=$M$5,CHOOSE($Q$6+1,$M$1,BW45+BX45-BY45),IF(BV$13=$M$6,CHOOSE($Q$6+1,$M$1,OFFSET($A45,,$P$7-1)),IF(BV$13=$M$7,CHOOSE($Q$6+1,$M$1,CHOOSE($R$6+1,0,SUM(OFFSET($A$11,$B45-$O$5,$O$6,1,-$P$6)))),IF(BV$13=$M$8,CHOOSE($Q$6+1,$M$1,CHOOSE($R$6+1,0,SUM(OFFSET($A$11,$B45-$O$5,$O$7,1,-$P$6)))),IF(BV$11&lt;$D$7,OFFSET(INDIRECT($D$3),$A45-1,$Q$3+BV$11),OFFSET(INDIRECT($D$4),$A45-1,$Q$4+BV$11)))))))</f>
        <v/>
      </c>
      <c r="BW45" s="45" t="str">
        <f t="shared" ref="BW45:BW55" ca="1" si="230">IF(BW$11="","",IF(BW$13=$M$5,CHOOSE($Q$6+1,$M$1,BX45+BY45-BZ45),IF(BW$13=$M$6,CHOOSE($Q$6+1,$M$1,OFFSET($A45,,$P$7-1)),IF(BW$13=$M$7,CHOOSE($Q$6+1,$M$1,CHOOSE($R$6+1,0,SUM(OFFSET($A$11,$B45-$O$5,$O$6,1,-$P$6)))),IF(BW$13=$M$8,CHOOSE($Q$6+1,$M$1,CHOOSE($R$6+1,0,SUM(OFFSET($A$11,$B45-$O$5,$O$7,1,-$P$6)))),IF(BW$11&lt;$D$7,OFFSET(INDIRECT($D$3),$A45-1,$Q$3+BW$11),OFFSET(INDIRECT($D$4),$A45-1,$Q$4+BW$11)))))))</f>
        <v/>
      </c>
      <c r="BX45" s="45" t="str">
        <f t="shared" ref="BX45:BX55" ca="1" si="231">IF(BX$11="","",IF(BX$13=$M$5,CHOOSE($Q$6+1,$M$1,BY45+BZ45-CA45),IF(BX$13=$M$6,CHOOSE($Q$6+1,$M$1,OFFSET($A45,,$P$7-1)),IF(BX$13=$M$7,CHOOSE($Q$6+1,$M$1,CHOOSE($R$6+1,0,SUM(OFFSET($A$11,$B45-$O$5,$O$6,1,-$P$6)))),IF(BX$13=$M$8,CHOOSE($Q$6+1,$M$1,CHOOSE($R$6+1,0,SUM(OFFSET($A$11,$B45-$O$5,$O$7,1,-$P$6)))),IF(BX$11&lt;$D$7,OFFSET(INDIRECT($D$3),$A45-1,$Q$3+BX$11),OFFSET(INDIRECT($D$4),$A45-1,$Q$4+BX$11)))))))</f>
        <v/>
      </c>
      <c r="BY45" s="45" t="str">
        <f t="shared" ref="BY45:BY55" ca="1" si="232">IF(BY$11="","",IF(BY$13=$M$5,CHOOSE($Q$6+1,$M$1,BZ45+CA45-CB45),IF(BY$13=$M$6,CHOOSE($Q$6+1,$M$1,OFFSET($A45,,$P$7-1)),IF(BY$13=$M$7,CHOOSE($Q$6+1,$M$1,CHOOSE($R$6+1,0,SUM(OFFSET($A$11,$B45-$O$5,$O$6,1,-$P$6)))),IF(BY$13=$M$8,CHOOSE($Q$6+1,$M$1,CHOOSE($R$6+1,0,SUM(OFFSET($A$11,$B45-$O$5,$O$7,1,-$P$6)))),IF(BY$11&lt;$D$7,OFFSET(INDIRECT($D$3),$A45-1,$Q$3+BY$11),OFFSET(INDIRECT($D$4),$A45-1,$Q$4+BY$11)))))))</f>
        <v/>
      </c>
      <c r="BZ45" s="45" t="str">
        <f t="shared" ref="BZ45:BZ55" ca="1" si="233">IF(BZ$11="","",IF(BZ$13=$M$5,CHOOSE($Q$6+1,$M$1,CA45+CB45-CC45),IF(BZ$13=$M$6,CHOOSE($Q$6+1,$M$1,OFFSET($A45,,$P$7-1)),IF(BZ$13=$M$7,CHOOSE($Q$6+1,$M$1,CHOOSE($R$6+1,0,SUM(OFFSET($A$11,$B45-$O$5,$O$6,1,-$P$6)))),IF(BZ$13=$M$8,CHOOSE($Q$6+1,$M$1,CHOOSE($R$6+1,0,SUM(OFFSET($A$11,$B45-$O$5,$O$7,1,-$P$6)))),IF(BZ$11&lt;$D$7,OFFSET(INDIRECT($D$3),$A45-1,$Q$3+BZ$11),OFFSET(INDIRECT($D$4),$A45-1,$Q$4+BZ$11)))))))</f>
        <v/>
      </c>
      <c r="CA45" s="45" t="str">
        <f t="shared" ref="CA45:CA55" ca="1" si="234">IF(CA$11="","",IF(CA$13=$M$5,CHOOSE($Q$6+1,$M$1,CB45+CC45-CD45),IF(CA$13=$M$6,CHOOSE($Q$6+1,$M$1,OFFSET($A45,,$P$7-1)),IF(CA$13=$M$7,CHOOSE($Q$6+1,$M$1,CHOOSE($R$6+1,0,SUM(OFFSET($A$11,$B45-$O$5,$O$6,1,-$P$6)))),IF(CA$13=$M$8,CHOOSE($Q$6+1,$M$1,CHOOSE($R$6+1,0,SUM(OFFSET($A$11,$B45-$O$5,$O$7,1,-$P$6)))),IF(CA$11&lt;$D$7,OFFSET(INDIRECT($D$3),$A45-1,$Q$3+CA$11),OFFSET(INDIRECT($D$4),$A45-1,$Q$4+CA$11)))))))</f>
        <v/>
      </c>
      <c r="CB45" s="45" t="str">
        <f t="shared" ref="CB45:CB55" ca="1" si="235">IF(CB$11="","",IF(CB$13=$M$5,CHOOSE($Q$6+1,$M$1,CC45+CD45-CE45),IF(CB$13=$M$6,CHOOSE($Q$6+1,$M$1,OFFSET($A45,,$P$7-1)),IF(CB$13=$M$7,CHOOSE($Q$6+1,$M$1,CHOOSE($R$6+1,0,SUM(OFFSET($A$11,$B45-$O$5,$O$6,1,-$P$6)))),IF(CB$13=$M$8,CHOOSE($Q$6+1,$M$1,CHOOSE($R$6+1,0,SUM(OFFSET($A$11,$B45-$O$5,$O$7,1,-$P$6)))),IF(CB$11&lt;$D$7,OFFSET(INDIRECT($D$3),$A45-1,$Q$3+CB$11),OFFSET(INDIRECT($D$4),$A45-1,$Q$4+CB$11)))))))</f>
        <v/>
      </c>
      <c r="CC45" s="45" t="str">
        <f t="shared" ref="CC45:CC55" ca="1" si="236">IF(CC$11="","",IF(CC$13=$M$5,CHOOSE($Q$6+1,$M$1,CD45+CE45-CF45),IF(CC$13=$M$6,CHOOSE($Q$6+1,$M$1,OFFSET($A45,,$P$7-1)),IF(CC$13=$M$7,CHOOSE($Q$6+1,$M$1,CHOOSE($R$6+1,0,SUM(OFFSET($A$11,$B45-$O$5,$O$6,1,-$P$6)))),IF(CC$13=$M$8,CHOOSE($Q$6+1,$M$1,CHOOSE($R$6+1,0,SUM(OFFSET($A$11,$B45-$O$5,$O$7,1,-$P$6)))),IF(CC$11&lt;$D$7,OFFSET(INDIRECT($D$3),$A45-1,$Q$3+CC$11),OFFSET(INDIRECT($D$4),$A45-1,$Q$4+CC$11)))))))</f>
        <v/>
      </c>
      <c r="CD45" s="45" t="str">
        <f t="shared" ref="CD45:CD55" ca="1" si="237">IF(CD$11="","",IF(CD$13=$M$5,CHOOSE($Q$6+1,$M$1,CE45+CF45-CG45),IF(CD$13=$M$6,CHOOSE($Q$6+1,$M$1,OFFSET($A45,,$P$7-1)),IF(CD$13=$M$7,CHOOSE($Q$6+1,$M$1,CHOOSE($R$6+1,0,SUM(OFFSET($A$11,$B45-$O$5,$O$6,1,-$P$6)))),IF(CD$13=$M$8,CHOOSE($Q$6+1,$M$1,CHOOSE($R$6+1,0,SUM(OFFSET($A$11,$B45-$O$5,$O$7,1,-$P$6)))),IF(CD$11&lt;$D$7,OFFSET(INDIRECT($D$3),$A45-1,$Q$3+CD$11),OFFSET(INDIRECT($D$4),$A45-1,$Q$4+CD$11)))))))</f>
        <v/>
      </c>
      <c r="CE45" s="45" t="str">
        <f t="shared" ref="CE45:CE55" ca="1" si="238">IF(CE$11="","",IF(CE$13=$M$5,CHOOSE($Q$6+1,$M$1,CF45+CG45-CH45),IF(CE$13=$M$6,CHOOSE($Q$6+1,$M$1,OFFSET($A45,,$P$7-1)),IF(CE$13=$M$7,CHOOSE($Q$6+1,$M$1,CHOOSE($R$6+1,0,SUM(OFFSET($A$11,$B45-$O$5,$O$6,1,-$P$6)))),IF(CE$13=$M$8,CHOOSE($Q$6+1,$M$1,CHOOSE($R$6+1,0,SUM(OFFSET($A$11,$B45-$O$5,$O$7,1,-$P$6)))),IF(CE$11&lt;$D$7,OFFSET(INDIRECT($D$3),$A45-1,$Q$3+CE$11),OFFSET(INDIRECT($D$4),$A45-1,$Q$4+CE$11)))))))</f>
        <v/>
      </c>
      <c r="CF45" s="45" t="str">
        <f t="shared" ref="CF45:CF55" ca="1" si="239">IF(CF$11="","",IF(CF$13=$M$5,CHOOSE($Q$6+1,$M$1,CG45+CH45-CI45),IF(CF$13=$M$6,CHOOSE($Q$6+1,$M$1,OFFSET($A45,,$P$7-1)),IF(CF$13=$M$7,CHOOSE($Q$6+1,$M$1,CHOOSE($R$6+1,0,SUM(OFFSET($A$11,$B45-$O$5,$O$6,1,-$P$6)))),IF(CF$13=$M$8,CHOOSE($Q$6+1,$M$1,CHOOSE($R$6+1,0,SUM(OFFSET($A$11,$B45-$O$5,$O$7,1,-$P$6)))),IF(CF$11&lt;$D$7,OFFSET(INDIRECT($D$3),$A45-1,$Q$3+CF$11),OFFSET(INDIRECT($D$4),$A45-1,$Q$4+CF$11)))))))</f>
        <v/>
      </c>
      <c r="CG45" s="45" t="str">
        <f t="shared" ref="CG45:CG55" ca="1" si="240">IF(CG$11="","",IF(CG$13=$M$5,CHOOSE($Q$6+1,$M$1,CH45+CI45-CJ45),IF(CG$13=$M$6,CHOOSE($Q$6+1,$M$1,OFFSET($A45,,$P$7-1)),IF(CG$13=$M$7,CHOOSE($Q$6+1,$M$1,CHOOSE($R$6+1,0,SUM(OFFSET($A$11,$B45-$O$5,$O$6,1,-$P$6)))),IF(CG$13=$M$8,CHOOSE($Q$6+1,$M$1,CHOOSE($R$6+1,0,SUM(OFFSET($A$11,$B45-$O$5,$O$7,1,-$P$6)))),IF(CG$11&lt;$D$7,OFFSET(INDIRECT($D$3),$A45-1,$Q$3+CG$11),OFFSET(INDIRECT($D$4),$A45-1,$Q$4+CG$11)))))))</f>
        <v/>
      </c>
      <c r="CH45" s="45" t="str">
        <f t="shared" ref="CH45:CH55" ca="1" si="241">IF(CH$11="","",IF(CH$13=$M$5,CHOOSE($Q$6+1,$M$1,CI45+CJ45-CK45),IF(CH$13=$M$6,CHOOSE($Q$6+1,$M$1,OFFSET($A45,,$P$7-1)),IF(CH$13=$M$7,CHOOSE($Q$6+1,$M$1,CHOOSE($R$6+1,0,SUM(OFFSET($A$11,$B45-$O$5,$O$6,1,-$P$6)))),IF(CH$13=$M$8,CHOOSE($Q$6+1,$M$1,CHOOSE($R$6+1,0,SUM(OFFSET($A$11,$B45-$O$5,$O$7,1,-$P$6)))),IF(CH$11&lt;$D$7,OFFSET(INDIRECT($D$3),$A45-1,$Q$3+CH$11),OFFSET(INDIRECT($D$4),$A45-1,$Q$4+CH$11)))))))</f>
        <v/>
      </c>
      <c r="CI45" s="45" t="str">
        <f t="shared" ref="CI45:CI55" ca="1" si="242">IF(CI$11="","",IF(CI$13=$M$5,CHOOSE($Q$6+1,$M$1,CJ45+CK45-CL45),IF(CI$13=$M$6,CHOOSE($Q$6+1,$M$1,OFFSET($A45,,$P$7-1)),IF(CI$13=$M$7,CHOOSE($Q$6+1,$M$1,CHOOSE($R$6+1,0,SUM(OFFSET($A$11,$B45-$O$5,$O$6,1,-$P$6)))),IF(CI$13=$M$8,CHOOSE($Q$6+1,$M$1,CHOOSE($R$6+1,0,SUM(OFFSET($A$11,$B45-$O$5,$O$7,1,-$P$6)))),IF(CI$11&lt;$D$7,OFFSET(INDIRECT($D$3),$A45-1,$Q$3+CI$11),OFFSET(INDIRECT($D$4),$A45-1,$Q$4+CI$11)))))))</f>
        <v/>
      </c>
      <c r="CJ45" s="45" t="str">
        <f t="shared" ref="CJ45:CJ55" ca="1" si="243">IF(CJ$11="","",IF(CJ$13=$M$5,CHOOSE($Q$6+1,$M$1,CK45+CL45-CM45),IF(CJ$13=$M$6,CHOOSE($Q$6+1,$M$1,OFFSET($A45,,$P$7-1)),IF(CJ$13=$M$7,CHOOSE($Q$6+1,$M$1,CHOOSE($R$6+1,0,SUM(OFFSET($A$11,$B45-$O$5,$O$6,1,-$P$6)))),IF(CJ$13=$M$8,CHOOSE($Q$6+1,$M$1,CHOOSE($R$6+1,0,SUM(OFFSET($A$11,$B45-$O$5,$O$7,1,-$P$6)))),IF(CJ$11&lt;$D$7,OFFSET(INDIRECT($D$3),$A45-1,$Q$3+CJ$11),OFFSET(INDIRECT($D$4),$A45-1,$Q$4+CJ$11)))))))</f>
        <v/>
      </c>
      <c r="CK45" s="45" t="str">
        <f t="shared" ref="CK45:CK55" ca="1" si="244">IF(CK$11="","",IF(CK$13=$M$5,CHOOSE($Q$6+1,$M$1,CL45+CM45-CN45),IF(CK$13=$M$6,CHOOSE($Q$6+1,$M$1,OFFSET($A45,,$P$7-1)),IF(CK$13=$M$7,CHOOSE($Q$6+1,$M$1,CHOOSE($R$6+1,0,SUM(OFFSET($A$11,$B45-$O$5,$O$6,1,-$P$6)))),IF(CK$13=$M$8,CHOOSE($Q$6+1,$M$1,CHOOSE($R$6+1,0,SUM(OFFSET($A$11,$B45-$O$5,$O$7,1,-$P$6)))),IF(CK$11&lt;$D$7,OFFSET(INDIRECT($D$3),$A45-1,$Q$3+CK$11),OFFSET(INDIRECT($D$4),$A45-1,$Q$4+CK$11)))))))</f>
        <v/>
      </c>
      <c r="CL45" s="45" t="str">
        <f t="shared" ref="CL45:CL55" ca="1" si="245">IF(CL$11="","",IF(CL$13=$M$5,CHOOSE($Q$6+1,$M$1,CM45+CN45-CO45),IF(CL$13=$M$6,CHOOSE($Q$6+1,$M$1,OFFSET($A45,,$P$7-1)),IF(CL$13=$M$7,CHOOSE($Q$6+1,$M$1,CHOOSE($R$6+1,0,SUM(OFFSET($A$11,$B45-$O$5,$O$6,1,-$P$6)))),IF(CL$13=$M$8,CHOOSE($Q$6+1,$M$1,CHOOSE($R$6+1,0,SUM(OFFSET($A$11,$B45-$O$5,$O$7,1,-$P$6)))),IF(CL$11&lt;$D$7,OFFSET(INDIRECT($D$3),$A45-1,$Q$3+CL$11),OFFSET(INDIRECT($D$4),$A45-1,$Q$4+CL$11)))))))</f>
        <v/>
      </c>
      <c r="CM45" s="45" t="str">
        <f t="shared" ref="CM45:CM55" ca="1" si="246">IF(CM$11="","",IF(CM$13=$M$5,CHOOSE($Q$6+1,$M$1,CN45+CO45-CP45),IF(CM$13=$M$6,CHOOSE($Q$6+1,$M$1,OFFSET($A45,,$P$7-1)),IF(CM$13=$M$7,CHOOSE($Q$6+1,$M$1,CHOOSE($R$6+1,0,SUM(OFFSET($A$11,$B45-$O$5,$O$6,1,-$P$6)))),IF(CM$13=$M$8,CHOOSE($Q$6+1,$M$1,CHOOSE($R$6+1,0,SUM(OFFSET($A$11,$B45-$O$5,$O$7,1,-$P$6)))),IF(CM$11&lt;$D$7,OFFSET(INDIRECT($D$3),$A45-1,$Q$3+CM$11),OFFSET(INDIRECT($D$4),$A45-1,$Q$4+CM$11)))))))</f>
        <v/>
      </c>
      <c r="CN45" s="45" t="str">
        <f t="shared" ref="CN45:CN55" ca="1" si="247">IF(CN$11="","",IF(CN$13=$M$5,CHOOSE($Q$6+1,$M$1,CO45+CP45-CQ45),IF(CN$13=$M$6,CHOOSE($Q$6+1,$M$1,OFFSET($A45,,$P$7-1)),IF(CN$13=$M$7,CHOOSE($Q$6+1,$M$1,CHOOSE($R$6+1,0,SUM(OFFSET($A$11,$B45-$O$5,$O$6,1,-$P$6)))),IF(CN$13=$M$8,CHOOSE($Q$6+1,$M$1,CHOOSE($R$6+1,0,SUM(OFFSET($A$11,$B45-$O$5,$O$7,1,-$P$6)))),IF(CN$11&lt;$D$7,OFFSET(INDIRECT($D$3),$A45-1,$Q$3+CN$11),OFFSET(INDIRECT($D$4),$A45-1,$Q$4+CN$11)))))))</f>
        <v/>
      </c>
      <c r="CO45" s="45" t="str">
        <f t="shared" ref="CO45:CO55" ca="1" si="248">IF(CO$11="","",IF(CO$13=$M$5,CHOOSE($Q$6+1,$M$1,CP45+CQ45-CR45),IF(CO$13=$M$6,CHOOSE($Q$6+1,$M$1,OFFSET($A45,,$P$7-1)),IF(CO$13=$M$7,CHOOSE($Q$6+1,$M$1,CHOOSE($R$6+1,0,SUM(OFFSET($A$11,$B45-$O$5,$O$6,1,-$P$6)))),IF(CO$13=$M$8,CHOOSE($Q$6+1,$M$1,CHOOSE($R$6+1,0,SUM(OFFSET($A$11,$B45-$O$5,$O$7,1,-$P$6)))),IF(CO$11&lt;$D$7,OFFSET(INDIRECT($D$3),$A45-1,$Q$3+CO$11),OFFSET(INDIRECT($D$4),$A45-1,$Q$4+CO$11)))))))</f>
        <v/>
      </c>
      <c r="CP45" s="45" t="str">
        <f t="shared" ref="CP45:CP55" ca="1" si="249">IF(CP$11="","",IF(CP$13=$M$5,CHOOSE($Q$6+1,$M$1,CQ45+CR45-CS45),IF(CP$13=$M$6,CHOOSE($Q$6+1,$M$1,OFFSET($A45,,$P$7-1)),IF(CP$13=$M$7,CHOOSE($Q$6+1,$M$1,CHOOSE($R$6+1,0,SUM(OFFSET($A$11,$B45-$O$5,$O$6,1,-$P$6)))),IF(CP$13=$M$8,CHOOSE($Q$6+1,$M$1,CHOOSE($R$6+1,0,SUM(OFFSET($A$11,$B45-$O$5,$O$7,1,-$P$6)))),IF(CP$11&lt;$D$7,OFFSET(INDIRECT($D$3),$A45-1,$Q$3+CP$11),OFFSET(INDIRECT($D$4),$A45-1,$Q$4+CP$11)))))))</f>
        <v/>
      </c>
      <c r="CQ45" s="45" t="str">
        <f t="shared" ref="CQ45:CQ55" ca="1" si="250">IF(CQ$11="","",IF(CQ$13=$M$5,CHOOSE($Q$6+1,$M$1,CR45+CS45-CT45),IF(CQ$13=$M$6,CHOOSE($Q$6+1,$M$1,OFFSET($A45,,$P$7-1)),IF(CQ$13=$M$7,CHOOSE($Q$6+1,$M$1,CHOOSE($R$6+1,0,SUM(OFFSET($A$11,$B45-$O$5,$O$6,1,-$P$6)))),IF(CQ$13=$M$8,CHOOSE($Q$6+1,$M$1,CHOOSE($R$6+1,0,SUM(OFFSET($A$11,$B45-$O$5,$O$7,1,-$P$6)))),IF(CQ$11&lt;$D$7,OFFSET(INDIRECT($D$3),$A45-1,$Q$3+CQ$11),OFFSET(INDIRECT($D$4),$A45-1,$Q$4+CQ$11)))))))</f>
        <v/>
      </c>
      <c r="CR45" s="45" t="str">
        <f t="shared" ref="CR45:CR55" ca="1" si="251">IF(CR$11="","",IF(CR$13=$M$5,CHOOSE($Q$6+1,$M$1,CS45+CT45-CU45),IF(CR$13=$M$6,CHOOSE($Q$6+1,$M$1,OFFSET($A45,,$P$7-1)),IF(CR$13=$M$7,CHOOSE($Q$6+1,$M$1,CHOOSE($R$6+1,0,SUM(OFFSET($A$11,$B45-$O$5,$O$6,1,-$P$6)))),IF(CR$13=$M$8,CHOOSE($Q$6+1,$M$1,CHOOSE($R$6+1,0,SUM(OFFSET($A$11,$B45-$O$5,$O$7,1,-$P$6)))),IF(CR$11&lt;$D$7,OFFSET(INDIRECT($D$3),$A45-1,$Q$3+CR$11),OFFSET(INDIRECT($D$4),$A45-1,$Q$4+CR$11)))))))</f>
        <v/>
      </c>
      <c r="CS45" s="45" t="str">
        <f t="shared" ref="CS45:CS55" ca="1" si="252">IF(CS$11="","",IF(CS$13=$M$5,CHOOSE($Q$6+1,$M$1,CT45+CU45-CV45),IF(CS$13=$M$6,CHOOSE($Q$6+1,$M$1,OFFSET($A45,,$P$7-1)),IF(CS$13=$M$7,CHOOSE($Q$6+1,$M$1,CHOOSE($R$6+1,0,SUM(OFFSET($A$11,$B45-$O$5,$O$6,1,-$P$6)))),IF(CS$13=$M$8,CHOOSE($Q$6+1,$M$1,CHOOSE($R$6+1,0,SUM(OFFSET($A$11,$B45-$O$5,$O$7,1,-$P$6)))),IF(CS$11&lt;$D$7,OFFSET(INDIRECT($D$3),$A45-1,$Q$3+CS$11),OFFSET(INDIRECT($D$4),$A45-1,$Q$4+CS$11)))))))</f>
        <v/>
      </c>
      <c r="CT45" s="45" t="str">
        <f t="shared" ref="CT45:CT55" ca="1" si="253">IF(CT$11="","",IF(CT$13=$M$5,CHOOSE($Q$6+1,$M$1,CU45+CV45-CW45),IF(CT$13=$M$6,CHOOSE($Q$6+1,$M$1,OFFSET($A45,,$P$7-1)),IF(CT$13=$M$7,CHOOSE($Q$6+1,$M$1,CHOOSE($R$6+1,0,SUM(OFFSET($A$11,$B45-$O$5,$O$6,1,-$P$6)))),IF(CT$13=$M$8,CHOOSE($Q$6+1,$M$1,CHOOSE($R$6+1,0,SUM(OFFSET($A$11,$B45-$O$5,$O$7,1,-$P$6)))),IF(CT$11&lt;$D$7,OFFSET(INDIRECT($D$3),$A45-1,$Q$3+CT$11),OFFSET(INDIRECT($D$4),$A45-1,$Q$4+CT$11)))))))</f>
        <v/>
      </c>
      <c r="CU45" s="45" t="str">
        <f t="shared" ref="CU45:CU55" ca="1" si="254">IF(CU$11="","",IF(CU$13=$M$5,CHOOSE($Q$6+1,$M$1,CV45+CW45-CX45),IF(CU$13=$M$6,CHOOSE($Q$6+1,$M$1,OFFSET($A45,,$P$7-1)),IF(CU$13=$M$7,CHOOSE($Q$6+1,$M$1,CHOOSE($R$6+1,0,SUM(OFFSET($A$11,$B45-$O$5,$O$6,1,-$P$6)))),IF(CU$13=$M$8,CHOOSE($Q$6+1,$M$1,CHOOSE($R$6+1,0,SUM(OFFSET($A$11,$B45-$O$5,$O$7,1,-$P$6)))),IF(CU$11&lt;$D$7,OFFSET(INDIRECT($D$3),$A45-1,$Q$3+CU$11),OFFSET(INDIRECT($D$4),$A45-1,$Q$4+CU$11)))))))</f>
        <v/>
      </c>
      <c r="CV45" s="45" t="str">
        <f t="shared" ref="CV45:CV55" ca="1" si="255">IF(CV$11="","",IF(CV$13=$M$5,CHOOSE($Q$6+1,$M$1,CW45+CX45-CY45),IF(CV$13=$M$6,CHOOSE($Q$6+1,$M$1,OFFSET($A45,,$P$7-1)),IF(CV$13=$M$7,CHOOSE($Q$6+1,$M$1,CHOOSE($R$6+1,0,SUM(OFFSET($A$11,$B45-$O$5,$O$6,1,-$P$6)))),IF(CV$13=$M$8,CHOOSE($Q$6+1,$M$1,CHOOSE($R$6+1,0,SUM(OFFSET($A$11,$B45-$O$5,$O$7,1,-$P$6)))),IF(CV$11&lt;$D$7,OFFSET(INDIRECT($D$3),$A45-1,$Q$3+CV$11),OFFSET(INDIRECT($D$4),$A45-1,$Q$4+CV$11)))))))</f>
        <v/>
      </c>
      <c r="CW45" s="45" t="str">
        <f t="shared" ref="CW45:CW55" ca="1" si="256">IF(CW$11="","",IF(CW$13=$M$5,CHOOSE($Q$6+1,$M$1,CX45+CY45-CZ45),IF(CW$13=$M$6,CHOOSE($Q$6+1,$M$1,OFFSET($A45,,$P$7-1)),IF(CW$13=$M$7,CHOOSE($Q$6+1,$M$1,CHOOSE($R$6+1,0,SUM(OFFSET($A$11,$B45-$O$5,$O$6,1,-$P$6)))),IF(CW$13=$M$8,CHOOSE($Q$6+1,$M$1,CHOOSE($R$6+1,0,SUM(OFFSET($A$11,$B45-$O$5,$O$7,1,-$P$6)))),IF(CW$11&lt;$D$7,OFFSET(INDIRECT($D$3),$A45-1,$Q$3+CW$11),OFFSET(INDIRECT($D$4),$A45-1,$Q$4+CW$11)))))))</f>
        <v/>
      </c>
      <c r="CX45" s="45" t="str">
        <f t="shared" ref="CX45:CX55" ca="1" si="257">IF(CX$11="","",IF(CX$13=$M$5,CHOOSE($Q$6+1,$M$1,CY45+CZ45-DA45),IF(CX$13=$M$6,CHOOSE($Q$6+1,$M$1,OFFSET($A45,,$P$7-1)),IF(CX$13=$M$7,CHOOSE($Q$6+1,$M$1,CHOOSE($R$6+1,0,SUM(OFFSET($A$11,$B45-$O$5,$O$6,1,-$P$6)))),IF(CX$13=$M$8,CHOOSE($Q$6+1,$M$1,CHOOSE($R$6+1,0,SUM(OFFSET($A$11,$B45-$O$5,$O$7,1,-$P$6)))),IF(CX$11&lt;$D$7,OFFSET(INDIRECT($D$3),$A45-1,$Q$3+CX$11),OFFSET(INDIRECT($D$4),$A45-1,$Q$4+CX$11)))))))</f>
        <v/>
      </c>
      <c r="CY45" s="45" t="str">
        <f t="shared" ref="CY45:CY55" ca="1" si="258">IF(CY$11="","",IF(CY$13=$M$5,CHOOSE($Q$6+1,$M$1,CZ45+DA45-DB45),IF(CY$13=$M$6,CHOOSE($Q$6+1,$M$1,OFFSET($A45,,$P$7-1)),IF(CY$13=$M$7,CHOOSE($Q$6+1,$M$1,CHOOSE($R$6+1,0,SUM(OFFSET($A$11,$B45-$O$5,$O$6,1,-$P$6)))),IF(CY$13=$M$8,CHOOSE($Q$6+1,$M$1,CHOOSE($R$6+1,0,SUM(OFFSET($A$11,$B45-$O$5,$O$7,1,-$P$6)))),IF(CY$11&lt;$D$7,OFFSET(INDIRECT($D$3),$A45-1,$Q$3+CY$11),OFFSET(INDIRECT($D$4),$A45-1,$Q$4+CY$11)))))))</f>
        <v/>
      </c>
      <c r="CZ45" s="45" t="str">
        <f t="shared" ref="CZ45:CZ55" ca="1" si="259">IF(CZ$11="","",IF(CZ$13=$M$5,CHOOSE($Q$6+1,$M$1,DA45+DB45-DC45),IF(CZ$13=$M$6,CHOOSE($Q$6+1,$M$1,OFFSET($A45,,$P$7-1)),IF(CZ$13=$M$7,CHOOSE($Q$6+1,$M$1,CHOOSE($R$6+1,0,SUM(OFFSET($A$11,$B45-$O$5,$O$6,1,-$P$6)))),IF(CZ$13=$M$8,CHOOSE($Q$6+1,$M$1,CHOOSE($R$6+1,0,SUM(OFFSET($A$11,$B45-$O$5,$O$7,1,-$P$6)))),IF(CZ$11&lt;$D$7,OFFSET(INDIRECT($D$3),$A45-1,$Q$3+CZ$11),OFFSET(INDIRECT($D$4),$A45-1,$Q$4+CZ$11)))))))</f>
        <v/>
      </c>
    </row>
    <row r="46" spans="1:104" ht="13.5" customHeight="1">
      <c r="A46" s="41">
        <v>43</v>
      </c>
      <c r="B46" s="3">
        <f t="shared" si="14"/>
        <v>46</v>
      </c>
      <c r="C46" s="46" t="s">
        <v>608</v>
      </c>
      <c r="D46" s="45" t="e">
        <f t="shared" ref="D46:D55" ca="1" si="260">IF(D$11="","",IF(D$13=$M$5,CHOOSE($Q$6+1,$M$1,E46+F46-G46),IF(D$13=$M$6,CHOOSE($Q$6+1,$M$1,OFFSET($A46,,$P$7-1)),IF(D$13=$M$7,CHOOSE($Q$6+1,$M$1,CHOOSE($R$6+1,0,SUM(OFFSET($A$11,$B46-$O$5,$O$6,1,-$P$6)))),IF(D$13=$M$8,CHOOSE($Q$6+1,$M$1,CHOOSE($R$6+1,0,SUM(OFFSET($A$11,$B46-$O$5,$O$7,1,-$P$6)))),IF(D$11&lt;$D$7,OFFSET(INDIRECT($D$3),$A46-1,$Q$3+D$11),OFFSET(INDIRECT($D$4),$A46-1,$Q$4+D$11)))))))</f>
        <v>#REF!</v>
      </c>
      <c r="E46" s="45" t="e">
        <f t="shared" ca="1" si="160"/>
        <v>#REF!</v>
      </c>
      <c r="F46" s="45" t="e">
        <f t="shared" ca="1" si="161"/>
        <v>#REF!</v>
      </c>
      <c r="G46" s="45">
        <f t="shared" ca="1" si="162"/>
        <v>0</v>
      </c>
      <c r="H46" s="45" t="str">
        <f t="shared" ca="1" si="163"/>
        <v>pref. securities of subsid. trust</v>
      </c>
      <c r="I46" s="45">
        <f t="shared" ca="1" si="164"/>
        <v>0</v>
      </c>
      <c r="J46" s="45">
        <f t="shared" ca="1" si="165"/>
        <v>0</v>
      </c>
      <c r="K46" s="45">
        <f t="shared" ca="1" si="166"/>
        <v>0</v>
      </c>
      <c r="L46" s="45">
        <f t="shared" ca="1" si="167"/>
        <v>0</v>
      </c>
      <c r="M46" s="45">
        <f t="shared" ca="1" si="168"/>
        <v>0</v>
      </c>
      <c r="N46" s="45">
        <f t="shared" ca="1" si="169"/>
        <v>0</v>
      </c>
      <c r="O46" s="45">
        <f t="shared" ca="1" si="170"/>
        <v>0</v>
      </c>
      <c r="P46" s="45">
        <f t="shared" ca="1" si="171"/>
        <v>0</v>
      </c>
      <c r="Q46" s="45">
        <f t="shared" ca="1" si="172"/>
        <v>0</v>
      </c>
      <c r="R46" s="45">
        <f t="shared" ca="1" si="173"/>
        <v>0</v>
      </c>
      <c r="S46" s="45">
        <f t="shared" ca="1" si="174"/>
        <v>0</v>
      </c>
      <c r="T46" s="45">
        <f t="shared" ca="1" si="175"/>
        <v>0</v>
      </c>
      <c r="U46" s="45">
        <f t="shared" ca="1" si="176"/>
        <v>0</v>
      </c>
      <c r="V46" s="45">
        <f t="shared" ca="1" si="177"/>
        <v>0</v>
      </c>
      <c r="W46" s="45">
        <f t="shared" ca="1" si="178"/>
        <v>0</v>
      </c>
      <c r="X46" s="45" t="e">
        <f t="shared" ca="1" si="179"/>
        <v>#REF!</v>
      </c>
      <c r="Y46" s="45">
        <f t="shared" ca="1" si="180"/>
        <v>0</v>
      </c>
      <c r="Z46" s="45" t="e">
        <f t="shared" ca="1" si="181"/>
        <v>#REF!</v>
      </c>
      <c r="AA46" s="45" t="e">
        <f t="shared" ca="1" si="182"/>
        <v>#REF!</v>
      </c>
      <c r="AB46" s="45" t="str">
        <f t="shared" ca="1" si="183"/>
        <v/>
      </c>
      <c r="AC46" s="45" t="str">
        <f t="shared" ca="1" si="184"/>
        <v/>
      </c>
      <c r="AD46" s="45" t="str">
        <f t="shared" ca="1" si="185"/>
        <v/>
      </c>
      <c r="AE46" s="45" t="str">
        <f t="shared" ca="1" si="186"/>
        <v/>
      </c>
      <c r="AF46" s="45" t="str">
        <f t="shared" ca="1" si="187"/>
        <v/>
      </c>
      <c r="AG46" s="45" t="str">
        <f t="shared" ca="1" si="188"/>
        <v/>
      </c>
      <c r="AH46" s="45" t="str">
        <f t="shared" ca="1" si="189"/>
        <v/>
      </c>
      <c r="AI46" s="45" t="str">
        <f t="shared" ca="1" si="190"/>
        <v/>
      </c>
      <c r="AJ46" s="45" t="str">
        <f t="shared" ca="1" si="191"/>
        <v/>
      </c>
      <c r="AK46" s="45" t="str">
        <f t="shared" ca="1" si="192"/>
        <v/>
      </c>
      <c r="AL46" s="45" t="str">
        <f t="shared" ca="1" si="193"/>
        <v/>
      </c>
      <c r="AM46" s="45" t="str">
        <f t="shared" ca="1" si="194"/>
        <v/>
      </c>
      <c r="AN46" s="45" t="str">
        <f t="shared" ca="1" si="195"/>
        <v/>
      </c>
      <c r="AO46" s="45" t="str">
        <f t="shared" ca="1" si="196"/>
        <v/>
      </c>
      <c r="AP46" s="45" t="str">
        <f t="shared" ca="1" si="197"/>
        <v/>
      </c>
      <c r="AQ46" s="45" t="str">
        <f t="shared" ca="1" si="198"/>
        <v/>
      </c>
      <c r="AR46" s="45" t="str">
        <f t="shared" ca="1" si="199"/>
        <v/>
      </c>
      <c r="AS46" s="45" t="str">
        <f t="shared" ca="1" si="200"/>
        <v/>
      </c>
      <c r="AT46" s="45" t="str">
        <f t="shared" ca="1" si="201"/>
        <v/>
      </c>
      <c r="AU46" s="45" t="str">
        <f t="shared" ca="1" si="202"/>
        <v/>
      </c>
      <c r="AV46" s="45" t="str">
        <f t="shared" ca="1" si="203"/>
        <v/>
      </c>
      <c r="AW46" s="45" t="str">
        <f t="shared" ca="1" si="204"/>
        <v/>
      </c>
      <c r="AX46" s="45" t="str">
        <f t="shared" ca="1" si="205"/>
        <v/>
      </c>
      <c r="AY46" s="45" t="str">
        <f t="shared" ca="1" si="206"/>
        <v/>
      </c>
      <c r="AZ46" s="45" t="str">
        <f t="shared" ca="1" si="207"/>
        <v/>
      </c>
      <c r="BA46" s="45" t="str">
        <f t="shared" ca="1" si="208"/>
        <v/>
      </c>
      <c r="BB46" s="45" t="str">
        <f t="shared" ca="1" si="209"/>
        <v/>
      </c>
      <c r="BC46" s="45" t="str">
        <f t="shared" ca="1" si="210"/>
        <v/>
      </c>
      <c r="BD46" s="45" t="str">
        <f t="shared" ca="1" si="211"/>
        <v/>
      </c>
      <c r="BE46" s="45" t="str">
        <f t="shared" ca="1" si="212"/>
        <v/>
      </c>
      <c r="BF46" s="45" t="str">
        <f t="shared" ca="1" si="213"/>
        <v/>
      </c>
      <c r="BG46" s="45" t="str">
        <f t="shared" ca="1" si="214"/>
        <v/>
      </c>
      <c r="BH46" s="45" t="str">
        <f t="shared" ca="1" si="215"/>
        <v/>
      </c>
      <c r="BI46" s="45" t="str">
        <f t="shared" ca="1" si="216"/>
        <v/>
      </c>
      <c r="BJ46" s="45" t="str">
        <f t="shared" ca="1" si="217"/>
        <v/>
      </c>
      <c r="BK46" s="45" t="str">
        <f t="shared" ca="1" si="218"/>
        <v/>
      </c>
      <c r="BL46" s="45" t="str">
        <f t="shared" ca="1" si="219"/>
        <v/>
      </c>
      <c r="BM46" s="45" t="str">
        <f t="shared" ca="1" si="220"/>
        <v/>
      </c>
      <c r="BN46" s="45" t="str">
        <f t="shared" ca="1" si="221"/>
        <v/>
      </c>
      <c r="BO46" s="45" t="str">
        <f t="shared" ca="1" si="222"/>
        <v/>
      </c>
      <c r="BP46" s="45" t="str">
        <f t="shared" ca="1" si="223"/>
        <v/>
      </c>
      <c r="BQ46" s="45" t="str">
        <f t="shared" ca="1" si="224"/>
        <v/>
      </c>
      <c r="BR46" s="45" t="str">
        <f t="shared" ca="1" si="225"/>
        <v/>
      </c>
      <c r="BS46" s="45" t="str">
        <f t="shared" ca="1" si="226"/>
        <v/>
      </c>
      <c r="BT46" s="45" t="str">
        <f t="shared" ca="1" si="227"/>
        <v/>
      </c>
      <c r="BU46" s="45" t="str">
        <f t="shared" ca="1" si="228"/>
        <v/>
      </c>
      <c r="BV46" s="45" t="str">
        <f t="shared" ca="1" si="229"/>
        <v/>
      </c>
      <c r="BW46" s="45" t="str">
        <f t="shared" ca="1" si="230"/>
        <v/>
      </c>
      <c r="BX46" s="45" t="str">
        <f t="shared" ca="1" si="231"/>
        <v/>
      </c>
      <c r="BY46" s="45" t="str">
        <f t="shared" ca="1" si="232"/>
        <v/>
      </c>
      <c r="BZ46" s="45" t="str">
        <f t="shared" ca="1" si="233"/>
        <v/>
      </c>
      <c r="CA46" s="45" t="str">
        <f t="shared" ca="1" si="234"/>
        <v/>
      </c>
      <c r="CB46" s="45" t="str">
        <f t="shared" ca="1" si="235"/>
        <v/>
      </c>
      <c r="CC46" s="45" t="str">
        <f t="shared" ca="1" si="236"/>
        <v/>
      </c>
      <c r="CD46" s="45" t="str">
        <f t="shared" ca="1" si="237"/>
        <v/>
      </c>
      <c r="CE46" s="45" t="str">
        <f t="shared" ca="1" si="238"/>
        <v/>
      </c>
      <c r="CF46" s="45" t="str">
        <f t="shared" ca="1" si="239"/>
        <v/>
      </c>
      <c r="CG46" s="45" t="str">
        <f t="shared" ca="1" si="240"/>
        <v/>
      </c>
      <c r="CH46" s="45" t="str">
        <f t="shared" ca="1" si="241"/>
        <v/>
      </c>
      <c r="CI46" s="45" t="str">
        <f t="shared" ca="1" si="242"/>
        <v/>
      </c>
      <c r="CJ46" s="45" t="str">
        <f t="shared" ca="1" si="243"/>
        <v/>
      </c>
      <c r="CK46" s="45" t="str">
        <f t="shared" ca="1" si="244"/>
        <v/>
      </c>
      <c r="CL46" s="45" t="str">
        <f t="shared" ca="1" si="245"/>
        <v/>
      </c>
      <c r="CM46" s="45" t="str">
        <f t="shared" ca="1" si="246"/>
        <v/>
      </c>
      <c r="CN46" s="45" t="str">
        <f t="shared" ca="1" si="247"/>
        <v/>
      </c>
      <c r="CO46" s="45" t="str">
        <f t="shared" ca="1" si="248"/>
        <v/>
      </c>
      <c r="CP46" s="45" t="str">
        <f t="shared" ca="1" si="249"/>
        <v/>
      </c>
      <c r="CQ46" s="45" t="str">
        <f t="shared" ca="1" si="250"/>
        <v/>
      </c>
      <c r="CR46" s="45" t="str">
        <f t="shared" ca="1" si="251"/>
        <v/>
      </c>
      <c r="CS46" s="45" t="str">
        <f t="shared" ca="1" si="252"/>
        <v/>
      </c>
      <c r="CT46" s="45" t="str">
        <f t="shared" ca="1" si="253"/>
        <v/>
      </c>
      <c r="CU46" s="45" t="str">
        <f t="shared" ca="1" si="254"/>
        <v/>
      </c>
      <c r="CV46" s="45" t="str">
        <f t="shared" ca="1" si="255"/>
        <v/>
      </c>
      <c r="CW46" s="45" t="str">
        <f t="shared" ca="1" si="256"/>
        <v/>
      </c>
      <c r="CX46" s="45" t="str">
        <f t="shared" ca="1" si="257"/>
        <v/>
      </c>
      <c r="CY46" s="45" t="str">
        <f t="shared" ca="1" si="258"/>
        <v/>
      </c>
      <c r="CZ46" s="45" t="str">
        <f t="shared" ca="1" si="259"/>
        <v/>
      </c>
    </row>
    <row r="47" spans="1:104" ht="13.5" customHeight="1">
      <c r="A47" s="53">
        <v>44</v>
      </c>
      <c r="B47" s="3">
        <f t="shared" si="14"/>
        <v>47</v>
      </c>
      <c r="C47" s="43" t="s">
        <v>607</v>
      </c>
      <c r="D47" s="45" t="e">
        <f t="shared" ca="1" si="260"/>
        <v>#REF!</v>
      </c>
      <c r="E47" s="45" t="e">
        <f t="shared" ca="1" si="160"/>
        <v>#REF!</v>
      </c>
      <c r="F47" s="45" t="e">
        <f t="shared" ca="1" si="161"/>
        <v>#REF!</v>
      </c>
      <c r="G47" s="45">
        <f t="shared" ca="1" si="162"/>
        <v>0</v>
      </c>
      <c r="H47" s="45" t="str">
        <f t="shared" ca="1" si="163"/>
        <v>income before income taxes</v>
      </c>
      <c r="I47" s="45">
        <f t="shared" ca="1" si="164"/>
        <v>34205</v>
      </c>
      <c r="J47" s="45">
        <f t="shared" ca="1" si="165"/>
        <v>55763</v>
      </c>
      <c r="K47" s="45">
        <f t="shared" ca="1" si="166"/>
        <v>50155</v>
      </c>
      <c r="L47" s="45">
        <f t="shared" ca="1" si="167"/>
        <v>53483</v>
      </c>
      <c r="M47" s="45">
        <f t="shared" ca="1" si="168"/>
        <v>72515</v>
      </c>
      <c r="N47" s="45">
        <f t="shared" ca="1" si="169"/>
        <v>1599</v>
      </c>
      <c r="O47" s="45">
        <f t="shared" ca="1" si="170"/>
        <v>1385</v>
      </c>
      <c r="P47" s="45">
        <f t="shared" ca="1" si="171"/>
        <v>1279</v>
      </c>
      <c r="Q47" s="45">
        <f t="shared" ca="1" si="172"/>
        <v>1640</v>
      </c>
      <c r="R47" s="45">
        <f t="shared" ca="1" si="173"/>
        <v>2055</v>
      </c>
      <c r="S47" s="45">
        <f t="shared" ca="1" si="174"/>
        <v>1859</v>
      </c>
      <c r="T47" s="45">
        <f t="shared" ca="1" si="175"/>
        <v>1568</v>
      </c>
      <c r="U47" s="45">
        <f t="shared" ca="1" si="176"/>
        <v>0</v>
      </c>
      <c r="V47" s="45">
        <f t="shared" ca="1" si="177"/>
        <v>0</v>
      </c>
      <c r="W47" s="45">
        <f t="shared" ca="1" si="178"/>
        <v>0</v>
      </c>
      <c r="X47" s="45" t="e">
        <f t="shared" ca="1" si="179"/>
        <v>#REF!</v>
      </c>
      <c r="Y47" s="45">
        <f t="shared" ca="1" si="180"/>
        <v>72515</v>
      </c>
      <c r="Z47" s="45" t="e">
        <f t="shared" ca="1" si="181"/>
        <v>#REF!</v>
      </c>
      <c r="AA47" s="45" t="e">
        <f t="shared" ca="1" si="182"/>
        <v>#REF!</v>
      </c>
      <c r="AB47" s="45" t="str">
        <f t="shared" ca="1" si="183"/>
        <v/>
      </c>
      <c r="AC47" s="45" t="str">
        <f t="shared" ca="1" si="184"/>
        <v/>
      </c>
      <c r="AD47" s="45" t="str">
        <f t="shared" ca="1" si="185"/>
        <v/>
      </c>
      <c r="AE47" s="45" t="str">
        <f t="shared" ca="1" si="186"/>
        <v/>
      </c>
      <c r="AF47" s="45" t="str">
        <f t="shared" ca="1" si="187"/>
        <v/>
      </c>
      <c r="AG47" s="45" t="str">
        <f t="shared" ca="1" si="188"/>
        <v/>
      </c>
      <c r="AH47" s="45" t="str">
        <f t="shared" ca="1" si="189"/>
        <v/>
      </c>
      <c r="AI47" s="45" t="str">
        <f t="shared" ca="1" si="190"/>
        <v/>
      </c>
      <c r="AJ47" s="45" t="str">
        <f t="shared" ca="1" si="191"/>
        <v/>
      </c>
      <c r="AK47" s="45" t="str">
        <f t="shared" ca="1" si="192"/>
        <v/>
      </c>
      <c r="AL47" s="45" t="str">
        <f t="shared" ca="1" si="193"/>
        <v/>
      </c>
      <c r="AM47" s="45" t="str">
        <f t="shared" ca="1" si="194"/>
        <v/>
      </c>
      <c r="AN47" s="45" t="str">
        <f t="shared" ca="1" si="195"/>
        <v/>
      </c>
      <c r="AO47" s="45" t="str">
        <f t="shared" ca="1" si="196"/>
        <v/>
      </c>
      <c r="AP47" s="45" t="str">
        <f t="shared" ca="1" si="197"/>
        <v/>
      </c>
      <c r="AQ47" s="45" t="str">
        <f t="shared" ca="1" si="198"/>
        <v/>
      </c>
      <c r="AR47" s="45" t="str">
        <f t="shared" ca="1" si="199"/>
        <v/>
      </c>
      <c r="AS47" s="45" t="str">
        <f t="shared" ca="1" si="200"/>
        <v/>
      </c>
      <c r="AT47" s="45" t="str">
        <f t="shared" ca="1" si="201"/>
        <v/>
      </c>
      <c r="AU47" s="45" t="str">
        <f t="shared" ca="1" si="202"/>
        <v/>
      </c>
      <c r="AV47" s="45" t="str">
        <f t="shared" ca="1" si="203"/>
        <v/>
      </c>
      <c r="AW47" s="45" t="str">
        <f t="shared" ca="1" si="204"/>
        <v/>
      </c>
      <c r="AX47" s="45" t="str">
        <f t="shared" ca="1" si="205"/>
        <v/>
      </c>
      <c r="AY47" s="45" t="str">
        <f t="shared" ca="1" si="206"/>
        <v/>
      </c>
      <c r="AZ47" s="45" t="str">
        <f t="shared" ca="1" si="207"/>
        <v/>
      </c>
      <c r="BA47" s="45" t="str">
        <f t="shared" ca="1" si="208"/>
        <v/>
      </c>
      <c r="BB47" s="45" t="str">
        <f t="shared" ca="1" si="209"/>
        <v/>
      </c>
      <c r="BC47" s="45" t="str">
        <f t="shared" ca="1" si="210"/>
        <v/>
      </c>
      <c r="BD47" s="45" t="str">
        <f t="shared" ca="1" si="211"/>
        <v/>
      </c>
      <c r="BE47" s="45" t="str">
        <f t="shared" ca="1" si="212"/>
        <v/>
      </c>
      <c r="BF47" s="45" t="str">
        <f t="shared" ca="1" si="213"/>
        <v/>
      </c>
      <c r="BG47" s="45" t="str">
        <f t="shared" ca="1" si="214"/>
        <v/>
      </c>
      <c r="BH47" s="45" t="str">
        <f t="shared" ca="1" si="215"/>
        <v/>
      </c>
      <c r="BI47" s="45" t="str">
        <f t="shared" ca="1" si="216"/>
        <v/>
      </c>
      <c r="BJ47" s="45" t="str">
        <f t="shared" ca="1" si="217"/>
        <v/>
      </c>
      <c r="BK47" s="45" t="str">
        <f t="shared" ca="1" si="218"/>
        <v/>
      </c>
      <c r="BL47" s="45" t="str">
        <f t="shared" ca="1" si="219"/>
        <v/>
      </c>
      <c r="BM47" s="45" t="str">
        <f t="shared" ca="1" si="220"/>
        <v/>
      </c>
      <c r="BN47" s="45" t="str">
        <f t="shared" ca="1" si="221"/>
        <v/>
      </c>
      <c r="BO47" s="45" t="str">
        <f t="shared" ca="1" si="222"/>
        <v/>
      </c>
      <c r="BP47" s="45" t="str">
        <f t="shared" ca="1" si="223"/>
        <v/>
      </c>
      <c r="BQ47" s="45" t="str">
        <f t="shared" ca="1" si="224"/>
        <v/>
      </c>
      <c r="BR47" s="45" t="str">
        <f t="shared" ca="1" si="225"/>
        <v/>
      </c>
      <c r="BS47" s="45" t="str">
        <f t="shared" ca="1" si="226"/>
        <v/>
      </c>
      <c r="BT47" s="45" t="str">
        <f t="shared" ca="1" si="227"/>
        <v/>
      </c>
      <c r="BU47" s="45" t="str">
        <f t="shared" ca="1" si="228"/>
        <v/>
      </c>
      <c r="BV47" s="45" t="str">
        <f t="shared" ca="1" si="229"/>
        <v/>
      </c>
      <c r="BW47" s="45" t="str">
        <f t="shared" ca="1" si="230"/>
        <v/>
      </c>
      <c r="BX47" s="45" t="str">
        <f t="shared" ca="1" si="231"/>
        <v/>
      </c>
      <c r="BY47" s="45" t="str">
        <f t="shared" ca="1" si="232"/>
        <v/>
      </c>
      <c r="BZ47" s="45" t="str">
        <f t="shared" ca="1" si="233"/>
        <v/>
      </c>
      <c r="CA47" s="45" t="str">
        <f t="shared" ca="1" si="234"/>
        <v/>
      </c>
      <c r="CB47" s="45" t="str">
        <f t="shared" ca="1" si="235"/>
        <v/>
      </c>
      <c r="CC47" s="45" t="str">
        <f t="shared" ca="1" si="236"/>
        <v/>
      </c>
      <c r="CD47" s="45" t="str">
        <f t="shared" ca="1" si="237"/>
        <v/>
      </c>
      <c r="CE47" s="45" t="str">
        <f t="shared" ca="1" si="238"/>
        <v/>
      </c>
      <c r="CF47" s="45" t="str">
        <f t="shared" ca="1" si="239"/>
        <v/>
      </c>
      <c r="CG47" s="45" t="str">
        <f t="shared" ca="1" si="240"/>
        <v/>
      </c>
      <c r="CH47" s="45" t="str">
        <f t="shared" ca="1" si="241"/>
        <v/>
      </c>
      <c r="CI47" s="45" t="str">
        <f t="shared" ca="1" si="242"/>
        <v/>
      </c>
      <c r="CJ47" s="45" t="str">
        <f t="shared" ca="1" si="243"/>
        <v/>
      </c>
      <c r="CK47" s="45" t="str">
        <f t="shared" ca="1" si="244"/>
        <v/>
      </c>
      <c r="CL47" s="45" t="str">
        <f t="shared" ca="1" si="245"/>
        <v/>
      </c>
      <c r="CM47" s="45" t="str">
        <f t="shared" ca="1" si="246"/>
        <v/>
      </c>
      <c r="CN47" s="45" t="str">
        <f t="shared" ca="1" si="247"/>
        <v/>
      </c>
      <c r="CO47" s="45" t="str">
        <f t="shared" ca="1" si="248"/>
        <v/>
      </c>
      <c r="CP47" s="45" t="str">
        <f t="shared" ca="1" si="249"/>
        <v/>
      </c>
      <c r="CQ47" s="45" t="str">
        <f t="shared" ca="1" si="250"/>
        <v/>
      </c>
      <c r="CR47" s="45" t="str">
        <f t="shared" ca="1" si="251"/>
        <v/>
      </c>
      <c r="CS47" s="45" t="str">
        <f t="shared" ca="1" si="252"/>
        <v/>
      </c>
      <c r="CT47" s="45" t="str">
        <f t="shared" ca="1" si="253"/>
        <v/>
      </c>
      <c r="CU47" s="45" t="str">
        <f t="shared" ca="1" si="254"/>
        <v/>
      </c>
      <c r="CV47" s="45" t="str">
        <f t="shared" ca="1" si="255"/>
        <v/>
      </c>
      <c r="CW47" s="45" t="str">
        <f t="shared" ca="1" si="256"/>
        <v/>
      </c>
      <c r="CX47" s="45" t="str">
        <f t="shared" ca="1" si="257"/>
        <v/>
      </c>
      <c r="CY47" s="45" t="str">
        <f t="shared" ca="1" si="258"/>
        <v/>
      </c>
      <c r="CZ47" s="45" t="str">
        <f t="shared" ca="1" si="259"/>
        <v/>
      </c>
    </row>
    <row r="48" spans="1:104" ht="13.5" customHeight="1">
      <c r="A48" s="53">
        <v>45</v>
      </c>
      <c r="B48" s="3">
        <f t="shared" si="14"/>
        <v>48</v>
      </c>
      <c r="C48" s="43" t="s">
        <v>606</v>
      </c>
      <c r="D48" s="45" t="e">
        <f t="shared" ca="1" si="260"/>
        <v>#REF!</v>
      </c>
      <c r="E48" s="45" t="e">
        <f t="shared" ca="1" si="160"/>
        <v>#REF!</v>
      </c>
      <c r="F48" s="45" t="e">
        <f t="shared" ca="1" si="161"/>
        <v>#REF!</v>
      </c>
      <c r="G48" s="45">
        <f t="shared" ca="1" si="162"/>
        <v>0</v>
      </c>
      <c r="H48" s="45" t="str">
        <f t="shared" ca="1" si="163"/>
        <v>net income (continuing operations)</v>
      </c>
      <c r="I48" s="45">
        <f t="shared" ca="1" si="164"/>
        <v>25922</v>
      </c>
      <c r="J48" s="45">
        <f t="shared" ca="1" si="165"/>
        <v>41733</v>
      </c>
      <c r="K48" s="45">
        <f t="shared" ca="1" si="166"/>
        <v>37037</v>
      </c>
      <c r="L48" s="45">
        <f t="shared" ca="1" si="167"/>
        <v>39510</v>
      </c>
      <c r="M48" s="45">
        <f t="shared" ca="1" si="168"/>
        <v>53394</v>
      </c>
      <c r="N48" s="45">
        <f t="shared" ca="1" si="169"/>
        <v>0</v>
      </c>
      <c r="O48" s="45">
        <f t="shared" ca="1" si="170"/>
        <v>0</v>
      </c>
      <c r="P48" s="45">
        <f t="shared" ca="1" si="171"/>
        <v>0</v>
      </c>
      <c r="Q48" s="45">
        <f t="shared" ca="1" si="172"/>
        <v>0</v>
      </c>
      <c r="R48" s="45">
        <f t="shared" ca="1" si="173"/>
        <v>0</v>
      </c>
      <c r="S48" s="45">
        <f t="shared" ca="1" si="174"/>
        <v>0</v>
      </c>
      <c r="T48" s="45">
        <f t="shared" ca="1" si="175"/>
        <v>0</v>
      </c>
      <c r="U48" s="45">
        <f t="shared" ca="1" si="176"/>
        <v>0</v>
      </c>
      <c r="V48" s="45">
        <f t="shared" ca="1" si="177"/>
        <v>0</v>
      </c>
      <c r="W48" s="45">
        <f t="shared" ca="1" si="178"/>
        <v>0</v>
      </c>
      <c r="X48" s="45" t="e">
        <f t="shared" ca="1" si="179"/>
        <v>#REF!</v>
      </c>
      <c r="Y48" s="45">
        <f t="shared" ca="1" si="180"/>
        <v>53394</v>
      </c>
      <c r="Z48" s="45" t="e">
        <f t="shared" ca="1" si="181"/>
        <v>#REF!</v>
      </c>
      <c r="AA48" s="45" t="e">
        <f t="shared" ca="1" si="182"/>
        <v>#REF!</v>
      </c>
      <c r="AB48" s="45" t="str">
        <f t="shared" ca="1" si="183"/>
        <v/>
      </c>
      <c r="AC48" s="45" t="str">
        <f t="shared" ca="1" si="184"/>
        <v/>
      </c>
      <c r="AD48" s="45" t="str">
        <f t="shared" ca="1" si="185"/>
        <v/>
      </c>
      <c r="AE48" s="45" t="str">
        <f t="shared" ca="1" si="186"/>
        <v/>
      </c>
      <c r="AF48" s="45" t="str">
        <f t="shared" ca="1" si="187"/>
        <v/>
      </c>
      <c r="AG48" s="45" t="str">
        <f t="shared" ca="1" si="188"/>
        <v/>
      </c>
      <c r="AH48" s="45" t="str">
        <f t="shared" ca="1" si="189"/>
        <v/>
      </c>
      <c r="AI48" s="45" t="str">
        <f t="shared" ca="1" si="190"/>
        <v/>
      </c>
      <c r="AJ48" s="45" t="str">
        <f t="shared" ca="1" si="191"/>
        <v/>
      </c>
      <c r="AK48" s="45" t="str">
        <f t="shared" ca="1" si="192"/>
        <v/>
      </c>
      <c r="AL48" s="45" t="str">
        <f t="shared" ca="1" si="193"/>
        <v/>
      </c>
      <c r="AM48" s="45" t="str">
        <f t="shared" ca="1" si="194"/>
        <v/>
      </c>
      <c r="AN48" s="45" t="str">
        <f t="shared" ca="1" si="195"/>
        <v/>
      </c>
      <c r="AO48" s="45" t="str">
        <f t="shared" ca="1" si="196"/>
        <v/>
      </c>
      <c r="AP48" s="45" t="str">
        <f t="shared" ca="1" si="197"/>
        <v/>
      </c>
      <c r="AQ48" s="45" t="str">
        <f t="shared" ca="1" si="198"/>
        <v/>
      </c>
      <c r="AR48" s="45" t="str">
        <f t="shared" ca="1" si="199"/>
        <v/>
      </c>
      <c r="AS48" s="45" t="str">
        <f t="shared" ca="1" si="200"/>
        <v/>
      </c>
      <c r="AT48" s="45" t="str">
        <f t="shared" ca="1" si="201"/>
        <v/>
      </c>
      <c r="AU48" s="45" t="str">
        <f t="shared" ca="1" si="202"/>
        <v/>
      </c>
      <c r="AV48" s="45" t="str">
        <f t="shared" ca="1" si="203"/>
        <v/>
      </c>
      <c r="AW48" s="45" t="str">
        <f t="shared" ca="1" si="204"/>
        <v/>
      </c>
      <c r="AX48" s="45" t="str">
        <f t="shared" ca="1" si="205"/>
        <v/>
      </c>
      <c r="AY48" s="45" t="str">
        <f t="shared" ca="1" si="206"/>
        <v/>
      </c>
      <c r="AZ48" s="45" t="str">
        <f t="shared" ca="1" si="207"/>
        <v/>
      </c>
      <c r="BA48" s="45" t="str">
        <f t="shared" ca="1" si="208"/>
        <v/>
      </c>
      <c r="BB48" s="45" t="str">
        <f t="shared" ca="1" si="209"/>
        <v/>
      </c>
      <c r="BC48" s="45" t="str">
        <f t="shared" ca="1" si="210"/>
        <v/>
      </c>
      <c r="BD48" s="45" t="str">
        <f t="shared" ca="1" si="211"/>
        <v/>
      </c>
      <c r="BE48" s="45" t="str">
        <f t="shared" ca="1" si="212"/>
        <v/>
      </c>
      <c r="BF48" s="45" t="str">
        <f t="shared" ca="1" si="213"/>
        <v/>
      </c>
      <c r="BG48" s="45" t="str">
        <f t="shared" ca="1" si="214"/>
        <v/>
      </c>
      <c r="BH48" s="45" t="str">
        <f t="shared" ca="1" si="215"/>
        <v/>
      </c>
      <c r="BI48" s="45" t="str">
        <f t="shared" ca="1" si="216"/>
        <v/>
      </c>
      <c r="BJ48" s="45" t="str">
        <f t="shared" ca="1" si="217"/>
        <v/>
      </c>
      <c r="BK48" s="45" t="str">
        <f t="shared" ca="1" si="218"/>
        <v/>
      </c>
      <c r="BL48" s="45" t="str">
        <f t="shared" ca="1" si="219"/>
        <v/>
      </c>
      <c r="BM48" s="45" t="str">
        <f t="shared" ca="1" si="220"/>
        <v/>
      </c>
      <c r="BN48" s="45" t="str">
        <f t="shared" ca="1" si="221"/>
        <v/>
      </c>
      <c r="BO48" s="45" t="str">
        <f t="shared" ca="1" si="222"/>
        <v/>
      </c>
      <c r="BP48" s="45" t="str">
        <f t="shared" ca="1" si="223"/>
        <v/>
      </c>
      <c r="BQ48" s="45" t="str">
        <f t="shared" ca="1" si="224"/>
        <v/>
      </c>
      <c r="BR48" s="45" t="str">
        <f t="shared" ca="1" si="225"/>
        <v/>
      </c>
      <c r="BS48" s="45" t="str">
        <f t="shared" ca="1" si="226"/>
        <v/>
      </c>
      <c r="BT48" s="45" t="str">
        <f t="shared" ca="1" si="227"/>
        <v/>
      </c>
      <c r="BU48" s="45" t="str">
        <f t="shared" ca="1" si="228"/>
        <v/>
      </c>
      <c r="BV48" s="45" t="str">
        <f t="shared" ca="1" si="229"/>
        <v/>
      </c>
      <c r="BW48" s="45" t="str">
        <f t="shared" ca="1" si="230"/>
        <v/>
      </c>
      <c r="BX48" s="45" t="str">
        <f t="shared" ca="1" si="231"/>
        <v/>
      </c>
      <c r="BY48" s="45" t="str">
        <f t="shared" ca="1" si="232"/>
        <v/>
      </c>
      <c r="BZ48" s="45" t="str">
        <f t="shared" ca="1" si="233"/>
        <v/>
      </c>
      <c r="CA48" s="45" t="str">
        <f t="shared" ca="1" si="234"/>
        <v/>
      </c>
      <c r="CB48" s="45" t="str">
        <f t="shared" ca="1" si="235"/>
        <v/>
      </c>
      <c r="CC48" s="45" t="str">
        <f t="shared" ca="1" si="236"/>
        <v/>
      </c>
      <c r="CD48" s="45" t="str">
        <f t="shared" ca="1" si="237"/>
        <v/>
      </c>
      <c r="CE48" s="45" t="str">
        <f t="shared" ca="1" si="238"/>
        <v/>
      </c>
      <c r="CF48" s="45" t="str">
        <f t="shared" ca="1" si="239"/>
        <v/>
      </c>
      <c r="CG48" s="45" t="str">
        <f t="shared" ca="1" si="240"/>
        <v/>
      </c>
      <c r="CH48" s="45" t="str">
        <f t="shared" ca="1" si="241"/>
        <v/>
      </c>
      <c r="CI48" s="45" t="str">
        <f t="shared" ca="1" si="242"/>
        <v/>
      </c>
      <c r="CJ48" s="45" t="str">
        <f t="shared" ca="1" si="243"/>
        <v/>
      </c>
      <c r="CK48" s="45" t="str">
        <f t="shared" ca="1" si="244"/>
        <v/>
      </c>
      <c r="CL48" s="45" t="str">
        <f t="shared" ca="1" si="245"/>
        <v/>
      </c>
      <c r="CM48" s="45" t="str">
        <f t="shared" ca="1" si="246"/>
        <v/>
      </c>
      <c r="CN48" s="45" t="str">
        <f t="shared" ca="1" si="247"/>
        <v/>
      </c>
      <c r="CO48" s="45" t="str">
        <f t="shared" ca="1" si="248"/>
        <v/>
      </c>
      <c r="CP48" s="45" t="str">
        <f t="shared" ca="1" si="249"/>
        <v/>
      </c>
      <c r="CQ48" s="45" t="str">
        <f t="shared" ca="1" si="250"/>
        <v/>
      </c>
      <c r="CR48" s="45" t="str">
        <f t="shared" ca="1" si="251"/>
        <v/>
      </c>
      <c r="CS48" s="45" t="str">
        <f t="shared" ca="1" si="252"/>
        <v/>
      </c>
      <c r="CT48" s="45" t="str">
        <f t="shared" ca="1" si="253"/>
        <v/>
      </c>
      <c r="CU48" s="45" t="str">
        <f t="shared" ca="1" si="254"/>
        <v/>
      </c>
      <c r="CV48" s="45" t="str">
        <f t="shared" ca="1" si="255"/>
        <v/>
      </c>
      <c r="CW48" s="45" t="str">
        <f t="shared" ca="1" si="256"/>
        <v/>
      </c>
      <c r="CX48" s="45" t="str">
        <f t="shared" ca="1" si="257"/>
        <v/>
      </c>
      <c r="CY48" s="45" t="str">
        <f t="shared" ca="1" si="258"/>
        <v/>
      </c>
      <c r="CZ48" s="45" t="str">
        <f t="shared" ca="1" si="259"/>
        <v/>
      </c>
    </row>
    <row r="49" spans="1:104" ht="13.5" customHeight="1">
      <c r="A49" s="41">
        <v>46</v>
      </c>
      <c r="B49" s="3">
        <f t="shared" si="14"/>
        <v>49</v>
      </c>
      <c r="C49" s="43" t="s">
        <v>605</v>
      </c>
      <c r="D49" s="45" t="e">
        <f t="shared" ca="1" si="260"/>
        <v>#REF!</v>
      </c>
      <c r="E49" s="45" t="e">
        <f t="shared" ca="1" si="160"/>
        <v>#REF!</v>
      </c>
      <c r="F49" s="45" t="e">
        <f t="shared" ca="1" si="161"/>
        <v>#REF!</v>
      </c>
      <c r="G49" s="45">
        <f t="shared" ca="1" si="162"/>
        <v>0</v>
      </c>
      <c r="H49" s="45" t="str">
        <f t="shared" ca="1" si="163"/>
        <v>net income (discontinued operations)</v>
      </c>
      <c r="I49" s="45">
        <f t="shared" ca="1" si="164"/>
        <v>0</v>
      </c>
      <c r="J49" s="45">
        <f t="shared" ca="1" si="165"/>
        <v>0</v>
      </c>
      <c r="K49" s="45">
        <f t="shared" ca="1" si="166"/>
        <v>0</v>
      </c>
      <c r="L49" s="45">
        <f t="shared" ca="1" si="167"/>
        <v>0</v>
      </c>
      <c r="M49" s="45">
        <f t="shared" ca="1" si="168"/>
        <v>0</v>
      </c>
      <c r="N49" s="45">
        <f t="shared" ca="1" si="169"/>
        <v>0</v>
      </c>
      <c r="O49" s="45">
        <f t="shared" ca="1" si="170"/>
        <v>0</v>
      </c>
      <c r="P49" s="45">
        <f t="shared" ca="1" si="171"/>
        <v>0</v>
      </c>
      <c r="Q49" s="45">
        <f t="shared" ca="1" si="172"/>
        <v>0</v>
      </c>
      <c r="R49" s="45">
        <f t="shared" ca="1" si="173"/>
        <v>0</v>
      </c>
      <c r="S49" s="45">
        <f t="shared" ca="1" si="174"/>
        <v>0</v>
      </c>
      <c r="T49" s="45">
        <f t="shared" ca="1" si="175"/>
        <v>0</v>
      </c>
      <c r="U49" s="45">
        <f t="shared" ca="1" si="176"/>
        <v>0</v>
      </c>
      <c r="V49" s="45">
        <f t="shared" ca="1" si="177"/>
        <v>0</v>
      </c>
      <c r="W49" s="45">
        <f t="shared" ca="1" si="178"/>
        <v>0</v>
      </c>
      <c r="X49" s="45" t="e">
        <f t="shared" ca="1" si="179"/>
        <v>#REF!</v>
      </c>
      <c r="Y49" s="45">
        <f t="shared" ca="1" si="180"/>
        <v>0</v>
      </c>
      <c r="Z49" s="45" t="e">
        <f t="shared" ca="1" si="181"/>
        <v>#REF!</v>
      </c>
      <c r="AA49" s="45" t="e">
        <f t="shared" ca="1" si="182"/>
        <v>#REF!</v>
      </c>
      <c r="AB49" s="45" t="str">
        <f t="shared" ca="1" si="183"/>
        <v/>
      </c>
      <c r="AC49" s="45" t="str">
        <f t="shared" ca="1" si="184"/>
        <v/>
      </c>
      <c r="AD49" s="45" t="str">
        <f t="shared" ca="1" si="185"/>
        <v/>
      </c>
      <c r="AE49" s="45" t="str">
        <f t="shared" ca="1" si="186"/>
        <v/>
      </c>
      <c r="AF49" s="45" t="str">
        <f t="shared" ca="1" si="187"/>
        <v/>
      </c>
      <c r="AG49" s="45" t="str">
        <f t="shared" ca="1" si="188"/>
        <v/>
      </c>
      <c r="AH49" s="45" t="str">
        <f t="shared" ca="1" si="189"/>
        <v/>
      </c>
      <c r="AI49" s="45" t="str">
        <f t="shared" ca="1" si="190"/>
        <v/>
      </c>
      <c r="AJ49" s="45" t="str">
        <f t="shared" ca="1" si="191"/>
        <v/>
      </c>
      <c r="AK49" s="45" t="str">
        <f t="shared" ca="1" si="192"/>
        <v/>
      </c>
      <c r="AL49" s="45" t="str">
        <f t="shared" ca="1" si="193"/>
        <v/>
      </c>
      <c r="AM49" s="45" t="str">
        <f t="shared" ca="1" si="194"/>
        <v/>
      </c>
      <c r="AN49" s="45" t="str">
        <f t="shared" ca="1" si="195"/>
        <v/>
      </c>
      <c r="AO49" s="45" t="str">
        <f t="shared" ca="1" si="196"/>
        <v/>
      </c>
      <c r="AP49" s="45" t="str">
        <f t="shared" ca="1" si="197"/>
        <v/>
      </c>
      <c r="AQ49" s="45" t="str">
        <f t="shared" ca="1" si="198"/>
        <v/>
      </c>
      <c r="AR49" s="45" t="str">
        <f t="shared" ca="1" si="199"/>
        <v/>
      </c>
      <c r="AS49" s="45" t="str">
        <f t="shared" ca="1" si="200"/>
        <v/>
      </c>
      <c r="AT49" s="45" t="str">
        <f t="shared" ca="1" si="201"/>
        <v/>
      </c>
      <c r="AU49" s="45" t="str">
        <f t="shared" ca="1" si="202"/>
        <v/>
      </c>
      <c r="AV49" s="45" t="str">
        <f t="shared" ca="1" si="203"/>
        <v/>
      </c>
      <c r="AW49" s="45" t="str">
        <f t="shared" ca="1" si="204"/>
        <v/>
      </c>
      <c r="AX49" s="45" t="str">
        <f t="shared" ca="1" si="205"/>
        <v/>
      </c>
      <c r="AY49" s="45" t="str">
        <f t="shared" ca="1" si="206"/>
        <v/>
      </c>
      <c r="AZ49" s="45" t="str">
        <f t="shared" ca="1" si="207"/>
        <v/>
      </c>
      <c r="BA49" s="45" t="str">
        <f t="shared" ca="1" si="208"/>
        <v/>
      </c>
      <c r="BB49" s="45" t="str">
        <f t="shared" ca="1" si="209"/>
        <v/>
      </c>
      <c r="BC49" s="45" t="str">
        <f t="shared" ca="1" si="210"/>
        <v/>
      </c>
      <c r="BD49" s="45" t="str">
        <f t="shared" ca="1" si="211"/>
        <v/>
      </c>
      <c r="BE49" s="45" t="str">
        <f t="shared" ca="1" si="212"/>
        <v/>
      </c>
      <c r="BF49" s="45" t="str">
        <f t="shared" ca="1" si="213"/>
        <v/>
      </c>
      <c r="BG49" s="45" t="str">
        <f t="shared" ca="1" si="214"/>
        <v/>
      </c>
      <c r="BH49" s="45" t="str">
        <f t="shared" ca="1" si="215"/>
        <v/>
      </c>
      <c r="BI49" s="45" t="str">
        <f t="shared" ca="1" si="216"/>
        <v/>
      </c>
      <c r="BJ49" s="45" t="str">
        <f t="shared" ca="1" si="217"/>
        <v/>
      </c>
      <c r="BK49" s="45" t="str">
        <f t="shared" ca="1" si="218"/>
        <v/>
      </c>
      <c r="BL49" s="45" t="str">
        <f t="shared" ca="1" si="219"/>
        <v/>
      </c>
      <c r="BM49" s="45" t="str">
        <f t="shared" ca="1" si="220"/>
        <v/>
      </c>
      <c r="BN49" s="45" t="str">
        <f t="shared" ca="1" si="221"/>
        <v/>
      </c>
      <c r="BO49" s="45" t="str">
        <f t="shared" ca="1" si="222"/>
        <v/>
      </c>
      <c r="BP49" s="45" t="str">
        <f t="shared" ca="1" si="223"/>
        <v/>
      </c>
      <c r="BQ49" s="45" t="str">
        <f t="shared" ca="1" si="224"/>
        <v/>
      </c>
      <c r="BR49" s="45" t="str">
        <f t="shared" ca="1" si="225"/>
        <v/>
      </c>
      <c r="BS49" s="45" t="str">
        <f t="shared" ca="1" si="226"/>
        <v/>
      </c>
      <c r="BT49" s="45" t="str">
        <f t="shared" ca="1" si="227"/>
        <v/>
      </c>
      <c r="BU49" s="45" t="str">
        <f t="shared" ca="1" si="228"/>
        <v/>
      </c>
      <c r="BV49" s="45" t="str">
        <f t="shared" ca="1" si="229"/>
        <v/>
      </c>
      <c r="BW49" s="45" t="str">
        <f t="shared" ca="1" si="230"/>
        <v/>
      </c>
      <c r="BX49" s="45" t="str">
        <f t="shared" ca="1" si="231"/>
        <v/>
      </c>
      <c r="BY49" s="45" t="str">
        <f t="shared" ca="1" si="232"/>
        <v/>
      </c>
      <c r="BZ49" s="45" t="str">
        <f t="shared" ca="1" si="233"/>
        <v/>
      </c>
      <c r="CA49" s="45" t="str">
        <f t="shared" ca="1" si="234"/>
        <v/>
      </c>
      <c r="CB49" s="45" t="str">
        <f t="shared" ca="1" si="235"/>
        <v/>
      </c>
      <c r="CC49" s="45" t="str">
        <f t="shared" ca="1" si="236"/>
        <v/>
      </c>
      <c r="CD49" s="45" t="str">
        <f t="shared" ca="1" si="237"/>
        <v/>
      </c>
      <c r="CE49" s="45" t="str">
        <f t="shared" ca="1" si="238"/>
        <v/>
      </c>
      <c r="CF49" s="45" t="str">
        <f t="shared" ca="1" si="239"/>
        <v/>
      </c>
      <c r="CG49" s="45" t="str">
        <f t="shared" ca="1" si="240"/>
        <v/>
      </c>
      <c r="CH49" s="45" t="str">
        <f t="shared" ca="1" si="241"/>
        <v/>
      </c>
      <c r="CI49" s="45" t="str">
        <f t="shared" ca="1" si="242"/>
        <v/>
      </c>
      <c r="CJ49" s="45" t="str">
        <f t="shared" ca="1" si="243"/>
        <v/>
      </c>
      <c r="CK49" s="45" t="str">
        <f t="shared" ca="1" si="244"/>
        <v/>
      </c>
      <c r="CL49" s="45" t="str">
        <f t="shared" ca="1" si="245"/>
        <v/>
      </c>
      <c r="CM49" s="45" t="str">
        <f t="shared" ca="1" si="246"/>
        <v/>
      </c>
      <c r="CN49" s="45" t="str">
        <f t="shared" ca="1" si="247"/>
        <v/>
      </c>
      <c r="CO49" s="45" t="str">
        <f t="shared" ca="1" si="248"/>
        <v/>
      </c>
      <c r="CP49" s="45" t="str">
        <f t="shared" ca="1" si="249"/>
        <v/>
      </c>
      <c r="CQ49" s="45" t="str">
        <f t="shared" ca="1" si="250"/>
        <v/>
      </c>
      <c r="CR49" s="45" t="str">
        <f t="shared" ca="1" si="251"/>
        <v/>
      </c>
      <c r="CS49" s="45" t="str">
        <f t="shared" ca="1" si="252"/>
        <v/>
      </c>
      <c r="CT49" s="45" t="str">
        <f t="shared" ca="1" si="253"/>
        <v/>
      </c>
      <c r="CU49" s="45" t="str">
        <f t="shared" ca="1" si="254"/>
        <v/>
      </c>
      <c r="CV49" s="45" t="str">
        <f t="shared" ca="1" si="255"/>
        <v/>
      </c>
      <c r="CW49" s="45" t="str">
        <f t="shared" ca="1" si="256"/>
        <v/>
      </c>
      <c r="CX49" s="45" t="str">
        <f t="shared" ca="1" si="257"/>
        <v/>
      </c>
      <c r="CY49" s="45" t="str">
        <f t="shared" ca="1" si="258"/>
        <v/>
      </c>
      <c r="CZ49" s="45" t="str">
        <f t="shared" ca="1" si="259"/>
        <v/>
      </c>
    </row>
    <row r="50" spans="1:104" ht="13.5" customHeight="1">
      <c r="A50" s="53">
        <v>47</v>
      </c>
      <c r="B50" s="3">
        <f t="shared" si="14"/>
        <v>50</v>
      </c>
      <c r="C50" s="43" t="s">
        <v>604</v>
      </c>
      <c r="D50" s="45" t="e">
        <f t="shared" ca="1" si="260"/>
        <v>#REF!</v>
      </c>
      <c r="E50" s="45" t="e">
        <f t="shared" ca="1" si="160"/>
        <v>#REF!</v>
      </c>
      <c r="F50" s="45" t="e">
        <f t="shared" ca="1" si="161"/>
        <v>#REF!</v>
      </c>
      <c r="G50" s="45">
        <f t="shared" ca="1" si="162"/>
        <v>0</v>
      </c>
      <c r="H50" s="45" t="str">
        <f t="shared" ca="1" si="163"/>
        <v>net income (total operations)</v>
      </c>
      <c r="I50" s="45">
        <f t="shared" ca="1" si="164"/>
        <v>25922</v>
      </c>
      <c r="J50" s="45">
        <f t="shared" ca="1" si="165"/>
        <v>41733</v>
      </c>
      <c r="K50" s="45">
        <f t="shared" ca="1" si="166"/>
        <v>37037</v>
      </c>
      <c r="L50" s="45">
        <f t="shared" ca="1" si="167"/>
        <v>39510</v>
      </c>
      <c r="M50" s="45">
        <f t="shared" ca="1" si="168"/>
        <v>53394</v>
      </c>
      <c r="N50" s="45">
        <f t="shared" ca="1" si="169"/>
        <v>2122</v>
      </c>
      <c r="O50" s="45">
        <f t="shared" ca="1" si="170"/>
        <v>1829</v>
      </c>
      <c r="P50" s="45">
        <f t="shared" ca="1" si="171"/>
        <v>1594</v>
      </c>
      <c r="Q50" s="45">
        <f t="shared" ca="1" si="172"/>
        <v>2111</v>
      </c>
      <c r="R50" s="45">
        <f t="shared" ca="1" si="173"/>
        <v>2283</v>
      </c>
      <c r="S50" s="45">
        <f t="shared" ca="1" si="174"/>
        <v>2396</v>
      </c>
      <c r="T50" s="45">
        <f t="shared" ca="1" si="175"/>
        <v>2042</v>
      </c>
      <c r="U50" s="45">
        <f t="shared" ca="1" si="176"/>
        <v>2349</v>
      </c>
      <c r="V50" s="45">
        <f t="shared" ca="1" si="177"/>
        <v>2451</v>
      </c>
      <c r="W50" s="45">
        <f t="shared" ca="1" si="178"/>
        <v>0</v>
      </c>
      <c r="X50" s="45" t="e">
        <f t="shared" ca="1" si="179"/>
        <v>#REF!</v>
      </c>
      <c r="Y50" s="45">
        <f t="shared" ca="1" si="180"/>
        <v>53394</v>
      </c>
      <c r="Z50" s="45" t="e">
        <f t="shared" ca="1" si="181"/>
        <v>#REF!</v>
      </c>
      <c r="AA50" s="45" t="e">
        <f t="shared" ca="1" si="182"/>
        <v>#REF!</v>
      </c>
      <c r="AB50" s="45" t="str">
        <f t="shared" ca="1" si="183"/>
        <v/>
      </c>
      <c r="AC50" s="45" t="str">
        <f t="shared" ca="1" si="184"/>
        <v/>
      </c>
      <c r="AD50" s="45" t="str">
        <f t="shared" ca="1" si="185"/>
        <v/>
      </c>
      <c r="AE50" s="45" t="str">
        <f t="shared" ca="1" si="186"/>
        <v/>
      </c>
      <c r="AF50" s="45" t="str">
        <f t="shared" ca="1" si="187"/>
        <v/>
      </c>
      <c r="AG50" s="45" t="str">
        <f t="shared" ca="1" si="188"/>
        <v/>
      </c>
      <c r="AH50" s="45" t="str">
        <f t="shared" ca="1" si="189"/>
        <v/>
      </c>
      <c r="AI50" s="45" t="str">
        <f t="shared" ca="1" si="190"/>
        <v/>
      </c>
      <c r="AJ50" s="45" t="str">
        <f t="shared" ca="1" si="191"/>
        <v/>
      </c>
      <c r="AK50" s="45" t="str">
        <f t="shared" ca="1" si="192"/>
        <v/>
      </c>
      <c r="AL50" s="45" t="str">
        <f t="shared" ca="1" si="193"/>
        <v/>
      </c>
      <c r="AM50" s="45" t="str">
        <f t="shared" ca="1" si="194"/>
        <v/>
      </c>
      <c r="AN50" s="45" t="str">
        <f t="shared" ca="1" si="195"/>
        <v/>
      </c>
      <c r="AO50" s="45" t="str">
        <f t="shared" ca="1" si="196"/>
        <v/>
      </c>
      <c r="AP50" s="45" t="str">
        <f t="shared" ca="1" si="197"/>
        <v/>
      </c>
      <c r="AQ50" s="45" t="str">
        <f t="shared" ca="1" si="198"/>
        <v/>
      </c>
      <c r="AR50" s="45" t="str">
        <f t="shared" ca="1" si="199"/>
        <v/>
      </c>
      <c r="AS50" s="45" t="str">
        <f t="shared" ca="1" si="200"/>
        <v/>
      </c>
      <c r="AT50" s="45" t="str">
        <f t="shared" ca="1" si="201"/>
        <v/>
      </c>
      <c r="AU50" s="45" t="str">
        <f t="shared" ca="1" si="202"/>
        <v/>
      </c>
      <c r="AV50" s="45" t="str">
        <f t="shared" ca="1" si="203"/>
        <v/>
      </c>
      <c r="AW50" s="45" t="str">
        <f t="shared" ca="1" si="204"/>
        <v/>
      </c>
      <c r="AX50" s="45" t="str">
        <f t="shared" ca="1" si="205"/>
        <v/>
      </c>
      <c r="AY50" s="45" t="str">
        <f t="shared" ca="1" si="206"/>
        <v/>
      </c>
      <c r="AZ50" s="45" t="str">
        <f t="shared" ca="1" si="207"/>
        <v/>
      </c>
      <c r="BA50" s="45" t="str">
        <f t="shared" ca="1" si="208"/>
        <v/>
      </c>
      <c r="BB50" s="45" t="str">
        <f t="shared" ca="1" si="209"/>
        <v/>
      </c>
      <c r="BC50" s="45" t="str">
        <f t="shared" ca="1" si="210"/>
        <v/>
      </c>
      <c r="BD50" s="45" t="str">
        <f t="shared" ca="1" si="211"/>
        <v/>
      </c>
      <c r="BE50" s="45" t="str">
        <f t="shared" ca="1" si="212"/>
        <v/>
      </c>
      <c r="BF50" s="45" t="str">
        <f t="shared" ca="1" si="213"/>
        <v/>
      </c>
      <c r="BG50" s="45" t="str">
        <f t="shared" ca="1" si="214"/>
        <v/>
      </c>
      <c r="BH50" s="45" t="str">
        <f t="shared" ca="1" si="215"/>
        <v/>
      </c>
      <c r="BI50" s="45" t="str">
        <f t="shared" ca="1" si="216"/>
        <v/>
      </c>
      <c r="BJ50" s="45" t="str">
        <f t="shared" ca="1" si="217"/>
        <v/>
      </c>
      <c r="BK50" s="45" t="str">
        <f t="shared" ca="1" si="218"/>
        <v/>
      </c>
      <c r="BL50" s="45" t="str">
        <f t="shared" ca="1" si="219"/>
        <v/>
      </c>
      <c r="BM50" s="45" t="str">
        <f t="shared" ca="1" si="220"/>
        <v/>
      </c>
      <c r="BN50" s="45" t="str">
        <f t="shared" ca="1" si="221"/>
        <v/>
      </c>
      <c r="BO50" s="45" t="str">
        <f t="shared" ca="1" si="222"/>
        <v/>
      </c>
      <c r="BP50" s="45" t="str">
        <f t="shared" ca="1" si="223"/>
        <v/>
      </c>
      <c r="BQ50" s="45" t="str">
        <f t="shared" ca="1" si="224"/>
        <v/>
      </c>
      <c r="BR50" s="45" t="str">
        <f t="shared" ca="1" si="225"/>
        <v/>
      </c>
      <c r="BS50" s="45" t="str">
        <f t="shared" ca="1" si="226"/>
        <v/>
      </c>
      <c r="BT50" s="45" t="str">
        <f t="shared" ca="1" si="227"/>
        <v/>
      </c>
      <c r="BU50" s="45" t="str">
        <f t="shared" ca="1" si="228"/>
        <v/>
      </c>
      <c r="BV50" s="45" t="str">
        <f t="shared" ca="1" si="229"/>
        <v/>
      </c>
      <c r="BW50" s="45" t="str">
        <f t="shared" ca="1" si="230"/>
        <v/>
      </c>
      <c r="BX50" s="45" t="str">
        <f t="shared" ca="1" si="231"/>
        <v/>
      </c>
      <c r="BY50" s="45" t="str">
        <f t="shared" ca="1" si="232"/>
        <v/>
      </c>
      <c r="BZ50" s="45" t="str">
        <f t="shared" ca="1" si="233"/>
        <v/>
      </c>
      <c r="CA50" s="45" t="str">
        <f t="shared" ca="1" si="234"/>
        <v/>
      </c>
      <c r="CB50" s="45" t="str">
        <f t="shared" ca="1" si="235"/>
        <v/>
      </c>
      <c r="CC50" s="45" t="str">
        <f t="shared" ca="1" si="236"/>
        <v/>
      </c>
      <c r="CD50" s="45" t="str">
        <f t="shared" ca="1" si="237"/>
        <v/>
      </c>
      <c r="CE50" s="45" t="str">
        <f t="shared" ca="1" si="238"/>
        <v/>
      </c>
      <c r="CF50" s="45" t="str">
        <f t="shared" ca="1" si="239"/>
        <v/>
      </c>
      <c r="CG50" s="45" t="str">
        <f t="shared" ca="1" si="240"/>
        <v/>
      </c>
      <c r="CH50" s="45" t="str">
        <f t="shared" ca="1" si="241"/>
        <v/>
      </c>
      <c r="CI50" s="45" t="str">
        <f t="shared" ca="1" si="242"/>
        <v/>
      </c>
      <c r="CJ50" s="45" t="str">
        <f t="shared" ca="1" si="243"/>
        <v/>
      </c>
      <c r="CK50" s="45" t="str">
        <f t="shared" ca="1" si="244"/>
        <v/>
      </c>
      <c r="CL50" s="45" t="str">
        <f t="shared" ca="1" si="245"/>
        <v/>
      </c>
      <c r="CM50" s="45" t="str">
        <f t="shared" ca="1" si="246"/>
        <v/>
      </c>
      <c r="CN50" s="45" t="str">
        <f t="shared" ca="1" si="247"/>
        <v/>
      </c>
      <c r="CO50" s="45" t="str">
        <f t="shared" ca="1" si="248"/>
        <v/>
      </c>
      <c r="CP50" s="45" t="str">
        <f t="shared" ca="1" si="249"/>
        <v/>
      </c>
      <c r="CQ50" s="45" t="str">
        <f t="shared" ca="1" si="250"/>
        <v/>
      </c>
      <c r="CR50" s="45" t="str">
        <f t="shared" ca="1" si="251"/>
        <v/>
      </c>
      <c r="CS50" s="45" t="str">
        <f t="shared" ca="1" si="252"/>
        <v/>
      </c>
      <c r="CT50" s="45" t="str">
        <f t="shared" ca="1" si="253"/>
        <v/>
      </c>
      <c r="CU50" s="45" t="str">
        <f t="shared" ca="1" si="254"/>
        <v/>
      </c>
      <c r="CV50" s="45" t="str">
        <f t="shared" ca="1" si="255"/>
        <v/>
      </c>
      <c r="CW50" s="45" t="str">
        <f t="shared" ca="1" si="256"/>
        <v/>
      </c>
      <c r="CX50" s="45" t="str">
        <f t="shared" ca="1" si="257"/>
        <v/>
      </c>
      <c r="CY50" s="45" t="str">
        <f t="shared" ca="1" si="258"/>
        <v/>
      </c>
      <c r="CZ50" s="45" t="str">
        <f t="shared" ca="1" si="259"/>
        <v/>
      </c>
    </row>
    <row r="51" spans="1:104" ht="13.5" customHeight="1">
      <c r="A51" s="41">
        <v>48</v>
      </c>
      <c r="B51" s="3">
        <f t="shared" si="14"/>
        <v>51</v>
      </c>
      <c r="C51" s="46" t="s">
        <v>603</v>
      </c>
      <c r="D51" s="45" t="e">
        <f t="shared" ca="1" si="260"/>
        <v>#REF!</v>
      </c>
      <c r="E51" s="45" t="e">
        <f t="shared" ca="1" si="160"/>
        <v>#REF!</v>
      </c>
      <c r="F51" s="45" t="e">
        <f t="shared" ca="1" si="161"/>
        <v>#REF!</v>
      </c>
      <c r="G51" s="45">
        <f t="shared" ca="1" si="162"/>
        <v>0</v>
      </c>
      <c r="H51" s="45" t="str">
        <f t="shared" ca="1" si="163"/>
        <v>extraordinary income/losses</v>
      </c>
      <c r="I51" s="45">
        <f t="shared" ca="1" si="164"/>
        <v>0</v>
      </c>
      <c r="J51" s="45">
        <f t="shared" ca="1" si="165"/>
        <v>0</v>
      </c>
      <c r="K51" s="45">
        <f t="shared" ca="1" si="166"/>
        <v>0</v>
      </c>
      <c r="L51" s="45">
        <f t="shared" ca="1" si="167"/>
        <v>0</v>
      </c>
      <c r="M51" s="45">
        <f t="shared" ca="1" si="168"/>
        <v>0</v>
      </c>
      <c r="N51" s="45">
        <f t="shared" ca="1" si="169"/>
        <v>0</v>
      </c>
      <c r="O51" s="45">
        <f t="shared" ca="1" si="170"/>
        <v>0</v>
      </c>
      <c r="P51" s="45">
        <f t="shared" ca="1" si="171"/>
        <v>0</v>
      </c>
      <c r="Q51" s="45">
        <f t="shared" ca="1" si="172"/>
        <v>0</v>
      </c>
      <c r="R51" s="45">
        <f t="shared" ca="1" si="173"/>
        <v>0</v>
      </c>
      <c r="S51" s="45">
        <f t="shared" ca="1" si="174"/>
        <v>0</v>
      </c>
      <c r="T51" s="45">
        <f t="shared" ca="1" si="175"/>
        <v>0</v>
      </c>
      <c r="U51" s="45">
        <f t="shared" ca="1" si="176"/>
        <v>0</v>
      </c>
      <c r="V51" s="45">
        <f t="shared" ca="1" si="177"/>
        <v>0</v>
      </c>
      <c r="W51" s="45">
        <f t="shared" ca="1" si="178"/>
        <v>0</v>
      </c>
      <c r="X51" s="45" t="e">
        <f t="shared" ca="1" si="179"/>
        <v>#REF!</v>
      </c>
      <c r="Y51" s="45">
        <f t="shared" ca="1" si="180"/>
        <v>0</v>
      </c>
      <c r="Z51" s="45" t="e">
        <f t="shared" ca="1" si="181"/>
        <v>#REF!</v>
      </c>
      <c r="AA51" s="45" t="e">
        <f t="shared" ca="1" si="182"/>
        <v>#REF!</v>
      </c>
      <c r="AB51" s="45" t="str">
        <f t="shared" ca="1" si="183"/>
        <v/>
      </c>
      <c r="AC51" s="45" t="str">
        <f t="shared" ca="1" si="184"/>
        <v/>
      </c>
      <c r="AD51" s="45" t="str">
        <f t="shared" ca="1" si="185"/>
        <v/>
      </c>
      <c r="AE51" s="45" t="str">
        <f t="shared" ca="1" si="186"/>
        <v/>
      </c>
      <c r="AF51" s="45" t="str">
        <f t="shared" ca="1" si="187"/>
        <v/>
      </c>
      <c r="AG51" s="45" t="str">
        <f t="shared" ca="1" si="188"/>
        <v/>
      </c>
      <c r="AH51" s="45" t="str">
        <f t="shared" ca="1" si="189"/>
        <v/>
      </c>
      <c r="AI51" s="45" t="str">
        <f t="shared" ca="1" si="190"/>
        <v/>
      </c>
      <c r="AJ51" s="45" t="str">
        <f t="shared" ca="1" si="191"/>
        <v/>
      </c>
      <c r="AK51" s="45" t="str">
        <f t="shared" ca="1" si="192"/>
        <v/>
      </c>
      <c r="AL51" s="45" t="str">
        <f t="shared" ca="1" si="193"/>
        <v/>
      </c>
      <c r="AM51" s="45" t="str">
        <f t="shared" ca="1" si="194"/>
        <v/>
      </c>
      <c r="AN51" s="45" t="str">
        <f t="shared" ca="1" si="195"/>
        <v/>
      </c>
      <c r="AO51" s="45" t="str">
        <f t="shared" ca="1" si="196"/>
        <v/>
      </c>
      <c r="AP51" s="45" t="str">
        <f t="shared" ca="1" si="197"/>
        <v/>
      </c>
      <c r="AQ51" s="45" t="str">
        <f t="shared" ca="1" si="198"/>
        <v/>
      </c>
      <c r="AR51" s="45" t="str">
        <f t="shared" ca="1" si="199"/>
        <v/>
      </c>
      <c r="AS51" s="45" t="str">
        <f t="shared" ca="1" si="200"/>
        <v/>
      </c>
      <c r="AT51" s="45" t="str">
        <f t="shared" ca="1" si="201"/>
        <v/>
      </c>
      <c r="AU51" s="45" t="str">
        <f t="shared" ca="1" si="202"/>
        <v/>
      </c>
      <c r="AV51" s="45" t="str">
        <f t="shared" ca="1" si="203"/>
        <v/>
      </c>
      <c r="AW51" s="45" t="str">
        <f t="shared" ca="1" si="204"/>
        <v/>
      </c>
      <c r="AX51" s="45" t="str">
        <f t="shared" ca="1" si="205"/>
        <v/>
      </c>
      <c r="AY51" s="45" t="str">
        <f t="shared" ca="1" si="206"/>
        <v/>
      </c>
      <c r="AZ51" s="45" t="str">
        <f t="shared" ca="1" si="207"/>
        <v/>
      </c>
      <c r="BA51" s="45" t="str">
        <f t="shared" ca="1" si="208"/>
        <v/>
      </c>
      <c r="BB51" s="45" t="str">
        <f t="shared" ca="1" si="209"/>
        <v/>
      </c>
      <c r="BC51" s="45" t="str">
        <f t="shared" ca="1" si="210"/>
        <v/>
      </c>
      <c r="BD51" s="45" t="str">
        <f t="shared" ca="1" si="211"/>
        <v/>
      </c>
      <c r="BE51" s="45" t="str">
        <f t="shared" ca="1" si="212"/>
        <v/>
      </c>
      <c r="BF51" s="45" t="str">
        <f t="shared" ca="1" si="213"/>
        <v/>
      </c>
      <c r="BG51" s="45" t="str">
        <f t="shared" ca="1" si="214"/>
        <v/>
      </c>
      <c r="BH51" s="45" t="str">
        <f t="shared" ca="1" si="215"/>
        <v/>
      </c>
      <c r="BI51" s="45" t="str">
        <f t="shared" ca="1" si="216"/>
        <v/>
      </c>
      <c r="BJ51" s="45" t="str">
        <f t="shared" ca="1" si="217"/>
        <v/>
      </c>
      <c r="BK51" s="45" t="str">
        <f t="shared" ca="1" si="218"/>
        <v/>
      </c>
      <c r="BL51" s="45" t="str">
        <f t="shared" ca="1" si="219"/>
        <v/>
      </c>
      <c r="BM51" s="45" t="str">
        <f t="shared" ca="1" si="220"/>
        <v/>
      </c>
      <c r="BN51" s="45" t="str">
        <f t="shared" ca="1" si="221"/>
        <v/>
      </c>
      <c r="BO51" s="45" t="str">
        <f t="shared" ca="1" si="222"/>
        <v/>
      </c>
      <c r="BP51" s="45" t="str">
        <f t="shared" ca="1" si="223"/>
        <v/>
      </c>
      <c r="BQ51" s="45" t="str">
        <f t="shared" ca="1" si="224"/>
        <v/>
      </c>
      <c r="BR51" s="45" t="str">
        <f t="shared" ca="1" si="225"/>
        <v/>
      </c>
      <c r="BS51" s="45" t="str">
        <f t="shared" ca="1" si="226"/>
        <v/>
      </c>
      <c r="BT51" s="45" t="str">
        <f t="shared" ca="1" si="227"/>
        <v/>
      </c>
      <c r="BU51" s="45" t="str">
        <f t="shared" ca="1" si="228"/>
        <v/>
      </c>
      <c r="BV51" s="45" t="str">
        <f t="shared" ca="1" si="229"/>
        <v/>
      </c>
      <c r="BW51" s="45" t="str">
        <f t="shared" ca="1" si="230"/>
        <v/>
      </c>
      <c r="BX51" s="45" t="str">
        <f t="shared" ca="1" si="231"/>
        <v/>
      </c>
      <c r="BY51" s="45" t="str">
        <f t="shared" ca="1" si="232"/>
        <v/>
      </c>
      <c r="BZ51" s="45" t="str">
        <f t="shared" ca="1" si="233"/>
        <v/>
      </c>
      <c r="CA51" s="45" t="str">
        <f t="shared" ca="1" si="234"/>
        <v/>
      </c>
      <c r="CB51" s="45" t="str">
        <f t="shared" ca="1" si="235"/>
        <v/>
      </c>
      <c r="CC51" s="45" t="str">
        <f t="shared" ca="1" si="236"/>
        <v/>
      </c>
      <c r="CD51" s="45" t="str">
        <f t="shared" ca="1" si="237"/>
        <v/>
      </c>
      <c r="CE51" s="45" t="str">
        <f t="shared" ca="1" si="238"/>
        <v/>
      </c>
      <c r="CF51" s="45" t="str">
        <f t="shared" ca="1" si="239"/>
        <v/>
      </c>
      <c r="CG51" s="45" t="str">
        <f t="shared" ca="1" si="240"/>
        <v/>
      </c>
      <c r="CH51" s="45" t="str">
        <f t="shared" ca="1" si="241"/>
        <v/>
      </c>
      <c r="CI51" s="45" t="str">
        <f t="shared" ca="1" si="242"/>
        <v/>
      </c>
      <c r="CJ51" s="45" t="str">
        <f t="shared" ca="1" si="243"/>
        <v/>
      </c>
      <c r="CK51" s="45" t="str">
        <f t="shared" ca="1" si="244"/>
        <v/>
      </c>
      <c r="CL51" s="45" t="str">
        <f t="shared" ca="1" si="245"/>
        <v/>
      </c>
      <c r="CM51" s="45" t="str">
        <f t="shared" ca="1" si="246"/>
        <v/>
      </c>
      <c r="CN51" s="45" t="str">
        <f t="shared" ca="1" si="247"/>
        <v/>
      </c>
      <c r="CO51" s="45" t="str">
        <f t="shared" ca="1" si="248"/>
        <v/>
      </c>
      <c r="CP51" s="45" t="str">
        <f t="shared" ca="1" si="249"/>
        <v/>
      </c>
      <c r="CQ51" s="45" t="str">
        <f t="shared" ca="1" si="250"/>
        <v/>
      </c>
      <c r="CR51" s="45" t="str">
        <f t="shared" ca="1" si="251"/>
        <v/>
      </c>
      <c r="CS51" s="45" t="str">
        <f t="shared" ca="1" si="252"/>
        <v/>
      </c>
      <c r="CT51" s="45" t="str">
        <f t="shared" ca="1" si="253"/>
        <v/>
      </c>
      <c r="CU51" s="45" t="str">
        <f t="shared" ca="1" si="254"/>
        <v/>
      </c>
      <c r="CV51" s="45" t="str">
        <f t="shared" ca="1" si="255"/>
        <v/>
      </c>
      <c r="CW51" s="45" t="str">
        <f t="shared" ca="1" si="256"/>
        <v/>
      </c>
      <c r="CX51" s="45" t="str">
        <f t="shared" ca="1" si="257"/>
        <v/>
      </c>
      <c r="CY51" s="45" t="str">
        <f t="shared" ca="1" si="258"/>
        <v/>
      </c>
      <c r="CZ51" s="45" t="str">
        <f t="shared" ca="1" si="259"/>
        <v/>
      </c>
    </row>
    <row r="52" spans="1:104" ht="13.5" customHeight="1">
      <c r="A52" s="41">
        <v>49</v>
      </c>
      <c r="B52" s="3">
        <f t="shared" si="14"/>
        <v>52</v>
      </c>
      <c r="C52" s="46" t="s">
        <v>602</v>
      </c>
      <c r="D52" s="45" t="e">
        <f t="shared" ca="1" si="260"/>
        <v>#REF!</v>
      </c>
      <c r="E52" s="45" t="e">
        <f t="shared" ca="1" si="160"/>
        <v>#REF!</v>
      </c>
      <c r="F52" s="45" t="e">
        <f t="shared" ca="1" si="161"/>
        <v>#REF!</v>
      </c>
      <c r="G52" s="45">
        <f t="shared" ca="1" si="162"/>
        <v>0</v>
      </c>
      <c r="H52" s="45" t="str">
        <f t="shared" ca="1" si="163"/>
        <v>income from cum. effect of acct. change</v>
      </c>
      <c r="I52" s="45">
        <f t="shared" ca="1" si="164"/>
        <v>0</v>
      </c>
      <c r="J52" s="45">
        <f t="shared" ca="1" si="165"/>
        <v>0</v>
      </c>
      <c r="K52" s="45">
        <f t="shared" ca="1" si="166"/>
        <v>0</v>
      </c>
      <c r="L52" s="45">
        <f t="shared" ca="1" si="167"/>
        <v>0</v>
      </c>
      <c r="M52" s="45">
        <f t="shared" ca="1" si="168"/>
        <v>0</v>
      </c>
      <c r="N52" s="45">
        <f t="shared" ca="1" si="169"/>
        <v>3742</v>
      </c>
      <c r="O52" s="45">
        <f t="shared" ca="1" si="170"/>
        <v>4014</v>
      </c>
      <c r="P52" s="45">
        <f t="shared" ca="1" si="171"/>
        <v>3884</v>
      </c>
      <c r="Q52" s="45">
        <f t="shared" ca="1" si="172"/>
        <v>4318</v>
      </c>
      <c r="R52" s="45">
        <f t="shared" ca="1" si="173"/>
        <v>5046</v>
      </c>
      <c r="S52" s="45">
        <f t="shared" ca="1" si="174"/>
        <v>5141</v>
      </c>
      <c r="T52" s="45">
        <f t="shared" ca="1" si="175"/>
        <v>5010</v>
      </c>
      <c r="U52" s="45">
        <f t="shared" ca="1" si="176"/>
        <v>0</v>
      </c>
      <c r="V52" s="45">
        <f t="shared" ca="1" si="177"/>
        <v>0</v>
      </c>
      <c r="W52" s="45">
        <f t="shared" ca="1" si="178"/>
        <v>0</v>
      </c>
      <c r="X52" s="45" t="e">
        <f t="shared" ca="1" si="179"/>
        <v>#REF!</v>
      </c>
      <c r="Y52" s="45">
        <f t="shared" ca="1" si="180"/>
        <v>0</v>
      </c>
      <c r="Z52" s="45" t="e">
        <f t="shared" ca="1" si="181"/>
        <v>#REF!</v>
      </c>
      <c r="AA52" s="45" t="e">
        <f t="shared" ca="1" si="182"/>
        <v>#REF!</v>
      </c>
      <c r="AB52" s="45" t="str">
        <f t="shared" ca="1" si="183"/>
        <v/>
      </c>
      <c r="AC52" s="45" t="str">
        <f t="shared" ca="1" si="184"/>
        <v/>
      </c>
      <c r="AD52" s="45" t="str">
        <f t="shared" ca="1" si="185"/>
        <v/>
      </c>
      <c r="AE52" s="45" t="str">
        <f t="shared" ca="1" si="186"/>
        <v/>
      </c>
      <c r="AF52" s="45" t="str">
        <f t="shared" ca="1" si="187"/>
        <v/>
      </c>
      <c r="AG52" s="45" t="str">
        <f t="shared" ca="1" si="188"/>
        <v/>
      </c>
      <c r="AH52" s="45" t="str">
        <f t="shared" ca="1" si="189"/>
        <v/>
      </c>
      <c r="AI52" s="45" t="str">
        <f t="shared" ca="1" si="190"/>
        <v/>
      </c>
      <c r="AJ52" s="45" t="str">
        <f t="shared" ca="1" si="191"/>
        <v/>
      </c>
      <c r="AK52" s="45" t="str">
        <f t="shared" ca="1" si="192"/>
        <v/>
      </c>
      <c r="AL52" s="45" t="str">
        <f t="shared" ca="1" si="193"/>
        <v/>
      </c>
      <c r="AM52" s="45" t="str">
        <f t="shared" ca="1" si="194"/>
        <v/>
      </c>
      <c r="AN52" s="45" t="str">
        <f t="shared" ca="1" si="195"/>
        <v/>
      </c>
      <c r="AO52" s="45" t="str">
        <f t="shared" ca="1" si="196"/>
        <v/>
      </c>
      <c r="AP52" s="45" t="str">
        <f t="shared" ca="1" si="197"/>
        <v/>
      </c>
      <c r="AQ52" s="45" t="str">
        <f t="shared" ca="1" si="198"/>
        <v/>
      </c>
      <c r="AR52" s="45" t="str">
        <f t="shared" ca="1" si="199"/>
        <v/>
      </c>
      <c r="AS52" s="45" t="str">
        <f t="shared" ca="1" si="200"/>
        <v/>
      </c>
      <c r="AT52" s="45" t="str">
        <f t="shared" ca="1" si="201"/>
        <v/>
      </c>
      <c r="AU52" s="45" t="str">
        <f t="shared" ca="1" si="202"/>
        <v/>
      </c>
      <c r="AV52" s="45" t="str">
        <f t="shared" ca="1" si="203"/>
        <v/>
      </c>
      <c r="AW52" s="45" t="str">
        <f t="shared" ca="1" si="204"/>
        <v/>
      </c>
      <c r="AX52" s="45" t="str">
        <f t="shared" ca="1" si="205"/>
        <v/>
      </c>
      <c r="AY52" s="45" t="str">
        <f t="shared" ca="1" si="206"/>
        <v/>
      </c>
      <c r="AZ52" s="45" t="str">
        <f t="shared" ca="1" si="207"/>
        <v/>
      </c>
      <c r="BA52" s="45" t="str">
        <f t="shared" ca="1" si="208"/>
        <v/>
      </c>
      <c r="BB52" s="45" t="str">
        <f t="shared" ca="1" si="209"/>
        <v/>
      </c>
      <c r="BC52" s="45" t="str">
        <f t="shared" ca="1" si="210"/>
        <v/>
      </c>
      <c r="BD52" s="45" t="str">
        <f t="shared" ca="1" si="211"/>
        <v/>
      </c>
      <c r="BE52" s="45" t="str">
        <f t="shared" ca="1" si="212"/>
        <v/>
      </c>
      <c r="BF52" s="45" t="str">
        <f t="shared" ca="1" si="213"/>
        <v/>
      </c>
      <c r="BG52" s="45" t="str">
        <f t="shared" ca="1" si="214"/>
        <v/>
      </c>
      <c r="BH52" s="45" t="str">
        <f t="shared" ca="1" si="215"/>
        <v/>
      </c>
      <c r="BI52" s="45" t="str">
        <f t="shared" ca="1" si="216"/>
        <v/>
      </c>
      <c r="BJ52" s="45" t="str">
        <f t="shared" ca="1" si="217"/>
        <v/>
      </c>
      <c r="BK52" s="45" t="str">
        <f t="shared" ca="1" si="218"/>
        <v/>
      </c>
      <c r="BL52" s="45" t="str">
        <f t="shared" ca="1" si="219"/>
        <v/>
      </c>
      <c r="BM52" s="45" t="str">
        <f t="shared" ca="1" si="220"/>
        <v/>
      </c>
      <c r="BN52" s="45" t="str">
        <f t="shared" ca="1" si="221"/>
        <v/>
      </c>
      <c r="BO52" s="45" t="str">
        <f t="shared" ca="1" si="222"/>
        <v/>
      </c>
      <c r="BP52" s="45" t="str">
        <f t="shared" ca="1" si="223"/>
        <v/>
      </c>
      <c r="BQ52" s="45" t="str">
        <f t="shared" ca="1" si="224"/>
        <v/>
      </c>
      <c r="BR52" s="45" t="str">
        <f t="shared" ca="1" si="225"/>
        <v/>
      </c>
      <c r="BS52" s="45" t="str">
        <f t="shared" ca="1" si="226"/>
        <v/>
      </c>
      <c r="BT52" s="45" t="str">
        <f t="shared" ca="1" si="227"/>
        <v/>
      </c>
      <c r="BU52" s="45" t="str">
        <f t="shared" ca="1" si="228"/>
        <v/>
      </c>
      <c r="BV52" s="45" t="str">
        <f t="shared" ca="1" si="229"/>
        <v/>
      </c>
      <c r="BW52" s="45" t="str">
        <f t="shared" ca="1" si="230"/>
        <v/>
      </c>
      <c r="BX52" s="45" t="str">
        <f t="shared" ca="1" si="231"/>
        <v/>
      </c>
      <c r="BY52" s="45" t="str">
        <f t="shared" ca="1" si="232"/>
        <v/>
      </c>
      <c r="BZ52" s="45" t="str">
        <f t="shared" ca="1" si="233"/>
        <v/>
      </c>
      <c r="CA52" s="45" t="str">
        <f t="shared" ca="1" si="234"/>
        <v/>
      </c>
      <c r="CB52" s="45" t="str">
        <f t="shared" ca="1" si="235"/>
        <v/>
      </c>
      <c r="CC52" s="45" t="str">
        <f t="shared" ca="1" si="236"/>
        <v/>
      </c>
      <c r="CD52" s="45" t="str">
        <f t="shared" ca="1" si="237"/>
        <v/>
      </c>
      <c r="CE52" s="45" t="str">
        <f t="shared" ca="1" si="238"/>
        <v/>
      </c>
      <c r="CF52" s="45" t="str">
        <f t="shared" ca="1" si="239"/>
        <v/>
      </c>
      <c r="CG52" s="45" t="str">
        <f t="shared" ca="1" si="240"/>
        <v/>
      </c>
      <c r="CH52" s="45" t="str">
        <f t="shared" ca="1" si="241"/>
        <v/>
      </c>
      <c r="CI52" s="45" t="str">
        <f t="shared" ca="1" si="242"/>
        <v/>
      </c>
      <c r="CJ52" s="45" t="str">
        <f t="shared" ca="1" si="243"/>
        <v/>
      </c>
      <c r="CK52" s="45" t="str">
        <f t="shared" ca="1" si="244"/>
        <v/>
      </c>
      <c r="CL52" s="45" t="str">
        <f t="shared" ca="1" si="245"/>
        <v/>
      </c>
      <c r="CM52" s="45" t="str">
        <f t="shared" ca="1" si="246"/>
        <v/>
      </c>
      <c r="CN52" s="45" t="str">
        <f t="shared" ca="1" si="247"/>
        <v/>
      </c>
      <c r="CO52" s="45" t="str">
        <f t="shared" ca="1" si="248"/>
        <v/>
      </c>
      <c r="CP52" s="45" t="str">
        <f t="shared" ca="1" si="249"/>
        <v/>
      </c>
      <c r="CQ52" s="45" t="str">
        <f t="shared" ca="1" si="250"/>
        <v/>
      </c>
      <c r="CR52" s="45" t="str">
        <f t="shared" ca="1" si="251"/>
        <v/>
      </c>
      <c r="CS52" s="45" t="str">
        <f t="shared" ca="1" si="252"/>
        <v/>
      </c>
      <c r="CT52" s="45" t="str">
        <f t="shared" ca="1" si="253"/>
        <v/>
      </c>
      <c r="CU52" s="45" t="str">
        <f t="shared" ca="1" si="254"/>
        <v/>
      </c>
      <c r="CV52" s="45" t="str">
        <f t="shared" ca="1" si="255"/>
        <v/>
      </c>
      <c r="CW52" s="45" t="str">
        <f t="shared" ca="1" si="256"/>
        <v/>
      </c>
      <c r="CX52" s="45" t="str">
        <f t="shared" ca="1" si="257"/>
        <v/>
      </c>
      <c r="CY52" s="45" t="str">
        <f t="shared" ca="1" si="258"/>
        <v/>
      </c>
      <c r="CZ52" s="45" t="str">
        <f t="shared" ca="1" si="259"/>
        <v/>
      </c>
    </row>
    <row r="53" spans="1:104" ht="13.5" customHeight="1">
      <c r="A53" s="41">
        <v>50</v>
      </c>
      <c r="B53" s="3">
        <f t="shared" si="14"/>
        <v>53</v>
      </c>
      <c r="C53" s="46" t="s">
        <v>601</v>
      </c>
      <c r="D53" s="45" t="e">
        <f t="shared" ca="1" si="260"/>
        <v>#REF!</v>
      </c>
      <c r="E53" s="45" t="e">
        <f t="shared" ca="1" si="160"/>
        <v>#REF!</v>
      </c>
      <c r="F53" s="45" t="e">
        <f t="shared" ca="1" si="161"/>
        <v>#REF!</v>
      </c>
      <c r="G53" s="45">
        <f t="shared" ca="1" si="162"/>
        <v>0</v>
      </c>
      <c r="H53" s="45" t="str">
        <f t="shared" ca="1" si="163"/>
        <v>income from tax loss carryforward</v>
      </c>
      <c r="I53" s="45">
        <f t="shared" ca="1" si="164"/>
        <v>0</v>
      </c>
      <c r="J53" s="45">
        <f t="shared" ca="1" si="165"/>
        <v>0</v>
      </c>
      <c r="K53" s="45">
        <f t="shared" ca="1" si="166"/>
        <v>0</v>
      </c>
      <c r="L53" s="45">
        <f t="shared" ca="1" si="167"/>
        <v>0</v>
      </c>
      <c r="M53" s="45">
        <f t="shared" ca="1" si="168"/>
        <v>0</v>
      </c>
      <c r="N53" s="45">
        <f t="shared" ca="1" si="169"/>
        <v>8574</v>
      </c>
      <c r="O53" s="45">
        <f t="shared" ca="1" si="170"/>
        <v>7528</v>
      </c>
      <c r="P53" s="45">
        <f t="shared" ca="1" si="171"/>
        <v>7825</v>
      </c>
      <c r="Q53" s="45">
        <f t="shared" ca="1" si="172"/>
        <v>9806</v>
      </c>
      <c r="R53" s="45">
        <f t="shared" ca="1" si="173"/>
        <v>13635</v>
      </c>
      <c r="S53" s="45">
        <f t="shared" ca="1" si="174"/>
        <v>9094</v>
      </c>
      <c r="T53" s="45">
        <f t="shared" ca="1" si="175"/>
        <v>9291</v>
      </c>
      <c r="U53" s="45">
        <f t="shared" ca="1" si="176"/>
        <v>15085</v>
      </c>
      <c r="V53" s="45">
        <f t="shared" ca="1" si="177"/>
        <v>11073</v>
      </c>
      <c r="W53" s="45">
        <f t="shared" ca="1" si="178"/>
        <v>0</v>
      </c>
      <c r="X53" s="45" t="e">
        <f t="shared" ca="1" si="179"/>
        <v>#REF!</v>
      </c>
      <c r="Y53" s="45">
        <f t="shared" ca="1" si="180"/>
        <v>0</v>
      </c>
      <c r="Z53" s="45" t="e">
        <f t="shared" ca="1" si="181"/>
        <v>#REF!</v>
      </c>
      <c r="AA53" s="45" t="e">
        <f t="shared" ca="1" si="182"/>
        <v>#REF!</v>
      </c>
      <c r="AB53" s="45" t="str">
        <f t="shared" ca="1" si="183"/>
        <v/>
      </c>
      <c r="AC53" s="45" t="str">
        <f t="shared" ca="1" si="184"/>
        <v/>
      </c>
      <c r="AD53" s="45" t="str">
        <f t="shared" ca="1" si="185"/>
        <v/>
      </c>
      <c r="AE53" s="45" t="str">
        <f t="shared" ca="1" si="186"/>
        <v/>
      </c>
      <c r="AF53" s="45" t="str">
        <f t="shared" ca="1" si="187"/>
        <v/>
      </c>
      <c r="AG53" s="45" t="str">
        <f t="shared" ca="1" si="188"/>
        <v/>
      </c>
      <c r="AH53" s="45" t="str">
        <f t="shared" ca="1" si="189"/>
        <v/>
      </c>
      <c r="AI53" s="45" t="str">
        <f t="shared" ca="1" si="190"/>
        <v/>
      </c>
      <c r="AJ53" s="45" t="str">
        <f t="shared" ca="1" si="191"/>
        <v/>
      </c>
      <c r="AK53" s="45" t="str">
        <f t="shared" ca="1" si="192"/>
        <v/>
      </c>
      <c r="AL53" s="45" t="str">
        <f t="shared" ca="1" si="193"/>
        <v/>
      </c>
      <c r="AM53" s="45" t="str">
        <f t="shared" ca="1" si="194"/>
        <v/>
      </c>
      <c r="AN53" s="45" t="str">
        <f t="shared" ca="1" si="195"/>
        <v/>
      </c>
      <c r="AO53" s="45" t="str">
        <f t="shared" ca="1" si="196"/>
        <v/>
      </c>
      <c r="AP53" s="45" t="str">
        <f t="shared" ca="1" si="197"/>
        <v/>
      </c>
      <c r="AQ53" s="45" t="str">
        <f t="shared" ca="1" si="198"/>
        <v/>
      </c>
      <c r="AR53" s="45" t="str">
        <f t="shared" ca="1" si="199"/>
        <v/>
      </c>
      <c r="AS53" s="45" t="str">
        <f t="shared" ca="1" si="200"/>
        <v/>
      </c>
      <c r="AT53" s="45" t="str">
        <f t="shared" ca="1" si="201"/>
        <v/>
      </c>
      <c r="AU53" s="45" t="str">
        <f t="shared" ca="1" si="202"/>
        <v/>
      </c>
      <c r="AV53" s="45" t="str">
        <f t="shared" ca="1" si="203"/>
        <v/>
      </c>
      <c r="AW53" s="45" t="str">
        <f t="shared" ca="1" si="204"/>
        <v/>
      </c>
      <c r="AX53" s="45" t="str">
        <f t="shared" ca="1" si="205"/>
        <v/>
      </c>
      <c r="AY53" s="45" t="str">
        <f t="shared" ca="1" si="206"/>
        <v/>
      </c>
      <c r="AZ53" s="45" t="str">
        <f t="shared" ca="1" si="207"/>
        <v/>
      </c>
      <c r="BA53" s="45" t="str">
        <f t="shared" ca="1" si="208"/>
        <v/>
      </c>
      <c r="BB53" s="45" t="str">
        <f t="shared" ca="1" si="209"/>
        <v/>
      </c>
      <c r="BC53" s="45" t="str">
        <f t="shared" ca="1" si="210"/>
        <v/>
      </c>
      <c r="BD53" s="45" t="str">
        <f t="shared" ca="1" si="211"/>
        <v/>
      </c>
      <c r="BE53" s="45" t="str">
        <f t="shared" ca="1" si="212"/>
        <v/>
      </c>
      <c r="BF53" s="45" t="str">
        <f t="shared" ca="1" si="213"/>
        <v/>
      </c>
      <c r="BG53" s="45" t="str">
        <f t="shared" ca="1" si="214"/>
        <v/>
      </c>
      <c r="BH53" s="45" t="str">
        <f t="shared" ca="1" si="215"/>
        <v/>
      </c>
      <c r="BI53" s="45" t="str">
        <f t="shared" ca="1" si="216"/>
        <v/>
      </c>
      <c r="BJ53" s="45" t="str">
        <f t="shared" ca="1" si="217"/>
        <v/>
      </c>
      <c r="BK53" s="45" t="str">
        <f t="shared" ca="1" si="218"/>
        <v/>
      </c>
      <c r="BL53" s="45" t="str">
        <f t="shared" ca="1" si="219"/>
        <v/>
      </c>
      <c r="BM53" s="45" t="str">
        <f t="shared" ca="1" si="220"/>
        <v/>
      </c>
      <c r="BN53" s="45" t="str">
        <f t="shared" ca="1" si="221"/>
        <v/>
      </c>
      <c r="BO53" s="45" t="str">
        <f t="shared" ca="1" si="222"/>
        <v/>
      </c>
      <c r="BP53" s="45" t="str">
        <f t="shared" ca="1" si="223"/>
        <v/>
      </c>
      <c r="BQ53" s="45" t="str">
        <f t="shared" ca="1" si="224"/>
        <v/>
      </c>
      <c r="BR53" s="45" t="str">
        <f t="shared" ca="1" si="225"/>
        <v/>
      </c>
      <c r="BS53" s="45" t="str">
        <f t="shared" ca="1" si="226"/>
        <v/>
      </c>
      <c r="BT53" s="45" t="str">
        <f t="shared" ca="1" si="227"/>
        <v/>
      </c>
      <c r="BU53" s="45" t="str">
        <f t="shared" ca="1" si="228"/>
        <v/>
      </c>
      <c r="BV53" s="45" t="str">
        <f t="shared" ca="1" si="229"/>
        <v/>
      </c>
      <c r="BW53" s="45" t="str">
        <f t="shared" ca="1" si="230"/>
        <v/>
      </c>
      <c r="BX53" s="45" t="str">
        <f t="shared" ca="1" si="231"/>
        <v/>
      </c>
      <c r="BY53" s="45" t="str">
        <f t="shared" ca="1" si="232"/>
        <v/>
      </c>
      <c r="BZ53" s="45" t="str">
        <f t="shared" ca="1" si="233"/>
        <v/>
      </c>
      <c r="CA53" s="45" t="str">
        <f t="shared" ca="1" si="234"/>
        <v/>
      </c>
      <c r="CB53" s="45" t="str">
        <f t="shared" ca="1" si="235"/>
        <v/>
      </c>
      <c r="CC53" s="45" t="str">
        <f t="shared" ca="1" si="236"/>
        <v/>
      </c>
      <c r="CD53" s="45" t="str">
        <f t="shared" ca="1" si="237"/>
        <v/>
      </c>
      <c r="CE53" s="45" t="str">
        <f t="shared" ca="1" si="238"/>
        <v/>
      </c>
      <c r="CF53" s="45" t="str">
        <f t="shared" ca="1" si="239"/>
        <v/>
      </c>
      <c r="CG53" s="45" t="str">
        <f t="shared" ca="1" si="240"/>
        <v/>
      </c>
      <c r="CH53" s="45" t="str">
        <f t="shared" ca="1" si="241"/>
        <v/>
      </c>
      <c r="CI53" s="45" t="str">
        <f t="shared" ca="1" si="242"/>
        <v/>
      </c>
      <c r="CJ53" s="45" t="str">
        <f t="shared" ca="1" si="243"/>
        <v/>
      </c>
      <c r="CK53" s="45" t="str">
        <f t="shared" ca="1" si="244"/>
        <v/>
      </c>
      <c r="CL53" s="45" t="str">
        <f t="shared" ca="1" si="245"/>
        <v/>
      </c>
      <c r="CM53" s="45" t="str">
        <f t="shared" ca="1" si="246"/>
        <v/>
      </c>
      <c r="CN53" s="45" t="str">
        <f t="shared" ca="1" si="247"/>
        <v/>
      </c>
      <c r="CO53" s="45" t="str">
        <f t="shared" ca="1" si="248"/>
        <v/>
      </c>
      <c r="CP53" s="45" t="str">
        <f t="shared" ca="1" si="249"/>
        <v/>
      </c>
      <c r="CQ53" s="45" t="str">
        <f t="shared" ca="1" si="250"/>
        <v/>
      </c>
      <c r="CR53" s="45" t="str">
        <f t="shared" ca="1" si="251"/>
        <v/>
      </c>
      <c r="CS53" s="45" t="str">
        <f t="shared" ca="1" si="252"/>
        <v/>
      </c>
      <c r="CT53" s="45" t="str">
        <f t="shared" ca="1" si="253"/>
        <v/>
      </c>
      <c r="CU53" s="45" t="str">
        <f t="shared" ca="1" si="254"/>
        <v/>
      </c>
      <c r="CV53" s="45" t="str">
        <f t="shared" ca="1" si="255"/>
        <v/>
      </c>
      <c r="CW53" s="45" t="str">
        <f t="shared" ca="1" si="256"/>
        <v/>
      </c>
      <c r="CX53" s="45" t="str">
        <f t="shared" ca="1" si="257"/>
        <v/>
      </c>
      <c r="CY53" s="45" t="str">
        <f t="shared" ca="1" si="258"/>
        <v/>
      </c>
      <c r="CZ53" s="45" t="str">
        <f t="shared" ca="1" si="259"/>
        <v/>
      </c>
    </row>
    <row r="54" spans="1:104" ht="13.5" customHeight="1">
      <c r="A54" s="41">
        <v>51</v>
      </c>
      <c r="B54" s="3">
        <f t="shared" si="14"/>
        <v>54</v>
      </c>
      <c r="C54" s="46" t="s">
        <v>600</v>
      </c>
      <c r="D54" s="45" t="e">
        <f t="shared" ca="1" si="260"/>
        <v>#REF!</v>
      </c>
      <c r="E54" s="45" t="e">
        <f t="shared" ca="1" si="160"/>
        <v>#REF!</v>
      </c>
      <c r="F54" s="45" t="e">
        <f t="shared" ca="1" si="161"/>
        <v>#REF!</v>
      </c>
      <c r="G54" s="45">
        <f t="shared" ca="1" si="162"/>
        <v>0</v>
      </c>
      <c r="H54" s="45" t="str">
        <f t="shared" ca="1" si="163"/>
        <v>other gains/losses</v>
      </c>
      <c r="I54" s="45">
        <f t="shared" ca="1" si="164"/>
        <v>0</v>
      </c>
      <c r="J54" s="45">
        <f t="shared" ca="1" si="165"/>
        <v>0</v>
      </c>
      <c r="K54" s="45">
        <f t="shared" ca="1" si="166"/>
        <v>0</v>
      </c>
      <c r="L54" s="45">
        <f t="shared" ca="1" si="167"/>
        <v>0</v>
      </c>
      <c r="M54" s="45">
        <f t="shared" ca="1" si="168"/>
        <v>0</v>
      </c>
      <c r="N54" s="45">
        <f t="shared" ca="1" si="169"/>
        <v>80347</v>
      </c>
      <c r="O54" s="45">
        <f t="shared" ca="1" si="170"/>
        <v>70541</v>
      </c>
      <c r="P54" s="45">
        <f t="shared" ca="1" si="171"/>
        <v>67949</v>
      </c>
      <c r="Q54" s="45">
        <f t="shared" ca="1" si="172"/>
        <v>68531</v>
      </c>
      <c r="R54" s="45">
        <f t="shared" ca="1" si="173"/>
        <v>83403</v>
      </c>
      <c r="S54" s="45">
        <f t="shared" ca="1" si="174"/>
        <v>67891</v>
      </c>
      <c r="T54" s="45">
        <f t="shared" ca="1" si="175"/>
        <v>70953</v>
      </c>
      <c r="U54" s="45">
        <f t="shared" ca="1" si="176"/>
        <v>89378</v>
      </c>
      <c r="V54" s="45">
        <f t="shared" ca="1" si="177"/>
        <v>76219</v>
      </c>
      <c r="W54" s="45">
        <f t="shared" ca="1" si="178"/>
        <v>0</v>
      </c>
      <c r="X54" s="45" t="e">
        <f t="shared" ca="1" si="179"/>
        <v>#REF!</v>
      </c>
      <c r="Y54" s="45">
        <f t="shared" ca="1" si="180"/>
        <v>0</v>
      </c>
      <c r="Z54" s="45" t="e">
        <f t="shared" ca="1" si="181"/>
        <v>#REF!</v>
      </c>
      <c r="AA54" s="45" t="e">
        <f t="shared" ca="1" si="182"/>
        <v>#REF!</v>
      </c>
      <c r="AB54" s="45" t="str">
        <f t="shared" ca="1" si="183"/>
        <v/>
      </c>
      <c r="AC54" s="45" t="str">
        <f t="shared" ca="1" si="184"/>
        <v/>
      </c>
      <c r="AD54" s="45" t="str">
        <f t="shared" ca="1" si="185"/>
        <v/>
      </c>
      <c r="AE54" s="45" t="str">
        <f t="shared" ca="1" si="186"/>
        <v/>
      </c>
      <c r="AF54" s="45" t="str">
        <f t="shared" ca="1" si="187"/>
        <v/>
      </c>
      <c r="AG54" s="45" t="str">
        <f t="shared" ca="1" si="188"/>
        <v/>
      </c>
      <c r="AH54" s="45" t="str">
        <f t="shared" ca="1" si="189"/>
        <v/>
      </c>
      <c r="AI54" s="45" t="str">
        <f t="shared" ca="1" si="190"/>
        <v/>
      </c>
      <c r="AJ54" s="45" t="str">
        <f t="shared" ca="1" si="191"/>
        <v/>
      </c>
      <c r="AK54" s="45" t="str">
        <f t="shared" ca="1" si="192"/>
        <v/>
      </c>
      <c r="AL54" s="45" t="str">
        <f t="shared" ca="1" si="193"/>
        <v/>
      </c>
      <c r="AM54" s="45" t="str">
        <f t="shared" ca="1" si="194"/>
        <v/>
      </c>
      <c r="AN54" s="45" t="str">
        <f t="shared" ca="1" si="195"/>
        <v/>
      </c>
      <c r="AO54" s="45" t="str">
        <f t="shared" ca="1" si="196"/>
        <v/>
      </c>
      <c r="AP54" s="45" t="str">
        <f t="shared" ca="1" si="197"/>
        <v/>
      </c>
      <c r="AQ54" s="45" t="str">
        <f t="shared" ca="1" si="198"/>
        <v/>
      </c>
      <c r="AR54" s="45" t="str">
        <f t="shared" ca="1" si="199"/>
        <v/>
      </c>
      <c r="AS54" s="45" t="str">
        <f t="shared" ca="1" si="200"/>
        <v/>
      </c>
      <c r="AT54" s="45" t="str">
        <f t="shared" ca="1" si="201"/>
        <v/>
      </c>
      <c r="AU54" s="45" t="str">
        <f t="shared" ca="1" si="202"/>
        <v/>
      </c>
      <c r="AV54" s="45" t="str">
        <f t="shared" ca="1" si="203"/>
        <v/>
      </c>
      <c r="AW54" s="45" t="str">
        <f t="shared" ca="1" si="204"/>
        <v/>
      </c>
      <c r="AX54" s="45" t="str">
        <f t="shared" ca="1" si="205"/>
        <v/>
      </c>
      <c r="AY54" s="45" t="str">
        <f t="shared" ca="1" si="206"/>
        <v/>
      </c>
      <c r="AZ54" s="45" t="str">
        <f t="shared" ca="1" si="207"/>
        <v/>
      </c>
      <c r="BA54" s="45" t="str">
        <f t="shared" ca="1" si="208"/>
        <v/>
      </c>
      <c r="BB54" s="45" t="str">
        <f t="shared" ca="1" si="209"/>
        <v/>
      </c>
      <c r="BC54" s="45" t="str">
        <f t="shared" ca="1" si="210"/>
        <v/>
      </c>
      <c r="BD54" s="45" t="str">
        <f t="shared" ca="1" si="211"/>
        <v/>
      </c>
      <c r="BE54" s="45" t="str">
        <f t="shared" ca="1" si="212"/>
        <v/>
      </c>
      <c r="BF54" s="45" t="str">
        <f t="shared" ca="1" si="213"/>
        <v/>
      </c>
      <c r="BG54" s="45" t="str">
        <f t="shared" ca="1" si="214"/>
        <v/>
      </c>
      <c r="BH54" s="45" t="str">
        <f t="shared" ca="1" si="215"/>
        <v/>
      </c>
      <c r="BI54" s="45" t="str">
        <f t="shared" ca="1" si="216"/>
        <v/>
      </c>
      <c r="BJ54" s="45" t="str">
        <f t="shared" ca="1" si="217"/>
        <v/>
      </c>
      <c r="BK54" s="45" t="str">
        <f t="shared" ca="1" si="218"/>
        <v/>
      </c>
      <c r="BL54" s="45" t="str">
        <f t="shared" ca="1" si="219"/>
        <v/>
      </c>
      <c r="BM54" s="45" t="str">
        <f t="shared" ca="1" si="220"/>
        <v/>
      </c>
      <c r="BN54" s="45" t="str">
        <f t="shared" ca="1" si="221"/>
        <v/>
      </c>
      <c r="BO54" s="45" t="str">
        <f t="shared" ca="1" si="222"/>
        <v/>
      </c>
      <c r="BP54" s="45" t="str">
        <f t="shared" ca="1" si="223"/>
        <v/>
      </c>
      <c r="BQ54" s="45" t="str">
        <f t="shared" ca="1" si="224"/>
        <v/>
      </c>
      <c r="BR54" s="45" t="str">
        <f t="shared" ca="1" si="225"/>
        <v/>
      </c>
      <c r="BS54" s="45" t="str">
        <f t="shared" ca="1" si="226"/>
        <v/>
      </c>
      <c r="BT54" s="45" t="str">
        <f t="shared" ca="1" si="227"/>
        <v/>
      </c>
      <c r="BU54" s="45" t="str">
        <f t="shared" ca="1" si="228"/>
        <v/>
      </c>
      <c r="BV54" s="45" t="str">
        <f t="shared" ca="1" si="229"/>
        <v/>
      </c>
      <c r="BW54" s="45" t="str">
        <f t="shared" ca="1" si="230"/>
        <v/>
      </c>
      <c r="BX54" s="45" t="str">
        <f t="shared" ca="1" si="231"/>
        <v/>
      </c>
      <c r="BY54" s="45" t="str">
        <f t="shared" ca="1" si="232"/>
        <v/>
      </c>
      <c r="BZ54" s="45" t="str">
        <f t="shared" ca="1" si="233"/>
        <v/>
      </c>
      <c r="CA54" s="45" t="str">
        <f t="shared" ca="1" si="234"/>
        <v/>
      </c>
      <c r="CB54" s="45" t="str">
        <f t="shared" ca="1" si="235"/>
        <v/>
      </c>
      <c r="CC54" s="45" t="str">
        <f t="shared" ca="1" si="236"/>
        <v/>
      </c>
      <c r="CD54" s="45" t="str">
        <f t="shared" ca="1" si="237"/>
        <v/>
      </c>
      <c r="CE54" s="45" t="str">
        <f t="shared" ca="1" si="238"/>
        <v/>
      </c>
      <c r="CF54" s="45" t="str">
        <f t="shared" ca="1" si="239"/>
        <v/>
      </c>
      <c r="CG54" s="45" t="str">
        <f t="shared" ca="1" si="240"/>
        <v/>
      </c>
      <c r="CH54" s="45" t="str">
        <f t="shared" ca="1" si="241"/>
        <v/>
      </c>
      <c r="CI54" s="45" t="str">
        <f t="shared" ca="1" si="242"/>
        <v/>
      </c>
      <c r="CJ54" s="45" t="str">
        <f t="shared" ca="1" si="243"/>
        <v/>
      </c>
      <c r="CK54" s="45" t="str">
        <f t="shared" ca="1" si="244"/>
        <v/>
      </c>
      <c r="CL54" s="45" t="str">
        <f t="shared" ca="1" si="245"/>
        <v/>
      </c>
      <c r="CM54" s="45" t="str">
        <f t="shared" ca="1" si="246"/>
        <v/>
      </c>
      <c r="CN54" s="45" t="str">
        <f t="shared" ca="1" si="247"/>
        <v/>
      </c>
      <c r="CO54" s="45" t="str">
        <f t="shared" ca="1" si="248"/>
        <v/>
      </c>
      <c r="CP54" s="45" t="str">
        <f t="shared" ca="1" si="249"/>
        <v/>
      </c>
      <c r="CQ54" s="45" t="str">
        <f t="shared" ca="1" si="250"/>
        <v/>
      </c>
      <c r="CR54" s="45" t="str">
        <f t="shared" ca="1" si="251"/>
        <v/>
      </c>
      <c r="CS54" s="45" t="str">
        <f t="shared" ca="1" si="252"/>
        <v/>
      </c>
      <c r="CT54" s="45" t="str">
        <f t="shared" ca="1" si="253"/>
        <v/>
      </c>
      <c r="CU54" s="45" t="str">
        <f t="shared" ca="1" si="254"/>
        <v/>
      </c>
      <c r="CV54" s="45" t="str">
        <f t="shared" ca="1" si="255"/>
        <v/>
      </c>
      <c r="CW54" s="45" t="str">
        <f t="shared" ca="1" si="256"/>
        <v/>
      </c>
      <c r="CX54" s="45" t="str">
        <f t="shared" ca="1" si="257"/>
        <v/>
      </c>
      <c r="CY54" s="45" t="str">
        <f t="shared" ca="1" si="258"/>
        <v/>
      </c>
      <c r="CZ54" s="45" t="str">
        <f t="shared" ca="1" si="259"/>
        <v/>
      </c>
    </row>
    <row r="55" spans="1:104" ht="13.5" customHeight="1">
      <c r="A55" s="53">
        <v>52</v>
      </c>
      <c r="B55" s="3">
        <f t="shared" si="14"/>
        <v>55</v>
      </c>
      <c r="C55" s="43" t="s">
        <v>599</v>
      </c>
      <c r="D55" s="45" t="e">
        <f t="shared" ca="1" si="260"/>
        <v>#REF!</v>
      </c>
      <c r="E55" s="45" t="e">
        <f t="shared" ca="1" si="160"/>
        <v>#REF!</v>
      </c>
      <c r="F55" s="45" t="e">
        <f t="shared" ca="1" si="161"/>
        <v>#REF!</v>
      </c>
      <c r="G55" s="45">
        <f t="shared" ca="1" si="162"/>
        <v>0</v>
      </c>
      <c r="H55" s="45" t="str">
        <f t="shared" ca="1" si="163"/>
        <v>total net income</v>
      </c>
      <c r="I55" s="45">
        <f t="shared" ca="1" si="164"/>
        <v>25922</v>
      </c>
      <c r="J55" s="45">
        <f t="shared" ca="1" si="165"/>
        <v>41733</v>
      </c>
      <c r="K55" s="45">
        <f t="shared" ca="1" si="166"/>
        <v>37037</v>
      </c>
      <c r="L55" s="45">
        <f t="shared" ca="1" si="167"/>
        <v>39510</v>
      </c>
      <c r="M55" s="45">
        <f t="shared" ca="1" si="168"/>
        <v>53394</v>
      </c>
      <c r="N55" s="45">
        <f t="shared" ca="1" si="169"/>
        <v>3625</v>
      </c>
      <c r="O55" s="45">
        <f t="shared" ca="1" si="170"/>
        <v>4029</v>
      </c>
      <c r="P55" s="45">
        <f t="shared" ca="1" si="171"/>
        <v>4448</v>
      </c>
      <c r="Q55" s="45">
        <f t="shared" ca="1" si="172"/>
        <v>4863</v>
      </c>
      <c r="R55" s="45">
        <f t="shared" ca="1" si="173"/>
        <v>5152</v>
      </c>
      <c r="S55" s="45">
        <f t="shared" ca="1" si="174"/>
        <v>5627</v>
      </c>
      <c r="T55" s="45">
        <f t="shared" ca="1" si="175"/>
        <v>6071</v>
      </c>
      <c r="U55" s="45">
        <f t="shared" ca="1" si="176"/>
        <v>6956</v>
      </c>
      <c r="V55" s="45">
        <f t="shared" ca="1" si="177"/>
        <v>7729</v>
      </c>
      <c r="W55" s="45">
        <f t="shared" ca="1" si="178"/>
        <v>0</v>
      </c>
      <c r="X55" s="45" t="e">
        <f t="shared" ca="1" si="179"/>
        <v>#REF!</v>
      </c>
      <c r="Y55" s="45">
        <f t="shared" ca="1" si="180"/>
        <v>53394</v>
      </c>
      <c r="Z55" s="45" t="e">
        <f t="shared" ca="1" si="181"/>
        <v>#REF!</v>
      </c>
      <c r="AA55" s="45" t="e">
        <f t="shared" ca="1" si="182"/>
        <v>#REF!</v>
      </c>
      <c r="AB55" s="45" t="str">
        <f t="shared" ca="1" si="183"/>
        <v/>
      </c>
      <c r="AC55" s="45" t="str">
        <f t="shared" ca="1" si="184"/>
        <v/>
      </c>
      <c r="AD55" s="45" t="str">
        <f t="shared" ca="1" si="185"/>
        <v/>
      </c>
      <c r="AE55" s="45" t="str">
        <f t="shared" ca="1" si="186"/>
        <v/>
      </c>
      <c r="AF55" s="45" t="str">
        <f t="shared" ca="1" si="187"/>
        <v/>
      </c>
      <c r="AG55" s="45" t="str">
        <f t="shared" ca="1" si="188"/>
        <v/>
      </c>
      <c r="AH55" s="45" t="str">
        <f t="shared" ca="1" si="189"/>
        <v/>
      </c>
      <c r="AI55" s="45" t="str">
        <f t="shared" ca="1" si="190"/>
        <v/>
      </c>
      <c r="AJ55" s="45" t="str">
        <f t="shared" ca="1" si="191"/>
        <v/>
      </c>
      <c r="AK55" s="45" t="str">
        <f t="shared" ca="1" si="192"/>
        <v/>
      </c>
      <c r="AL55" s="45" t="str">
        <f t="shared" ca="1" si="193"/>
        <v/>
      </c>
      <c r="AM55" s="45" t="str">
        <f t="shared" ca="1" si="194"/>
        <v/>
      </c>
      <c r="AN55" s="45" t="str">
        <f t="shared" ca="1" si="195"/>
        <v/>
      </c>
      <c r="AO55" s="45" t="str">
        <f t="shared" ca="1" si="196"/>
        <v/>
      </c>
      <c r="AP55" s="45" t="str">
        <f t="shared" ca="1" si="197"/>
        <v/>
      </c>
      <c r="AQ55" s="45" t="str">
        <f t="shared" ca="1" si="198"/>
        <v/>
      </c>
      <c r="AR55" s="45" t="str">
        <f t="shared" ca="1" si="199"/>
        <v/>
      </c>
      <c r="AS55" s="45" t="str">
        <f t="shared" ca="1" si="200"/>
        <v/>
      </c>
      <c r="AT55" s="45" t="str">
        <f t="shared" ca="1" si="201"/>
        <v/>
      </c>
      <c r="AU55" s="45" t="str">
        <f t="shared" ca="1" si="202"/>
        <v/>
      </c>
      <c r="AV55" s="45" t="str">
        <f t="shared" ca="1" si="203"/>
        <v/>
      </c>
      <c r="AW55" s="45" t="str">
        <f t="shared" ca="1" si="204"/>
        <v/>
      </c>
      <c r="AX55" s="45" t="str">
        <f t="shared" ca="1" si="205"/>
        <v/>
      </c>
      <c r="AY55" s="45" t="str">
        <f t="shared" ca="1" si="206"/>
        <v/>
      </c>
      <c r="AZ55" s="45" t="str">
        <f t="shared" ca="1" si="207"/>
        <v/>
      </c>
      <c r="BA55" s="45" t="str">
        <f t="shared" ca="1" si="208"/>
        <v/>
      </c>
      <c r="BB55" s="45" t="str">
        <f t="shared" ca="1" si="209"/>
        <v/>
      </c>
      <c r="BC55" s="45" t="str">
        <f t="shared" ca="1" si="210"/>
        <v/>
      </c>
      <c r="BD55" s="45" t="str">
        <f t="shared" ca="1" si="211"/>
        <v/>
      </c>
      <c r="BE55" s="45" t="str">
        <f t="shared" ca="1" si="212"/>
        <v/>
      </c>
      <c r="BF55" s="45" t="str">
        <f t="shared" ca="1" si="213"/>
        <v/>
      </c>
      <c r="BG55" s="45" t="str">
        <f t="shared" ca="1" si="214"/>
        <v/>
      </c>
      <c r="BH55" s="45" t="str">
        <f t="shared" ca="1" si="215"/>
        <v/>
      </c>
      <c r="BI55" s="45" t="str">
        <f t="shared" ca="1" si="216"/>
        <v/>
      </c>
      <c r="BJ55" s="45" t="str">
        <f t="shared" ca="1" si="217"/>
        <v/>
      </c>
      <c r="BK55" s="45" t="str">
        <f t="shared" ca="1" si="218"/>
        <v/>
      </c>
      <c r="BL55" s="45" t="str">
        <f t="shared" ca="1" si="219"/>
        <v/>
      </c>
      <c r="BM55" s="45" t="str">
        <f t="shared" ca="1" si="220"/>
        <v/>
      </c>
      <c r="BN55" s="45" t="str">
        <f t="shared" ca="1" si="221"/>
        <v/>
      </c>
      <c r="BO55" s="45" t="str">
        <f t="shared" ca="1" si="222"/>
        <v/>
      </c>
      <c r="BP55" s="45" t="str">
        <f t="shared" ca="1" si="223"/>
        <v/>
      </c>
      <c r="BQ55" s="45" t="str">
        <f t="shared" ca="1" si="224"/>
        <v/>
      </c>
      <c r="BR55" s="45" t="str">
        <f t="shared" ca="1" si="225"/>
        <v/>
      </c>
      <c r="BS55" s="45" t="str">
        <f t="shared" ca="1" si="226"/>
        <v/>
      </c>
      <c r="BT55" s="45" t="str">
        <f t="shared" ca="1" si="227"/>
        <v/>
      </c>
      <c r="BU55" s="45" t="str">
        <f t="shared" ca="1" si="228"/>
        <v/>
      </c>
      <c r="BV55" s="45" t="str">
        <f t="shared" ca="1" si="229"/>
        <v/>
      </c>
      <c r="BW55" s="45" t="str">
        <f t="shared" ca="1" si="230"/>
        <v/>
      </c>
      <c r="BX55" s="45" t="str">
        <f t="shared" ca="1" si="231"/>
        <v/>
      </c>
      <c r="BY55" s="45" t="str">
        <f t="shared" ca="1" si="232"/>
        <v/>
      </c>
      <c r="BZ55" s="45" t="str">
        <f t="shared" ca="1" si="233"/>
        <v/>
      </c>
      <c r="CA55" s="45" t="str">
        <f t="shared" ca="1" si="234"/>
        <v/>
      </c>
      <c r="CB55" s="45" t="str">
        <f t="shared" ca="1" si="235"/>
        <v/>
      </c>
      <c r="CC55" s="45" t="str">
        <f t="shared" ca="1" si="236"/>
        <v/>
      </c>
      <c r="CD55" s="45" t="str">
        <f t="shared" ca="1" si="237"/>
        <v/>
      </c>
      <c r="CE55" s="45" t="str">
        <f t="shared" ca="1" si="238"/>
        <v/>
      </c>
      <c r="CF55" s="45" t="str">
        <f t="shared" ca="1" si="239"/>
        <v/>
      </c>
      <c r="CG55" s="45" t="str">
        <f t="shared" ca="1" si="240"/>
        <v/>
      </c>
      <c r="CH55" s="45" t="str">
        <f t="shared" ca="1" si="241"/>
        <v/>
      </c>
      <c r="CI55" s="45" t="str">
        <f t="shared" ca="1" si="242"/>
        <v/>
      </c>
      <c r="CJ55" s="45" t="str">
        <f t="shared" ca="1" si="243"/>
        <v/>
      </c>
      <c r="CK55" s="45" t="str">
        <f t="shared" ca="1" si="244"/>
        <v/>
      </c>
      <c r="CL55" s="45" t="str">
        <f t="shared" ca="1" si="245"/>
        <v/>
      </c>
      <c r="CM55" s="45" t="str">
        <f t="shared" ca="1" si="246"/>
        <v/>
      </c>
      <c r="CN55" s="45" t="str">
        <f t="shared" ca="1" si="247"/>
        <v/>
      </c>
      <c r="CO55" s="45" t="str">
        <f t="shared" ca="1" si="248"/>
        <v/>
      </c>
      <c r="CP55" s="45" t="str">
        <f t="shared" ca="1" si="249"/>
        <v/>
      </c>
      <c r="CQ55" s="45" t="str">
        <f t="shared" ca="1" si="250"/>
        <v/>
      </c>
      <c r="CR55" s="45" t="str">
        <f t="shared" ca="1" si="251"/>
        <v/>
      </c>
      <c r="CS55" s="45" t="str">
        <f t="shared" ca="1" si="252"/>
        <v/>
      </c>
      <c r="CT55" s="45" t="str">
        <f t="shared" ca="1" si="253"/>
        <v/>
      </c>
      <c r="CU55" s="45" t="str">
        <f t="shared" ca="1" si="254"/>
        <v/>
      </c>
      <c r="CV55" s="45" t="str">
        <f t="shared" ca="1" si="255"/>
        <v/>
      </c>
      <c r="CW55" s="45" t="str">
        <f t="shared" ca="1" si="256"/>
        <v/>
      </c>
      <c r="CX55" s="45" t="str">
        <f t="shared" ca="1" si="257"/>
        <v/>
      </c>
      <c r="CY55" s="45" t="str">
        <f t="shared" ca="1" si="258"/>
        <v/>
      </c>
      <c r="CZ55" s="45" t="str">
        <f t="shared" ca="1" si="259"/>
        <v/>
      </c>
    </row>
    <row r="56" spans="1:104" ht="13.5" customHeight="1">
      <c r="A56" s="41"/>
      <c r="B56" s="3">
        <f t="shared" si="14"/>
        <v>56</v>
      </c>
      <c r="C56" s="40"/>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c r="CV56" s="42"/>
      <c r="CW56" s="42"/>
      <c r="CX56" s="42"/>
      <c r="CY56" s="42"/>
      <c r="CZ56" s="42"/>
    </row>
    <row r="57" spans="1:104" s="34" customFormat="1" ht="13.5" customHeight="1">
      <c r="A57" s="38"/>
      <c r="B57" s="3">
        <f t="shared" si="14"/>
        <v>57</v>
      </c>
      <c r="C57" s="54">
        <v>1</v>
      </c>
      <c r="D57" s="134" t="e">
        <f t="shared" ref="D57:AI57" ca="1" si="261">IF(D$13="","",IF(OR(D$13=$M$5,D$13=$M$6,D$13=$M$7,D$13=$M$8),"",IF(ABS(D$55-IF(D$11&lt;$D$7,OFFSET(INDIRECT($D$3),$A55-1,$Q$3+D$11),OFFSET(INDIRECT($D$4),$A55-1,$Q$4+D$11)))&lt;=$C$57,$M$3,$M$9)))</f>
        <v>#REF!</v>
      </c>
      <c r="E57" s="134" t="e">
        <f t="shared" ca="1" si="261"/>
        <v>#REF!</v>
      </c>
      <c r="F57" s="134" t="e">
        <f t="shared" ca="1" si="261"/>
        <v>#REF!</v>
      </c>
      <c r="G57" s="134" t="str">
        <f t="shared" ca="1" si="261"/>
        <v>Balance</v>
      </c>
      <c r="H57" s="134" t="e">
        <f t="shared" ca="1" si="261"/>
        <v>#VALUE!</v>
      </c>
      <c r="I57" s="134" t="str">
        <f t="shared" ca="1" si="261"/>
        <v>Balance</v>
      </c>
      <c r="J57" s="134" t="str">
        <f t="shared" ca="1" si="261"/>
        <v>Balance</v>
      </c>
      <c r="K57" s="134" t="str">
        <f t="shared" ca="1" si="261"/>
        <v>Balance</v>
      </c>
      <c r="L57" s="134" t="str">
        <f t="shared" ca="1" si="261"/>
        <v>Balance</v>
      </c>
      <c r="M57" s="134" t="str">
        <f t="shared" ca="1" si="261"/>
        <v>Balance</v>
      </c>
      <c r="N57" s="134" t="str">
        <f t="shared" ca="1" si="261"/>
        <v>Balance</v>
      </c>
      <c r="O57" s="134" t="str">
        <f t="shared" ca="1" si="261"/>
        <v>Balance</v>
      </c>
      <c r="P57" s="134" t="str">
        <f t="shared" ca="1" si="261"/>
        <v>Balance</v>
      </c>
      <c r="Q57" s="134" t="str">
        <f t="shared" ca="1" si="261"/>
        <v>Balance</v>
      </c>
      <c r="R57" s="134" t="str">
        <f t="shared" ca="1" si="261"/>
        <v>Balance</v>
      </c>
      <c r="S57" s="134" t="str">
        <f t="shared" ca="1" si="261"/>
        <v>Balance</v>
      </c>
      <c r="T57" s="134" t="str">
        <f t="shared" ca="1" si="261"/>
        <v>Balance</v>
      </c>
      <c r="U57" s="134" t="str">
        <f t="shared" ca="1" si="261"/>
        <v>Balance</v>
      </c>
      <c r="V57" s="134" t="str">
        <f t="shared" ca="1" si="261"/>
        <v>Balance</v>
      </c>
      <c r="W57" s="134" t="str">
        <f t="shared" ca="1" si="261"/>
        <v>Balance</v>
      </c>
      <c r="X57" s="134" t="str">
        <f t="shared" ca="1" si="261"/>
        <v/>
      </c>
      <c r="Y57" s="134" t="str">
        <f t="shared" ca="1" si="261"/>
        <v/>
      </c>
      <c r="Z57" s="134" t="str">
        <f t="shared" ca="1" si="261"/>
        <v/>
      </c>
      <c r="AA57" s="134" t="str">
        <f t="shared" ca="1" si="261"/>
        <v/>
      </c>
      <c r="AB57" s="134" t="str">
        <f t="shared" ca="1" si="261"/>
        <v/>
      </c>
      <c r="AC57" s="134" t="str">
        <f t="shared" ca="1" si="261"/>
        <v/>
      </c>
      <c r="AD57" s="134" t="str">
        <f t="shared" ca="1" si="261"/>
        <v/>
      </c>
      <c r="AE57" s="134" t="str">
        <f t="shared" ca="1" si="261"/>
        <v/>
      </c>
      <c r="AF57" s="134" t="str">
        <f t="shared" ca="1" si="261"/>
        <v/>
      </c>
      <c r="AG57" s="134" t="str">
        <f t="shared" ca="1" si="261"/>
        <v/>
      </c>
      <c r="AH57" s="134" t="str">
        <f t="shared" ca="1" si="261"/>
        <v/>
      </c>
      <c r="AI57" s="134" t="str">
        <f t="shared" ca="1" si="261"/>
        <v/>
      </c>
      <c r="AJ57" s="134" t="str">
        <f t="shared" ref="AJ57:BO57" ca="1" si="262">IF(AJ$13="","",IF(OR(AJ$13=$M$5,AJ$13=$M$6,AJ$13=$M$7,AJ$13=$M$8),"",IF(ABS(AJ$55-IF(AJ$11&lt;$D$7,OFFSET(INDIRECT($D$3),$A55-1,$Q$3+AJ$11),OFFSET(INDIRECT($D$4),$A55-1,$Q$4+AJ$11)))&lt;=$C$57,$M$3,$M$9)))</f>
        <v/>
      </c>
      <c r="AK57" s="134" t="str">
        <f t="shared" ca="1" si="262"/>
        <v/>
      </c>
      <c r="AL57" s="134" t="str">
        <f t="shared" ca="1" si="262"/>
        <v/>
      </c>
      <c r="AM57" s="134" t="str">
        <f t="shared" ca="1" si="262"/>
        <v/>
      </c>
      <c r="AN57" s="134" t="str">
        <f t="shared" ca="1" si="262"/>
        <v/>
      </c>
      <c r="AO57" s="134" t="str">
        <f t="shared" ca="1" si="262"/>
        <v/>
      </c>
      <c r="AP57" s="134" t="str">
        <f t="shared" ca="1" si="262"/>
        <v/>
      </c>
      <c r="AQ57" s="134" t="str">
        <f t="shared" ca="1" si="262"/>
        <v/>
      </c>
      <c r="AR57" s="134" t="str">
        <f t="shared" ca="1" si="262"/>
        <v/>
      </c>
      <c r="AS57" s="134" t="str">
        <f t="shared" ca="1" si="262"/>
        <v/>
      </c>
      <c r="AT57" s="134" t="str">
        <f t="shared" ca="1" si="262"/>
        <v/>
      </c>
      <c r="AU57" s="134" t="str">
        <f t="shared" ca="1" si="262"/>
        <v/>
      </c>
      <c r="AV57" s="134" t="str">
        <f t="shared" ca="1" si="262"/>
        <v/>
      </c>
      <c r="AW57" s="134" t="str">
        <f t="shared" ca="1" si="262"/>
        <v/>
      </c>
      <c r="AX57" s="134" t="str">
        <f t="shared" ca="1" si="262"/>
        <v/>
      </c>
      <c r="AY57" s="134" t="str">
        <f t="shared" ca="1" si="262"/>
        <v/>
      </c>
      <c r="AZ57" s="134" t="str">
        <f t="shared" ca="1" si="262"/>
        <v/>
      </c>
      <c r="BA57" s="134" t="str">
        <f t="shared" ca="1" si="262"/>
        <v/>
      </c>
      <c r="BB57" s="134" t="str">
        <f t="shared" ca="1" si="262"/>
        <v/>
      </c>
      <c r="BC57" s="134" t="str">
        <f t="shared" ca="1" si="262"/>
        <v/>
      </c>
      <c r="BD57" s="134" t="str">
        <f t="shared" ca="1" si="262"/>
        <v/>
      </c>
      <c r="BE57" s="134" t="str">
        <f t="shared" ca="1" si="262"/>
        <v/>
      </c>
      <c r="BF57" s="134" t="str">
        <f t="shared" ca="1" si="262"/>
        <v/>
      </c>
      <c r="BG57" s="134" t="str">
        <f t="shared" ca="1" si="262"/>
        <v/>
      </c>
      <c r="BH57" s="134" t="str">
        <f t="shared" ca="1" si="262"/>
        <v/>
      </c>
      <c r="BI57" s="134" t="str">
        <f t="shared" ca="1" si="262"/>
        <v/>
      </c>
      <c r="BJ57" s="134" t="str">
        <f t="shared" ca="1" si="262"/>
        <v/>
      </c>
      <c r="BK57" s="134" t="str">
        <f t="shared" ca="1" si="262"/>
        <v/>
      </c>
      <c r="BL57" s="134" t="str">
        <f t="shared" ca="1" si="262"/>
        <v/>
      </c>
      <c r="BM57" s="134" t="str">
        <f t="shared" ca="1" si="262"/>
        <v/>
      </c>
      <c r="BN57" s="134" t="str">
        <f t="shared" ca="1" si="262"/>
        <v/>
      </c>
      <c r="BO57" s="134" t="str">
        <f t="shared" ca="1" si="262"/>
        <v/>
      </c>
      <c r="BP57" s="134" t="str">
        <f t="shared" ref="BP57:CZ57" ca="1" si="263">IF(BP$13="","",IF(OR(BP$13=$M$5,BP$13=$M$6,BP$13=$M$7,BP$13=$M$8),"",IF(ABS(BP$55-IF(BP$11&lt;$D$7,OFFSET(INDIRECT($D$3),$A55-1,$Q$3+BP$11),OFFSET(INDIRECT($D$4),$A55-1,$Q$4+BP$11)))&lt;=$C$57,$M$3,$M$9)))</f>
        <v/>
      </c>
      <c r="BQ57" s="134" t="str">
        <f t="shared" ca="1" si="263"/>
        <v/>
      </c>
      <c r="BR57" s="134" t="str">
        <f t="shared" ca="1" si="263"/>
        <v/>
      </c>
      <c r="BS57" s="134" t="str">
        <f t="shared" ca="1" si="263"/>
        <v/>
      </c>
      <c r="BT57" s="134" t="str">
        <f t="shared" ca="1" si="263"/>
        <v/>
      </c>
      <c r="BU57" s="134" t="str">
        <f t="shared" ca="1" si="263"/>
        <v/>
      </c>
      <c r="BV57" s="134" t="str">
        <f t="shared" ca="1" si="263"/>
        <v/>
      </c>
      <c r="BW57" s="134" t="str">
        <f t="shared" ca="1" si="263"/>
        <v/>
      </c>
      <c r="BX57" s="134" t="str">
        <f t="shared" ca="1" si="263"/>
        <v/>
      </c>
      <c r="BY57" s="134" t="str">
        <f t="shared" ca="1" si="263"/>
        <v/>
      </c>
      <c r="BZ57" s="134" t="str">
        <f t="shared" ca="1" si="263"/>
        <v/>
      </c>
      <c r="CA57" s="134" t="str">
        <f t="shared" ca="1" si="263"/>
        <v/>
      </c>
      <c r="CB57" s="134" t="str">
        <f t="shared" ca="1" si="263"/>
        <v/>
      </c>
      <c r="CC57" s="134" t="str">
        <f t="shared" ca="1" si="263"/>
        <v/>
      </c>
      <c r="CD57" s="134" t="str">
        <f t="shared" ca="1" si="263"/>
        <v/>
      </c>
      <c r="CE57" s="134" t="str">
        <f t="shared" ca="1" si="263"/>
        <v/>
      </c>
      <c r="CF57" s="134" t="str">
        <f t="shared" ca="1" si="263"/>
        <v/>
      </c>
      <c r="CG57" s="134" t="str">
        <f t="shared" ca="1" si="263"/>
        <v/>
      </c>
      <c r="CH57" s="134" t="str">
        <f t="shared" ca="1" si="263"/>
        <v/>
      </c>
      <c r="CI57" s="134" t="str">
        <f t="shared" ca="1" si="263"/>
        <v/>
      </c>
      <c r="CJ57" s="134" t="str">
        <f t="shared" ca="1" si="263"/>
        <v/>
      </c>
      <c r="CK57" s="134" t="str">
        <f t="shared" ca="1" si="263"/>
        <v/>
      </c>
      <c r="CL57" s="134" t="str">
        <f t="shared" ca="1" si="263"/>
        <v/>
      </c>
      <c r="CM57" s="134" t="str">
        <f t="shared" ca="1" si="263"/>
        <v/>
      </c>
      <c r="CN57" s="134" t="str">
        <f t="shared" ca="1" si="263"/>
        <v/>
      </c>
      <c r="CO57" s="134" t="str">
        <f t="shared" ca="1" si="263"/>
        <v/>
      </c>
      <c r="CP57" s="134" t="str">
        <f t="shared" ca="1" si="263"/>
        <v/>
      </c>
      <c r="CQ57" s="134" t="str">
        <f t="shared" ca="1" si="263"/>
        <v/>
      </c>
      <c r="CR57" s="134" t="str">
        <f t="shared" ca="1" si="263"/>
        <v/>
      </c>
      <c r="CS57" s="134" t="str">
        <f t="shared" ca="1" si="263"/>
        <v/>
      </c>
      <c r="CT57" s="134" t="str">
        <f t="shared" ca="1" si="263"/>
        <v/>
      </c>
      <c r="CU57" s="134" t="str">
        <f t="shared" ca="1" si="263"/>
        <v/>
      </c>
      <c r="CV57" s="134" t="str">
        <f t="shared" ca="1" si="263"/>
        <v/>
      </c>
      <c r="CW57" s="134" t="str">
        <f t="shared" ca="1" si="263"/>
        <v/>
      </c>
      <c r="CX57" s="134" t="str">
        <f t="shared" ca="1" si="263"/>
        <v/>
      </c>
      <c r="CY57" s="134" t="str">
        <f t="shared" ca="1" si="263"/>
        <v/>
      </c>
      <c r="CZ57" s="134" t="str">
        <f t="shared" ca="1" si="263"/>
        <v/>
      </c>
    </row>
    <row r="58" spans="1:104" ht="13.5" customHeight="1">
      <c r="A58" s="41"/>
      <c r="B58" s="3">
        <f t="shared" si="14"/>
        <v>58</v>
      </c>
      <c r="C58" s="40"/>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c r="CT58" s="42"/>
      <c r="CU58" s="42"/>
      <c r="CV58" s="42"/>
      <c r="CW58" s="42"/>
      <c r="CX58" s="42"/>
      <c r="CY58" s="42"/>
      <c r="CZ58" s="42"/>
    </row>
    <row r="59" spans="1:104" ht="13.5" customHeight="1">
      <c r="A59" s="41">
        <v>196</v>
      </c>
      <c r="B59" s="3">
        <f t="shared" si="14"/>
        <v>59</v>
      </c>
      <c r="C59" s="43" t="s">
        <v>598</v>
      </c>
      <c r="D59" s="45" t="e">
        <f t="shared" ref="D59:M60" ca="1" si="264">IF(D$11="","",IF(D$11&lt;$D$7,OFFSET(INDIRECT($D$3),$A59-1,$Q$3+D$11),""))</f>
        <v>#REF!</v>
      </c>
      <c r="E59" s="45" t="e">
        <f t="shared" ca="1" si="264"/>
        <v>#REF!</v>
      </c>
      <c r="F59" s="45" t="e">
        <f t="shared" ca="1" si="264"/>
        <v>#REF!</v>
      </c>
      <c r="G59" s="45">
        <f t="shared" ca="1" si="264"/>
        <v>0</v>
      </c>
      <c r="H59" s="45" t="str">
        <f t="shared" ca="1" si="264"/>
        <v>foreign sales</v>
      </c>
      <c r="I59" s="45">
        <f t="shared" ca="1" si="264"/>
        <v>55807</v>
      </c>
      <c r="J59" s="45">
        <f t="shared" ca="1" si="264"/>
        <v>80168</v>
      </c>
      <c r="K59" s="45">
        <f t="shared" ca="1" si="264"/>
        <v>87943</v>
      </c>
      <c r="L59" s="45">
        <f t="shared" ca="1" si="264"/>
        <v>113886</v>
      </c>
      <c r="M59" s="45">
        <f t="shared" ca="1" si="264"/>
        <v>139851</v>
      </c>
      <c r="N59" s="45" t="str">
        <f t="shared" ref="N59:W60" ca="1" si="265">IF(N$11="","",IF(N$11&lt;$D$7,OFFSET(INDIRECT($D$3),$A59-1,$Q$3+N$11),""))</f>
        <v/>
      </c>
      <c r="O59" s="45" t="str">
        <f t="shared" ca="1" si="265"/>
        <v/>
      </c>
      <c r="P59" s="45" t="str">
        <f t="shared" ca="1" si="265"/>
        <v/>
      </c>
      <c r="Q59" s="45" t="str">
        <f t="shared" ca="1" si="265"/>
        <v/>
      </c>
      <c r="R59" s="45" t="str">
        <f t="shared" ca="1" si="265"/>
        <v/>
      </c>
      <c r="S59" s="45" t="str">
        <f t="shared" ca="1" si="265"/>
        <v/>
      </c>
      <c r="T59" s="45" t="str">
        <f t="shared" ca="1" si="265"/>
        <v/>
      </c>
      <c r="U59" s="45" t="str">
        <f t="shared" ca="1" si="265"/>
        <v/>
      </c>
      <c r="V59" s="45" t="str">
        <f t="shared" ca="1" si="265"/>
        <v/>
      </c>
      <c r="W59" s="45" t="str">
        <f t="shared" ca="1" si="265"/>
        <v/>
      </c>
      <c r="X59" s="45" t="str">
        <f t="shared" ref="X59:AG60" ca="1" si="266">IF(X$11="","",IF(X$11&lt;$D$7,OFFSET(INDIRECT($D$3),$A59-1,$Q$3+X$11),""))</f>
        <v/>
      </c>
      <c r="Y59" s="45" t="str">
        <f t="shared" ca="1" si="266"/>
        <v/>
      </c>
      <c r="Z59" s="45" t="str">
        <f t="shared" ca="1" si="266"/>
        <v/>
      </c>
      <c r="AA59" s="45" t="str">
        <f t="shared" ca="1" si="266"/>
        <v/>
      </c>
      <c r="AB59" s="45" t="str">
        <f t="shared" ca="1" si="266"/>
        <v/>
      </c>
      <c r="AC59" s="45" t="str">
        <f t="shared" ca="1" si="266"/>
        <v/>
      </c>
      <c r="AD59" s="45" t="str">
        <f t="shared" ca="1" si="266"/>
        <v/>
      </c>
      <c r="AE59" s="45" t="str">
        <f t="shared" ca="1" si="266"/>
        <v/>
      </c>
      <c r="AF59" s="45" t="str">
        <f t="shared" ca="1" si="266"/>
        <v/>
      </c>
      <c r="AG59" s="45" t="str">
        <f t="shared" ca="1" si="266"/>
        <v/>
      </c>
      <c r="AH59" s="45" t="str">
        <f t="shared" ref="AH59:AQ60" ca="1" si="267">IF(AH$11="","",IF(AH$11&lt;$D$7,OFFSET(INDIRECT($D$3),$A59-1,$Q$3+AH$11),""))</f>
        <v/>
      </c>
      <c r="AI59" s="45" t="str">
        <f t="shared" ca="1" si="267"/>
        <v/>
      </c>
      <c r="AJ59" s="45" t="str">
        <f t="shared" ca="1" si="267"/>
        <v/>
      </c>
      <c r="AK59" s="45" t="str">
        <f t="shared" ca="1" si="267"/>
        <v/>
      </c>
      <c r="AL59" s="45" t="str">
        <f t="shared" ca="1" si="267"/>
        <v/>
      </c>
      <c r="AM59" s="45" t="str">
        <f t="shared" ca="1" si="267"/>
        <v/>
      </c>
      <c r="AN59" s="45" t="str">
        <f t="shared" ca="1" si="267"/>
        <v/>
      </c>
      <c r="AO59" s="45" t="str">
        <f t="shared" ca="1" si="267"/>
        <v/>
      </c>
      <c r="AP59" s="45" t="str">
        <f t="shared" ca="1" si="267"/>
        <v/>
      </c>
      <c r="AQ59" s="45" t="str">
        <f t="shared" ca="1" si="267"/>
        <v/>
      </c>
      <c r="AR59" s="45" t="str">
        <f t="shared" ref="AR59:BA60" ca="1" si="268">IF(AR$11="","",IF(AR$11&lt;$D$7,OFFSET(INDIRECT($D$3),$A59-1,$Q$3+AR$11),""))</f>
        <v/>
      </c>
      <c r="AS59" s="45" t="str">
        <f t="shared" ca="1" si="268"/>
        <v/>
      </c>
      <c r="AT59" s="45" t="str">
        <f t="shared" ca="1" si="268"/>
        <v/>
      </c>
      <c r="AU59" s="45" t="str">
        <f t="shared" ca="1" si="268"/>
        <v/>
      </c>
      <c r="AV59" s="45" t="str">
        <f t="shared" ca="1" si="268"/>
        <v/>
      </c>
      <c r="AW59" s="45" t="str">
        <f t="shared" ca="1" si="268"/>
        <v/>
      </c>
      <c r="AX59" s="45" t="str">
        <f t="shared" ca="1" si="268"/>
        <v/>
      </c>
      <c r="AY59" s="45" t="str">
        <f t="shared" ca="1" si="268"/>
        <v/>
      </c>
      <c r="AZ59" s="45" t="str">
        <f t="shared" ca="1" si="268"/>
        <v/>
      </c>
      <c r="BA59" s="45" t="str">
        <f t="shared" ca="1" si="268"/>
        <v/>
      </c>
      <c r="BB59" s="45" t="str">
        <f t="shared" ref="BB59:BK60" ca="1" si="269">IF(BB$11="","",IF(BB$11&lt;$D$7,OFFSET(INDIRECT($D$3),$A59-1,$Q$3+BB$11),""))</f>
        <v/>
      </c>
      <c r="BC59" s="45" t="str">
        <f t="shared" ca="1" si="269"/>
        <v/>
      </c>
      <c r="BD59" s="45" t="str">
        <f t="shared" ca="1" si="269"/>
        <v/>
      </c>
      <c r="BE59" s="45" t="str">
        <f t="shared" ca="1" si="269"/>
        <v/>
      </c>
      <c r="BF59" s="45" t="str">
        <f t="shared" ca="1" si="269"/>
        <v/>
      </c>
      <c r="BG59" s="45" t="str">
        <f t="shared" ca="1" si="269"/>
        <v/>
      </c>
      <c r="BH59" s="45" t="str">
        <f t="shared" ca="1" si="269"/>
        <v/>
      </c>
      <c r="BI59" s="45" t="str">
        <f t="shared" ca="1" si="269"/>
        <v/>
      </c>
      <c r="BJ59" s="45" t="str">
        <f t="shared" ca="1" si="269"/>
        <v/>
      </c>
      <c r="BK59" s="45" t="str">
        <f t="shared" ca="1" si="269"/>
        <v/>
      </c>
      <c r="BL59" s="45" t="str">
        <f t="shared" ref="BL59:BU60" ca="1" si="270">IF(BL$11="","",IF(BL$11&lt;$D$7,OFFSET(INDIRECT($D$3),$A59-1,$Q$3+BL$11),""))</f>
        <v/>
      </c>
      <c r="BM59" s="45" t="str">
        <f t="shared" ca="1" si="270"/>
        <v/>
      </c>
      <c r="BN59" s="45" t="str">
        <f t="shared" ca="1" si="270"/>
        <v/>
      </c>
      <c r="BO59" s="45" t="str">
        <f t="shared" ca="1" si="270"/>
        <v/>
      </c>
      <c r="BP59" s="45" t="str">
        <f t="shared" ca="1" si="270"/>
        <v/>
      </c>
      <c r="BQ59" s="45" t="str">
        <f t="shared" ca="1" si="270"/>
        <v/>
      </c>
      <c r="BR59" s="45" t="str">
        <f t="shared" ca="1" si="270"/>
        <v/>
      </c>
      <c r="BS59" s="45" t="str">
        <f t="shared" ca="1" si="270"/>
        <v/>
      </c>
      <c r="BT59" s="45" t="str">
        <f t="shared" ca="1" si="270"/>
        <v/>
      </c>
      <c r="BU59" s="45" t="str">
        <f t="shared" ca="1" si="270"/>
        <v/>
      </c>
      <c r="BV59" s="45" t="str">
        <f t="shared" ref="BV59:CE60" ca="1" si="271">IF(BV$11="","",IF(BV$11&lt;$D$7,OFFSET(INDIRECT($D$3),$A59-1,$Q$3+BV$11),""))</f>
        <v/>
      </c>
      <c r="BW59" s="45" t="str">
        <f t="shared" ca="1" si="271"/>
        <v/>
      </c>
      <c r="BX59" s="45" t="str">
        <f t="shared" ca="1" si="271"/>
        <v/>
      </c>
      <c r="BY59" s="45" t="str">
        <f t="shared" ca="1" si="271"/>
        <v/>
      </c>
      <c r="BZ59" s="45" t="str">
        <f t="shared" ca="1" si="271"/>
        <v/>
      </c>
      <c r="CA59" s="45" t="str">
        <f t="shared" ca="1" si="271"/>
        <v/>
      </c>
      <c r="CB59" s="45" t="str">
        <f t="shared" ca="1" si="271"/>
        <v/>
      </c>
      <c r="CC59" s="45" t="str">
        <f t="shared" ca="1" si="271"/>
        <v/>
      </c>
      <c r="CD59" s="45" t="str">
        <f t="shared" ca="1" si="271"/>
        <v/>
      </c>
      <c r="CE59" s="45" t="str">
        <f t="shared" ca="1" si="271"/>
        <v/>
      </c>
      <c r="CF59" s="45" t="str">
        <f t="shared" ref="CF59:CO60" ca="1" si="272">IF(CF$11="","",IF(CF$11&lt;$D$7,OFFSET(INDIRECT($D$3),$A59-1,$Q$3+CF$11),""))</f>
        <v/>
      </c>
      <c r="CG59" s="45" t="str">
        <f t="shared" ca="1" si="272"/>
        <v/>
      </c>
      <c r="CH59" s="45" t="str">
        <f t="shared" ca="1" si="272"/>
        <v/>
      </c>
      <c r="CI59" s="45" t="str">
        <f t="shared" ca="1" si="272"/>
        <v/>
      </c>
      <c r="CJ59" s="45" t="str">
        <f t="shared" ca="1" si="272"/>
        <v/>
      </c>
      <c r="CK59" s="45" t="str">
        <f t="shared" ca="1" si="272"/>
        <v/>
      </c>
      <c r="CL59" s="45" t="str">
        <f t="shared" ca="1" si="272"/>
        <v/>
      </c>
      <c r="CM59" s="45" t="str">
        <f t="shared" ca="1" si="272"/>
        <v/>
      </c>
      <c r="CN59" s="45" t="str">
        <f t="shared" ca="1" si="272"/>
        <v/>
      </c>
      <c r="CO59" s="45" t="str">
        <f t="shared" ca="1" si="272"/>
        <v/>
      </c>
      <c r="CP59" s="45" t="str">
        <f t="shared" ref="CP59:CZ60" ca="1" si="273">IF(CP$11="","",IF(CP$11&lt;$D$7,OFFSET(INDIRECT($D$3),$A59-1,$Q$3+CP$11),""))</f>
        <v/>
      </c>
      <c r="CQ59" s="45" t="str">
        <f t="shared" ca="1" si="273"/>
        <v/>
      </c>
      <c r="CR59" s="45" t="str">
        <f t="shared" ca="1" si="273"/>
        <v/>
      </c>
      <c r="CS59" s="45" t="str">
        <f t="shared" ca="1" si="273"/>
        <v/>
      </c>
      <c r="CT59" s="45" t="str">
        <f t="shared" ca="1" si="273"/>
        <v/>
      </c>
      <c r="CU59" s="45" t="str">
        <f t="shared" ca="1" si="273"/>
        <v/>
      </c>
      <c r="CV59" s="45" t="str">
        <f t="shared" ca="1" si="273"/>
        <v/>
      </c>
      <c r="CW59" s="45" t="str">
        <f t="shared" ca="1" si="273"/>
        <v/>
      </c>
      <c r="CX59" s="45" t="str">
        <f t="shared" ca="1" si="273"/>
        <v/>
      </c>
      <c r="CY59" s="45" t="str">
        <f t="shared" ca="1" si="273"/>
        <v/>
      </c>
      <c r="CZ59" s="45" t="str">
        <f t="shared" ca="1" si="273"/>
        <v/>
      </c>
    </row>
    <row r="60" spans="1:104" ht="13.5" customHeight="1">
      <c r="A60" s="41">
        <v>197</v>
      </c>
      <c r="B60" s="3">
        <f t="shared" si="14"/>
        <v>60</v>
      </c>
      <c r="C60" s="43" t="s">
        <v>597</v>
      </c>
      <c r="D60" s="45" t="e">
        <f t="shared" ca="1" si="264"/>
        <v>#REF!</v>
      </c>
      <c r="E60" s="45" t="e">
        <f t="shared" ca="1" si="264"/>
        <v>#REF!</v>
      </c>
      <c r="F60" s="45" t="e">
        <f t="shared" ca="1" si="264"/>
        <v>#REF!</v>
      </c>
      <c r="G60" s="45">
        <f t="shared" ca="1" si="264"/>
        <v>0</v>
      </c>
      <c r="H60" s="45" t="str">
        <f t="shared" ca="1" si="264"/>
        <v>domestic sales</v>
      </c>
      <c r="I60" s="45">
        <f t="shared" ca="1" si="264"/>
        <v>38315</v>
      </c>
      <c r="J60" s="45">
        <f t="shared" ca="1" si="264"/>
        <v>57512</v>
      </c>
      <c r="K60" s="45">
        <f t="shared" ca="1" si="264"/>
        <v>62739</v>
      </c>
      <c r="L60" s="45">
        <f t="shared" ca="1" si="264"/>
        <v>68909</v>
      </c>
      <c r="M60" s="45">
        <f t="shared" ca="1" si="264"/>
        <v>93864</v>
      </c>
      <c r="N60" s="45" t="str">
        <f t="shared" ca="1" si="265"/>
        <v/>
      </c>
      <c r="O60" s="45" t="str">
        <f t="shared" ca="1" si="265"/>
        <v/>
      </c>
      <c r="P60" s="45" t="str">
        <f t="shared" ca="1" si="265"/>
        <v/>
      </c>
      <c r="Q60" s="45" t="str">
        <f t="shared" ca="1" si="265"/>
        <v/>
      </c>
      <c r="R60" s="45" t="str">
        <f t="shared" ca="1" si="265"/>
        <v/>
      </c>
      <c r="S60" s="45" t="str">
        <f t="shared" ca="1" si="265"/>
        <v/>
      </c>
      <c r="T60" s="45" t="str">
        <f t="shared" ca="1" si="265"/>
        <v/>
      </c>
      <c r="U60" s="45" t="str">
        <f t="shared" ca="1" si="265"/>
        <v/>
      </c>
      <c r="V60" s="45" t="str">
        <f t="shared" ca="1" si="265"/>
        <v/>
      </c>
      <c r="W60" s="45" t="str">
        <f t="shared" ca="1" si="265"/>
        <v/>
      </c>
      <c r="X60" s="45" t="str">
        <f t="shared" ca="1" si="266"/>
        <v/>
      </c>
      <c r="Y60" s="45" t="str">
        <f t="shared" ca="1" si="266"/>
        <v/>
      </c>
      <c r="Z60" s="45" t="str">
        <f t="shared" ca="1" si="266"/>
        <v/>
      </c>
      <c r="AA60" s="45" t="str">
        <f t="shared" ca="1" si="266"/>
        <v/>
      </c>
      <c r="AB60" s="45" t="str">
        <f t="shared" ca="1" si="266"/>
        <v/>
      </c>
      <c r="AC60" s="45" t="str">
        <f t="shared" ca="1" si="266"/>
        <v/>
      </c>
      <c r="AD60" s="45" t="str">
        <f t="shared" ca="1" si="266"/>
        <v/>
      </c>
      <c r="AE60" s="45" t="str">
        <f t="shared" ca="1" si="266"/>
        <v/>
      </c>
      <c r="AF60" s="45" t="str">
        <f t="shared" ca="1" si="266"/>
        <v/>
      </c>
      <c r="AG60" s="45" t="str">
        <f t="shared" ca="1" si="266"/>
        <v/>
      </c>
      <c r="AH60" s="45" t="str">
        <f t="shared" ca="1" si="267"/>
        <v/>
      </c>
      <c r="AI60" s="45" t="str">
        <f t="shared" ca="1" si="267"/>
        <v/>
      </c>
      <c r="AJ60" s="45" t="str">
        <f t="shared" ca="1" si="267"/>
        <v/>
      </c>
      <c r="AK60" s="45" t="str">
        <f t="shared" ca="1" si="267"/>
        <v/>
      </c>
      <c r="AL60" s="45" t="str">
        <f t="shared" ca="1" si="267"/>
        <v/>
      </c>
      <c r="AM60" s="45" t="str">
        <f t="shared" ca="1" si="267"/>
        <v/>
      </c>
      <c r="AN60" s="45" t="str">
        <f t="shared" ca="1" si="267"/>
        <v/>
      </c>
      <c r="AO60" s="45" t="str">
        <f t="shared" ca="1" si="267"/>
        <v/>
      </c>
      <c r="AP60" s="45" t="str">
        <f t="shared" ca="1" si="267"/>
        <v/>
      </c>
      <c r="AQ60" s="45" t="str">
        <f t="shared" ca="1" si="267"/>
        <v/>
      </c>
      <c r="AR60" s="45" t="str">
        <f t="shared" ca="1" si="268"/>
        <v/>
      </c>
      <c r="AS60" s="45" t="str">
        <f t="shared" ca="1" si="268"/>
        <v/>
      </c>
      <c r="AT60" s="45" t="str">
        <f t="shared" ca="1" si="268"/>
        <v/>
      </c>
      <c r="AU60" s="45" t="str">
        <f t="shared" ca="1" si="268"/>
        <v/>
      </c>
      <c r="AV60" s="45" t="str">
        <f t="shared" ca="1" si="268"/>
        <v/>
      </c>
      <c r="AW60" s="45" t="str">
        <f t="shared" ca="1" si="268"/>
        <v/>
      </c>
      <c r="AX60" s="45" t="str">
        <f t="shared" ca="1" si="268"/>
        <v/>
      </c>
      <c r="AY60" s="45" t="str">
        <f t="shared" ca="1" si="268"/>
        <v/>
      </c>
      <c r="AZ60" s="45" t="str">
        <f t="shared" ca="1" si="268"/>
        <v/>
      </c>
      <c r="BA60" s="45" t="str">
        <f t="shared" ca="1" si="268"/>
        <v/>
      </c>
      <c r="BB60" s="45" t="str">
        <f t="shared" ca="1" si="269"/>
        <v/>
      </c>
      <c r="BC60" s="45" t="str">
        <f t="shared" ca="1" si="269"/>
        <v/>
      </c>
      <c r="BD60" s="45" t="str">
        <f t="shared" ca="1" si="269"/>
        <v/>
      </c>
      <c r="BE60" s="45" t="str">
        <f t="shared" ca="1" si="269"/>
        <v/>
      </c>
      <c r="BF60" s="45" t="str">
        <f t="shared" ca="1" si="269"/>
        <v/>
      </c>
      <c r="BG60" s="45" t="str">
        <f t="shared" ca="1" si="269"/>
        <v/>
      </c>
      <c r="BH60" s="45" t="str">
        <f t="shared" ca="1" si="269"/>
        <v/>
      </c>
      <c r="BI60" s="45" t="str">
        <f t="shared" ca="1" si="269"/>
        <v/>
      </c>
      <c r="BJ60" s="45" t="str">
        <f t="shared" ca="1" si="269"/>
        <v/>
      </c>
      <c r="BK60" s="45" t="str">
        <f t="shared" ca="1" si="269"/>
        <v/>
      </c>
      <c r="BL60" s="45" t="str">
        <f t="shared" ca="1" si="270"/>
        <v/>
      </c>
      <c r="BM60" s="45" t="str">
        <f t="shared" ca="1" si="270"/>
        <v/>
      </c>
      <c r="BN60" s="45" t="str">
        <f t="shared" ca="1" si="270"/>
        <v/>
      </c>
      <c r="BO60" s="45" t="str">
        <f t="shared" ca="1" si="270"/>
        <v/>
      </c>
      <c r="BP60" s="45" t="str">
        <f t="shared" ca="1" si="270"/>
        <v/>
      </c>
      <c r="BQ60" s="45" t="str">
        <f t="shared" ca="1" si="270"/>
        <v/>
      </c>
      <c r="BR60" s="45" t="str">
        <f t="shared" ca="1" si="270"/>
        <v/>
      </c>
      <c r="BS60" s="45" t="str">
        <f t="shared" ca="1" si="270"/>
        <v/>
      </c>
      <c r="BT60" s="45" t="str">
        <f t="shared" ca="1" si="270"/>
        <v/>
      </c>
      <c r="BU60" s="45" t="str">
        <f t="shared" ca="1" si="270"/>
        <v/>
      </c>
      <c r="BV60" s="45" t="str">
        <f t="shared" ca="1" si="271"/>
        <v/>
      </c>
      <c r="BW60" s="45" t="str">
        <f t="shared" ca="1" si="271"/>
        <v/>
      </c>
      <c r="BX60" s="45" t="str">
        <f t="shared" ca="1" si="271"/>
        <v/>
      </c>
      <c r="BY60" s="45" t="str">
        <f t="shared" ca="1" si="271"/>
        <v/>
      </c>
      <c r="BZ60" s="45" t="str">
        <f t="shared" ca="1" si="271"/>
        <v/>
      </c>
      <c r="CA60" s="45" t="str">
        <f t="shared" ca="1" si="271"/>
        <v/>
      </c>
      <c r="CB60" s="45" t="str">
        <f t="shared" ca="1" si="271"/>
        <v/>
      </c>
      <c r="CC60" s="45" t="str">
        <f t="shared" ca="1" si="271"/>
        <v/>
      </c>
      <c r="CD60" s="45" t="str">
        <f t="shared" ca="1" si="271"/>
        <v/>
      </c>
      <c r="CE60" s="45" t="str">
        <f t="shared" ca="1" si="271"/>
        <v/>
      </c>
      <c r="CF60" s="45" t="str">
        <f t="shared" ca="1" si="272"/>
        <v/>
      </c>
      <c r="CG60" s="45" t="str">
        <f t="shared" ca="1" si="272"/>
        <v/>
      </c>
      <c r="CH60" s="45" t="str">
        <f t="shared" ca="1" si="272"/>
        <v/>
      </c>
      <c r="CI60" s="45" t="str">
        <f t="shared" ca="1" si="272"/>
        <v/>
      </c>
      <c r="CJ60" s="45" t="str">
        <f t="shared" ca="1" si="272"/>
        <v/>
      </c>
      <c r="CK60" s="45" t="str">
        <f t="shared" ca="1" si="272"/>
        <v/>
      </c>
      <c r="CL60" s="45" t="str">
        <f t="shared" ca="1" si="272"/>
        <v/>
      </c>
      <c r="CM60" s="45" t="str">
        <f t="shared" ca="1" si="272"/>
        <v/>
      </c>
      <c r="CN60" s="45" t="str">
        <f t="shared" ca="1" si="272"/>
        <v/>
      </c>
      <c r="CO60" s="45" t="str">
        <f t="shared" ca="1" si="272"/>
        <v/>
      </c>
      <c r="CP60" s="45" t="str">
        <f t="shared" ca="1" si="273"/>
        <v/>
      </c>
      <c r="CQ60" s="45" t="str">
        <f t="shared" ca="1" si="273"/>
        <v/>
      </c>
      <c r="CR60" s="45" t="str">
        <f t="shared" ca="1" si="273"/>
        <v/>
      </c>
      <c r="CS60" s="45" t="str">
        <f t="shared" ca="1" si="273"/>
        <v/>
      </c>
      <c r="CT60" s="45" t="str">
        <f t="shared" ca="1" si="273"/>
        <v/>
      </c>
      <c r="CU60" s="45" t="str">
        <f t="shared" ca="1" si="273"/>
        <v/>
      </c>
      <c r="CV60" s="45" t="str">
        <f t="shared" ca="1" si="273"/>
        <v/>
      </c>
      <c r="CW60" s="45" t="str">
        <f t="shared" ca="1" si="273"/>
        <v/>
      </c>
      <c r="CX60" s="45" t="str">
        <f t="shared" ca="1" si="273"/>
        <v/>
      </c>
      <c r="CY60" s="45" t="str">
        <f t="shared" ca="1" si="273"/>
        <v/>
      </c>
      <c r="CZ60" s="45" t="str">
        <f t="shared" ca="1" si="273"/>
        <v/>
      </c>
    </row>
    <row r="61" spans="1:104" ht="13.5" customHeight="1">
      <c r="A61" s="41"/>
      <c r="B61" s="3">
        <f t="shared" si="14"/>
        <v>61</v>
      </c>
      <c r="C61" s="40"/>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row>
    <row r="62" spans="1:104" ht="13.5" customHeight="1">
      <c r="A62" s="41">
        <v>53</v>
      </c>
      <c r="B62" s="3">
        <f t="shared" si="14"/>
        <v>62</v>
      </c>
      <c r="C62" s="43" t="s">
        <v>596</v>
      </c>
      <c r="D62" s="45" t="e">
        <f t="shared" ref="D62:AI62" ca="1" si="274">IF(D$11="","",IF(D$13=$M$5,CHOOSE($Q$6+1,$M$1,E62+F62-G62),IF(D$13=$M$6,CHOOSE($Q$6+1,$M$1,OFFSET($A62,,$P$7-1)),IF(D$13=$M$7,CHOOSE($Q$6+1,$M$1,CHOOSE($R$6+1,0,SUM(OFFSET($A$11,$B62-$O$5,$O$6,1,-$P$6)))),IF(D$13=$M$8,CHOOSE($Q$6+1,$M$1,CHOOSE($R$6+1,0,SUM(OFFSET($A$11,$B62-$O$5,$O$7,1,-$P$6)))),IF(D$11&lt;$D$7,OFFSET(INDIRECT($D$3),$A62-1,$Q$3+D$11),OFFSET(INDIRECT($D$4),$A62-1,$Q$4+D$11)))))))</f>
        <v>#REF!</v>
      </c>
      <c r="E62" s="45" t="e">
        <f t="shared" ca="1" si="274"/>
        <v>#REF!</v>
      </c>
      <c r="F62" s="45" t="e">
        <f t="shared" ca="1" si="274"/>
        <v>#REF!</v>
      </c>
      <c r="G62" s="45">
        <f t="shared" ca="1" si="274"/>
        <v>0</v>
      </c>
      <c r="H62" s="45" t="str">
        <f t="shared" ca="1" si="274"/>
        <v>normalized income</v>
      </c>
      <c r="I62" s="45">
        <f t="shared" ca="1" si="274"/>
        <v>25922</v>
      </c>
      <c r="J62" s="45">
        <f t="shared" ca="1" si="274"/>
        <v>41733</v>
      </c>
      <c r="K62" s="45">
        <f t="shared" ca="1" si="274"/>
        <v>37037</v>
      </c>
      <c r="L62" s="45">
        <f t="shared" ca="1" si="274"/>
        <v>39510</v>
      </c>
      <c r="M62" s="45">
        <f t="shared" ca="1" si="274"/>
        <v>53394</v>
      </c>
      <c r="N62" s="45">
        <f t="shared" ca="1" si="274"/>
        <v>0</v>
      </c>
      <c r="O62" s="45">
        <f t="shared" ca="1" si="274"/>
        <v>0</v>
      </c>
      <c r="P62" s="45">
        <f t="shared" ca="1" si="274"/>
        <v>0</v>
      </c>
      <c r="Q62" s="45">
        <f t="shared" ca="1" si="274"/>
        <v>0</v>
      </c>
      <c r="R62" s="45">
        <f t="shared" ca="1" si="274"/>
        <v>0</v>
      </c>
      <c r="S62" s="45">
        <f t="shared" ca="1" si="274"/>
        <v>0</v>
      </c>
      <c r="T62" s="45">
        <f t="shared" ca="1" si="274"/>
        <v>0</v>
      </c>
      <c r="U62" s="45">
        <f t="shared" ca="1" si="274"/>
        <v>0</v>
      </c>
      <c r="V62" s="45">
        <f t="shared" ca="1" si="274"/>
        <v>0</v>
      </c>
      <c r="W62" s="45">
        <f t="shared" ca="1" si="274"/>
        <v>0</v>
      </c>
      <c r="X62" s="45" t="e">
        <f t="shared" ca="1" si="274"/>
        <v>#REF!</v>
      </c>
      <c r="Y62" s="45">
        <f t="shared" ca="1" si="274"/>
        <v>53394</v>
      </c>
      <c r="Z62" s="45" t="e">
        <f t="shared" ca="1" si="274"/>
        <v>#REF!</v>
      </c>
      <c r="AA62" s="45" t="e">
        <f t="shared" ca="1" si="274"/>
        <v>#REF!</v>
      </c>
      <c r="AB62" s="45" t="str">
        <f t="shared" ca="1" si="274"/>
        <v/>
      </c>
      <c r="AC62" s="45" t="str">
        <f t="shared" ca="1" si="274"/>
        <v/>
      </c>
      <c r="AD62" s="45" t="str">
        <f t="shared" ca="1" si="274"/>
        <v/>
      </c>
      <c r="AE62" s="45" t="str">
        <f t="shared" ca="1" si="274"/>
        <v/>
      </c>
      <c r="AF62" s="45" t="str">
        <f t="shared" ca="1" si="274"/>
        <v/>
      </c>
      <c r="AG62" s="45" t="str">
        <f t="shared" ca="1" si="274"/>
        <v/>
      </c>
      <c r="AH62" s="45" t="str">
        <f t="shared" ca="1" si="274"/>
        <v/>
      </c>
      <c r="AI62" s="45" t="str">
        <f t="shared" ca="1" si="274"/>
        <v/>
      </c>
      <c r="AJ62" s="45" t="str">
        <f t="shared" ref="AJ62:BO62" ca="1" si="275">IF(AJ$11="","",IF(AJ$13=$M$5,CHOOSE($Q$6+1,$M$1,AK62+AL62-AM62),IF(AJ$13=$M$6,CHOOSE($Q$6+1,$M$1,OFFSET($A62,,$P$7-1)),IF(AJ$13=$M$7,CHOOSE($Q$6+1,$M$1,CHOOSE($R$6+1,0,SUM(OFFSET($A$11,$B62-$O$5,$O$6,1,-$P$6)))),IF(AJ$13=$M$8,CHOOSE($Q$6+1,$M$1,CHOOSE($R$6+1,0,SUM(OFFSET($A$11,$B62-$O$5,$O$7,1,-$P$6)))),IF(AJ$11&lt;$D$7,OFFSET(INDIRECT($D$3),$A62-1,$Q$3+AJ$11),OFFSET(INDIRECT($D$4),$A62-1,$Q$4+AJ$11)))))))</f>
        <v/>
      </c>
      <c r="AK62" s="45" t="str">
        <f t="shared" ca="1" si="275"/>
        <v/>
      </c>
      <c r="AL62" s="45" t="str">
        <f t="shared" ca="1" si="275"/>
        <v/>
      </c>
      <c r="AM62" s="45" t="str">
        <f t="shared" ca="1" si="275"/>
        <v/>
      </c>
      <c r="AN62" s="45" t="str">
        <f t="shared" ca="1" si="275"/>
        <v/>
      </c>
      <c r="AO62" s="45" t="str">
        <f t="shared" ca="1" si="275"/>
        <v/>
      </c>
      <c r="AP62" s="45" t="str">
        <f t="shared" ca="1" si="275"/>
        <v/>
      </c>
      <c r="AQ62" s="45" t="str">
        <f t="shared" ca="1" si="275"/>
        <v/>
      </c>
      <c r="AR62" s="45" t="str">
        <f t="shared" ca="1" si="275"/>
        <v/>
      </c>
      <c r="AS62" s="45" t="str">
        <f t="shared" ca="1" si="275"/>
        <v/>
      </c>
      <c r="AT62" s="45" t="str">
        <f t="shared" ca="1" si="275"/>
        <v/>
      </c>
      <c r="AU62" s="45" t="str">
        <f t="shared" ca="1" si="275"/>
        <v/>
      </c>
      <c r="AV62" s="45" t="str">
        <f t="shared" ca="1" si="275"/>
        <v/>
      </c>
      <c r="AW62" s="45" t="str">
        <f t="shared" ca="1" si="275"/>
        <v/>
      </c>
      <c r="AX62" s="45" t="str">
        <f t="shared" ca="1" si="275"/>
        <v/>
      </c>
      <c r="AY62" s="45" t="str">
        <f t="shared" ca="1" si="275"/>
        <v/>
      </c>
      <c r="AZ62" s="45" t="str">
        <f t="shared" ca="1" si="275"/>
        <v/>
      </c>
      <c r="BA62" s="45" t="str">
        <f t="shared" ca="1" si="275"/>
        <v/>
      </c>
      <c r="BB62" s="45" t="str">
        <f t="shared" ca="1" si="275"/>
        <v/>
      </c>
      <c r="BC62" s="45" t="str">
        <f t="shared" ca="1" si="275"/>
        <v/>
      </c>
      <c r="BD62" s="45" t="str">
        <f t="shared" ca="1" si="275"/>
        <v/>
      </c>
      <c r="BE62" s="45" t="str">
        <f t="shared" ca="1" si="275"/>
        <v/>
      </c>
      <c r="BF62" s="45" t="str">
        <f t="shared" ca="1" si="275"/>
        <v/>
      </c>
      <c r="BG62" s="45" t="str">
        <f t="shared" ca="1" si="275"/>
        <v/>
      </c>
      <c r="BH62" s="45" t="str">
        <f t="shared" ca="1" si="275"/>
        <v/>
      </c>
      <c r="BI62" s="45" t="str">
        <f t="shared" ca="1" si="275"/>
        <v/>
      </c>
      <c r="BJ62" s="45" t="str">
        <f t="shared" ca="1" si="275"/>
        <v/>
      </c>
      <c r="BK62" s="45" t="str">
        <f t="shared" ca="1" si="275"/>
        <v/>
      </c>
      <c r="BL62" s="45" t="str">
        <f t="shared" ca="1" si="275"/>
        <v/>
      </c>
      <c r="BM62" s="45" t="str">
        <f t="shared" ca="1" si="275"/>
        <v/>
      </c>
      <c r="BN62" s="45" t="str">
        <f t="shared" ca="1" si="275"/>
        <v/>
      </c>
      <c r="BO62" s="45" t="str">
        <f t="shared" ca="1" si="275"/>
        <v/>
      </c>
      <c r="BP62" s="45" t="str">
        <f t="shared" ref="BP62:CU62" ca="1" si="276">IF(BP$11="","",IF(BP$13=$M$5,CHOOSE($Q$6+1,$M$1,BQ62+BR62-BS62),IF(BP$13=$M$6,CHOOSE($Q$6+1,$M$1,OFFSET($A62,,$P$7-1)),IF(BP$13=$M$7,CHOOSE($Q$6+1,$M$1,CHOOSE($R$6+1,0,SUM(OFFSET($A$11,$B62-$O$5,$O$6,1,-$P$6)))),IF(BP$13=$M$8,CHOOSE($Q$6+1,$M$1,CHOOSE($R$6+1,0,SUM(OFFSET($A$11,$B62-$O$5,$O$7,1,-$P$6)))),IF(BP$11&lt;$D$7,OFFSET(INDIRECT($D$3),$A62-1,$Q$3+BP$11),OFFSET(INDIRECT($D$4),$A62-1,$Q$4+BP$11)))))))</f>
        <v/>
      </c>
      <c r="BQ62" s="45" t="str">
        <f t="shared" ca="1" si="276"/>
        <v/>
      </c>
      <c r="BR62" s="45" t="str">
        <f t="shared" ca="1" si="276"/>
        <v/>
      </c>
      <c r="BS62" s="45" t="str">
        <f t="shared" ca="1" si="276"/>
        <v/>
      </c>
      <c r="BT62" s="45" t="str">
        <f t="shared" ca="1" si="276"/>
        <v/>
      </c>
      <c r="BU62" s="45" t="str">
        <f t="shared" ca="1" si="276"/>
        <v/>
      </c>
      <c r="BV62" s="45" t="str">
        <f t="shared" ca="1" si="276"/>
        <v/>
      </c>
      <c r="BW62" s="45" t="str">
        <f t="shared" ca="1" si="276"/>
        <v/>
      </c>
      <c r="BX62" s="45" t="str">
        <f t="shared" ca="1" si="276"/>
        <v/>
      </c>
      <c r="BY62" s="45" t="str">
        <f t="shared" ca="1" si="276"/>
        <v/>
      </c>
      <c r="BZ62" s="45" t="str">
        <f t="shared" ca="1" si="276"/>
        <v/>
      </c>
      <c r="CA62" s="45" t="str">
        <f t="shared" ca="1" si="276"/>
        <v/>
      </c>
      <c r="CB62" s="45" t="str">
        <f t="shared" ca="1" si="276"/>
        <v/>
      </c>
      <c r="CC62" s="45" t="str">
        <f t="shared" ca="1" si="276"/>
        <v/>
      </c>
      <c r="CD62" s="45" t="str">
        <f t="shared" ca="1" si="276"/>
        <v/>
      </c>
      <c r="CE62" s="45" t="str">
        <f t="shared" ca="1" si="276"/>
        <v/>
      </c>
      <c r="CF62" s="45" t="str">
        <f t="shared" ca="1" si="276"/>
        <v/>
      </c>
      <c r="CG62" s="45" t="str">
        <f t="shared" ca="1" si="276"/>
        <v/>
      </c>
      <c r="CH62" s="45" t="str">
        <f t="shared" ca="1" si="276"/>
        <v/>
      </c>
      <c r="CI62" s="45" t="str">
        <f t="shared" ca="1" si="276"/>
        <v/>
      </c>
      <c r="CJ62" s="45" t="str">
        <f t="shared" ca="1" si="276"/>
        <v/>
      </c>
      <c r="CK62" s="45" t="str">
        <f t="shared" ca="1" si="276"/>
        <v/>
      </c>
      <c r="CL62" s="45" t="str">
        <f t="shared" ca="1" si="276"/>
        <v/>
      </c>
      <c r="CM62" s="45" t="str">
        <f t="shared" ca="1" si="276"/>
        <v/>
      </c>
      <c r="CN62" s="45" t="str">
        <f t="shared" ca="1" si="276"/>
        <v/>
      </c>
      <c r="CO62" s="45" t="str">
        <f t="shared" ca="1" si="276"/>
        <v/>
      </c>
      <c r="CP62" s="45" t="str">
        <f t="shared" ca="1" si="276"/>
        <v/>
      </c>
      <c r="CQ62" s="45" t="str">
        <f t="shared" ca="1" si="276"/>
        <v/>
      </c>
      <c r="CR62" s="45" t="str">
        <f t="shared" ca="1" si="276"/>
        <v/>
      </c>
      <c r="CS62" s="45" t="str">
        <f t="shared" ca="1" si="276"/>
        <v/>
      </c>
      <c r="CT62" s="45" t="str">
        <f t="shared" ca="1" si="276"/>
        <v/>
      </c>
      <c r="CU62" s="45" t="str">
        <f t="shared" ca="1" si="276"/>
        <v/>
      </c>
      <c r="CV62" s="45" t="str">
        <f ca="1">IF(CV$11="","",IF(CV$13=$M$5,CHOOSE($Q$6+1,$M$1,CW62+CX62-CY62),IF(CV$13=$M$6,CHOOSE($Q$6+1,$M$1,OFFSET($A62,,$P$7-1)),IF(CV$13=$M$7,CHOOSE($Q$6+1,$M$1,CHOOSE($R$6+1,0,SUM(OFFSET($A$11,$B62-$O$5,$O$6,1,-$P$6)))),IF(CV$13=$M$8,CHOOSE($Q$6+1,$M$1,CHOOSE($R$6+1,0,SUM(OFFSET($A$11,$B62-$O$5,$O$7,1,-$P$6)))),IF(CV$11&lt;$D$7,OFFSET(INDIRECT($D$3),$A62-1,$Q$3+CV$11),OFFSET(INDIRECT($D$4),$A62-1,$Q$4+CV$11)))))))</f>
        <v/>
      </c>
      <c r="CW62" s="45" t="str">
        <f ca="1">IF(CW$11="","",IF(CW$13=$M$5,CHOOSE($Q$6+1,$M$1,CX62+CY62-CZ62),IF(CW$13=$M$6,CHOOSE($Q$6+1,$M$1,OFFSET($A62,,$P$7-1)),IF(CW$13=$M$7,CHOOSE($Q$6+1,$M$1,CHOOSE($R$6+1,0,SUM(OFFSET($A$11,$B62-$O$5,$O$6,1,-$P$6)))),IF(CW$13=$M$8,CHOOSE($Q$6+1,$M$1,CHOOSE($R$6+1,0,SUM(OFFSET($A$11,$B62-$O$5,$O$7,1,-$P$6)))),IF(CW$11&lt;$D$7,OFFSET(INDIRECT($D$3),$A62-1,$Q$3+CW$11),OFFSET(INDIRECT($D$4),$A62-1,$Q$4+CW$11)))))))</f>
        <v/>
      </c>
      <c r="CX62" s="45" t="str">
        <f ca="1">IF(CX$11="","",IF(CX$13=$M$5,CHOOSE($Q$6+1,$M$1,CY62+CZ62-DA62),IF(CX$13=$M$6,CHOOSE($Q$6+1,$M$1,OFFSET($A62,,$P$7-1)),IF(CX$13=$M$7,CHOOSE($Q$6+1,$M$1,CHOOSE($R$6+1,0,SUM(OFFSET($A$11,$B62-$O$5,$O$6,1,-$P$6)))),IF(CX$13=$M$8,CHOOSE($Q$6+1,$M$1,CHOOSE($R$6+1,0,SUM(OFFSET($A$11,$B62-$O$5,$O$7,1,-$P$6)))),IF(CX$11&lt;$D$7,OFFSET(INDIRECT($D$3),$A62-1,$Q$3+CX$11),OFFSET(INDIRECT($D$4),$A62-1,$Q$4+CX$11)))))))</f>
        <v/>
      </c>
      <c r="CY62" s="45" t="str">
        <f ca="1">IF(CY$11="","",IF(CY$13=$M$5,CHOOSE($Q$6+1,$M$1,CZ62+DA62-DB62),IF(CY$13=$M$6,CHOOSE($Q$6+1,$M$1,OFFSET($A62,,$P$7-1)),IF(CY$13=$M$7,CHOOSE($Q$6+1,$M$1,CHOOSE($R$6+1,0,SUM(OFFSET($A$11,$B62-$O$5,$O$6,1,-$P$6)))),IF(CY$13=$M$8,CHOOSE($Q$6+1,$M$1,CHOOSE($R$6+1,0,SUM(OFFSET($A$11,$B62-$O$5,$O$7,1,-$P$6)))),IF(CY$11&lt;$D$7,OFFSET(INDIRECT($D$3),$A62-1,$Q$3+CY$11),OFFSET(INDIRECT($D$4),$A62-1,$Q$4+CY$11)))))))</f>
        <v/>
      </c>
      <c r="CZ62" s="45" t="str">
        <f ca="1">IF(CZ$11="","",IF(CZ$13=$M$5,CHOOSE($Q$6+1,$M$1,DA62+DB62-DC62),IF(CZ$13=$M$6,CHOOSE($Q$6+1,$M$1,OFFSET($A62,,$P$7-1)),IF(CZ$13=$M$7,CHOOSE($Q$6+1,$M$1,CHOOSE($R$6+1,0,SUM(OFFSET($A$11,$B62-$O$5,$O$6,1,-$P$6)))),IF(CZ$13=$M$8,CHOOSE($Q$6+1,$M$1,CHOOSE($R$6+1,0,SUM(OFFSET($A$11,$B62-$O$5,$O$7,1,-$P$6)))),IF(CZ$11&lt;$D$7,OFFSET(INDIRECT($D$3),$A62-1,$Q$3+CZ$11),OFFSET(INDIRECT($D$4),$A62-1,$Q$4+CZ$11)))))))</f>
        <v/>
      </c>
    </row>
    <row r="63" spans="1:104" ht="13.5" customHeight="1">
      <c r="A63" s="41">
        <v>54</v>
      </c>
      <c r="B63" s="3">
        <f t="shared" si="14"/>
        <v>63</v>
      </c>
      <c r="C63" s="43" t="s">
        <v>595</v>
      </c>
      <c r="D63" s="45" t="e">
        <f t="shared" ref="D63:D68" ca="1" si="277">IF(D$11="","",IF(D$13=$M$5,CHOOSE($Q$6+1,$M$1,E63+F63-G63),IF(D$13=$M$6,CHOOSE($Q$6+1,$M$1,OFFSET($A63,,$P$7-1)),IF(D$13=$M$7,CHOOSE($Q$6+1,$M$1,CHOOSE($R$6+1,0,SUM(OFFSET($A$11,$B63-$O$5,$O$6,1,-$P$6)))),IF(D$13=$M$8,CHOOSE($Q$6+1,$M$1,CHOOSE($R$6+1,0,SUM(OFFSET($A$11,$B63-$O$5,$O$7,1,-$P$6)))),IF(D$11&lt;$D$7,OFFSET(INDIRECT($D$3),$A63-1,$Q$3+D$11),OFFSET(INDIRECT($D$4),$A63-1,$Q$4+D$11)))))))</f>
        <v>#REF!</v>
      </c>
      <c r="E63" s="45" t="e">
        <f t="shared" ref="E63:N66" ca="1" si="278">IF(E$11="","",IF(E$13=$M$5,CHOOSE($Q$6+1,$M$1,F63+G63-H63),IF(E$13=$M$6,CHOOSE($Q$6+1,$M$1,OFFSET($A63,,$P$7-1)),IF(E$13=$M$7,CHOOSE($Q$6+1,$M$1,CHOOSE($R$6+1,0,SUM(OFFSET($A$11,$B63-$O$5,$O$6,1,-$P$6)))),IF(E$13=$M$8,CHOOSE($Q$6+1,$M$1,CHOOSE($R$6+1,0,SUM(OFFSET($A$11,$B63-$O$5,$O$7,1,-$P$6)))),IF(E$11&lt;$D$7,OFFSET(INDIRECT($D$3),$A63-1,$Q$3+E$11),OFFSET(INDIRECT($D$4),$A63-1,$Q$4+E$11)))))))</f>
        <v>#REF!</v>
      </c>
      <c r="F63" s="45" t="e">
        <f t="shared" ca="1" si="278"/>
        <v>#REF!</v>
      </c>
      <c r="G63" s="45">
        <f t="shared" ca="1" si="278"/>
        <v>0</v>
      </c>
      <c r="H63" s="45" t="str">
        <f t="shared" ca="1" si="278"/>
        <v>net income available for common</v>
      </c>
      <c r="I63" s="45">
        <f t="shared" ca="1" si="278"/>
        <v>25922</v>
      </c>
      <c r="J63" s="45">
        <f t="shared" ca="1" si="278"/>
        <v>41733</v>
      </c>
      <c r="K63" s="45">
        <f t="shared" ca="1" si="278"/>
        <v>37037</v>
      </c>
      <c r="L63" s="45">
        <f t="shared" ca="1" si="278"/>
        <v>39510</v>
      </c>
      <c r="M63" s="45">
        <f t="shared" ca="1" si="278"/>
        <v>53394</v>
      </c>
      <c r="N63" s="45">
        <f t="shared" ca="1" si="278"/>
        <v>10000</v>
      </c>
      <c r="O63" s="45">
        <f t="shared" ref="O63:X66" ca="1" si="279">IF(O$11="","",IF(O$13=$M$5,CHOOSE($Q$6+1,$M$1,P63+Q63-R63),IF(O$13=$M$6,CHOOSE($Q$6+1,$M$1,OFFSET($A63,,$P$7-1)),IF(O$13=$M$7,CHOOSE($Q$6+1,$M$1,CHOOSE($R$6+1,0,SUM(OFFSET($A$11,$B63-$O$5,$O$6,1,-$P$6)))),IF(O$13=$M$8,CHOOSE($Q$6+1,$M$1,CHOOSE($R$6+1,0,SUM(OFFSET($A$11,$B63-$O$5,$O$7,1,-$P$6)))),IF(O$11&lt;$D$7,OFFSET(INDIRECT($D$3),$A63-1,$Q$3+O$11),OFFSET(INDIRECT($D$4),$A63-1,$Q$4+O$11)))))))</f>
        <v>10000</v>
      </c>
      <c r="P63" s="45">
        <f t="shared" ca="1" si="279"/>
        <v>10000</v>
      </c>
      <c r="Q63" s="45">
        <f t="shared" ca="1" si="279"/>
        <v>10000</v>
      </c>
      <c r="R63" s="45">
        <f t="shared" ca="1" si="279"/>
        <v>10000</v>
      </c>
      <c r="S63" s="45">
        <f t="shared" ca="1" si="279"/>
        <v>10000</v>
      </c>
      <c r="T63" s="45">
        <f t="shared" ca="1" si="279"/>
        <v>10000</v>
      </c>
      <c r="U63" s="45">
        <f t="shared" ca="1" si="279"/>
        <v>10000</v>
      </c>
      <c r="V63" s="45">
        <f t="shared" ca="1" si="279"/>
        <v>10000</v>
      </c>
      <c r="W63" s="45">
        <f t="shared" ca="1" si="279"/>
        <v>0</v>
      </c>
      <c r="X63" s="45" t="e">
        <f t="shared" ca="1" si="279"/>
        <v>#REF!</v>
      </c>
      <c r="Y63" s="45">
        <f t="shared" ref="Y63:AH66" ca="1" si="280">IF(Y$11="","",IF(Y$13=$M$5,CHOOSE($Q$6+1,$M$1,Z63+AA63-AB63),IF(Y$13=$M$6,CHOOSE($Q$6+1,$M$1,OFFSET($A63,,$P$7-1)),IF(Y$13=$M$7,CHOOSE($Q$6+1,$M$1,CHOOSE($R$6+1,0,SUM(OFFSET($A$11,$B63-$O$5,$O$6,1,-$P$6)))),IF(Y$13=$M$8,CHOOSE($Q$6+1,$M$1,CHOOSE($R$6+1,0,SUM(OFFSET($A$11,$B63-$O$5,$O$7,1,-$P$6)))),IF(Y$11&lt;$D$7,OFFSET(INDIRECT($D$3),$A63-1,$Q$3+Y$11),OFFSET(INDIRECT($D$4),$A63-1,$Q$4+Y$11)))))))</f>
        <v>53394</v>
      </c>
      <c r="Z63" s="45" t="e">
        <f t="shared" ca="1" si="280"/>
        <v>#REF!</v>
      </c>
      <c r="AA63" s="45" t="e">
        <f t="shared" ca="1" si="280"/>
        <v>#REF!</v>
      </c>
      <c r="AB63" s="45" t="str">
        <f t="shared" ca="1" si="280"/>
        <v/>
      </c>
      <c r="AC63" s="45" t="str">
        <f t="shared" ca="1" si="280"/>
        <v/>
      </c>
      <c r="AD63" s="45" t="str">
        <f t="shared" ca="1" si="280"/>
        <v/>
      </c>
      <c r="AE63" s="45" t="str">
        <f t="shared" ca="1" si="280"/>
        <v/>
      </c>
      <c r="AF63" s="45" t="str">
        <f t="shared" ca="1" si="280"/>
        <v/>
      </c>
      <c r="AG63" s="45" t="str">
        <f t="shared" ca="1" si="280"/>
        <v/>
      </c>
      <c r="AH63" s="45" t="str">
        <f t="shared" ca="1" si="280"/>
        <v/>
      </c>
      <c r="AI63" s="45" t="str">
        <f t="shared" ref="AI63:AR66" ca="1" si="281">IF(AI$11="","",IF(AI$13=$M$5,CHOOSE($Q$6+1,$M$1,AJ63+AK63-AL63),IF(AI$13=$M$6,CHOOSE($Q$6+1,$M$1,OFFSET($A63,,$P$7-1)),IF(AI$13=$M$7,CHOOSE($Q$6+1,$M$1,CHOOSE($R$6+1,0,SUM(OFFSET($A$11,$B63-$O$5,$O$6,1,-$P$6)))),IF(AI$13=$M$8,CHOOSE($Q$6+1,$M$1,CHOOSE($R$6+1,0,SUM(OFFSET($A$11,$B63-$O$5,$O$7,1,-$P$6)))),IF(AI$11&lt;$D$7,OFFSET(INDIRECT($D$3),$A63-1,$Q$3+AI$11),OFFSET(INDIRECT($D$4),$A63-1,$Q$4+AI$11)))))))</f>
        <v/>
      </c>
      <c r="AJ63" s="45" t="str">
        <f t="shared" ca="1" si="281"/>
        <v/>
      </c>
      <c r="AK63" s="45" t="str">
        <f t="shared" ca="1" si="281"/>
        <v/>
      </c>
      <c r="AL63" s="45" t="str">
        <f t="shared" ca="1" si="281"/>
        <v/>
      </c>
      <c r="AM63" s="45" t="str">
        <f t="shared" ca="1" si="281"/>
        <v/>
      </c>
      <c r="AN63" s="45" t="str">
        <f t="shared" ca="1" si="281"/>
        <v/>
      </c>
      <c r="AO63" s="45" t="str">
        <f t="shared" ca="1" si="281"/>
        <v/>
      </c>
      <c r="AP63" s="45" t="str">
        <f t="shared" ca="1" si="281"/>
        <v/>
      </c>
      <c r="AQ63" s="45" t="str">
        <f t="shared" ca="1" si="281"/>
        <v/>
      </c>
      <c r="AR63" s="45" t="str">
        <f t="shared" ca="1" si="281"/>
        <v/>
      </c>
      <c r="AS63" s="45" t="str">
        <f t="shared" ref="AS63:BB66" ca="1" si="282">IF(AS$11="","",IF(AS$13=$M$5,CHOOSE($Q$6+1,$M$1,AT63+AU63-AV63),IF(AS$13=$M$6,CHOOSE($Q$6+1,$M$1,OFFSET($A63,,$P$7-1)),IF(AS$13=$M$7,CHOOSE($Q$6+1,$M$1,CHOOSE($R$6+1,0,SUM(OFFSET($A$11,$B63-$O$5,$O$6,1,-$P$6)))),IF(AS$13=$M$8,CHOOSE($Q$6+1,$M$1,CHOOSE($R$6+1,0,SUM(OFFSET($A$11,$B63-$O$5,$O$7,1,-$P$6)))),IF(AS$11&lt;$D$7,OFFSET(INDIRECT($D$3),$A63-1,$Q$3+AS$11),OFFSET(INDIRECT($D$4),$A63-1,$Q$4+AS$11)))))))</f>
        <v/>
      </c>
      <c r="AT63" s="45" t="str">
        <f t="shared" ca="1" si="282"/>
        <v/>
      </c>
      <c r="AU63" s="45" t="str">
        <f t="shared" ca="1" si="282"/>
        <v/>
      </c>
      <c r="AV63" s="45" t="str">
        <f t="shared" ca="1" si="282"/>
        <v/>
      </c>
      <c r="AW63" s="45" t="str">
        <f t="shared" ca="1" si="282"/>
        <v/>
      </c>
      <c r="AX63" s="45" t="str">
        <f t="shared" ca="1" si="282"/>
        <v/>
      </c>
      <c r="AY63" s="45" t="str">
        <f t="shared" ca="1" si="282"/>
        <v/>
      </c>
      <c r="AZ63" s="45" t="str">
        <f t="shared" ca="1" si="282"/>
        <v/>
      </c>
      <c r="BA63" s="45" t="str">
        <f t="shared" ca="1" si="282"/>
        <v/>
      </c>
      <c r="BB63" s="45" t="str">
        <f t="shared" ca="1" si="282"/>
        <v/>
      </c>
      <c r="BC63" s="45" t="str">
        <f t="shared" ref="BC63:BL66" ca="1" si="283">IF(BC$11="","",IF(BC$13=$M$5,CHOOSE($Q$6+1,$M$1,BD63+BE63-BF63),IF(BC$13=$M$6,CHOOSE($Q$6+1,$M$1,OFFSET($A63,,$P$7-1)),IF(BC$13=$M$7,CHOOSE($Q$6+1,$M$1,CHOOSE($R$6+1,0,SUM(OFFSET($A$11,$B63-$O$5,$O$6,1,-$P$6)))),IF(BC$13=$M$8,CHOOSE($Q$6+1,$M$1,CHOOSE($R$6+1,0,SUM(OFFSET($A$11,$B63-$O$5,$O$7,1,-$P$6)))),IF(BC$11&lt;$D$7,OFFSET(INDIRECT($D$3),$A63-1,$Q$3+BC$11),OFFSET(INDIRECT($D$4),$A63-1,$Q$4+BC$11)))))))</f>
        <v/>
      </c>
      <c r="BD63" s="45" t="str">
        <f t="shared" ca="1" si="283"/>
        <v/>
      </c>
      <c r="BE63" s="45" t="str">
        <f t="shared" ca="1" si="283"/>
        <v/>
      </c>
      <c r="BF63" s="45" t="str">
        <f t="shared" ca="1" si="283"/>
        <v/>
      </c>
      <c r="BG63" s="45" t="str">
        <f t="shared" ca="1" si="283"/>
        <v/>
      </c>
      <c r="BH63" s="45" t="str">
        <f t="shared" ca="1" si="283"/>
        <v/>
      </c>
      <c r="BI63" s="45" t="str">
        <f t="shared" ca="1" si="283"/>
        <v/>
      </c>
      <c r="BJ63" s="45" t="str">
        <f t="shared" ca="1" si="283"/>
        <v/>
      </c>
      <c r="BK63" s="45" t="str">
        <f t="shared" ca="1" si="283"/>
        <v/>
      </c>
      <c r="BL63" s="45" t="str">
        <f t="shared" ca="1" si="283"/>
        <v/>
      </c>
      <c r="BM63" s="45" t="str">
        <f t="shared" ref="BM63:BV66" ca="1" si="284">IF(BM$11="","",IF(BM$13=$M$5,CHOOSE($Q$6+1,$M$1,BN63+BO63-BP63),IF(BM$13=$M$6,CHOOSE($Q$6+1,$M$1,OFFSET($A63,,$P$7-1)),IF(BM$13=$M$7,CHOOSE($Q$6+1,$M$1,CHOOSE($R$6+1,0,SUM(OFFSET($A$11,$B63-$O$5,$O$6,1,-$P$6)))),IF(BM$13=$M$8,CHOOSE($Q$6+1,$M$1,CHOOSE($R$6+1,0,SUM(OFFSET($A$11,$B63-$O$5,$O$7,1,-$P$6)))),IF(BM$11&lt;$D$7,OFFSET(INDIRECT($D$3),$A63-1,$Q$3+BM$11),OFFSET(INDIRECT($D$4),$A63-1,$Q$4+BM$11)))))))</f>
        <v/>
      </c>
      <c r="BN63" s="45" t="str">
        <f t="shared" ca="1" si="284"/>
        <v/>
      </c>
      <c r="BO63" s="45" t="str">
        <f t="shared" ca="1" si="284"/>
        <v/>
      </c>
      <c r="BP63" s="45" t="str">
        <f t="shared" ca="1" si="284"/>
        <v/>
      </c>
      <c r="BQ63" s="45" t="str">
        <f t="shared" ca="1" si="284"/>
        <v/>
      </c>
      <c r="BR63" s="45" t="str">
        <f t="shared" ca="1" si="284"/>
        <v/>
      </c>
      <c r="BS63" s="45" t="str">
        <f t="shared" ca="1" si="284"/>
        <v/>
      </c>
      <c r="BT63" s="45" t="str">
        <f t="shared" ca="1" si="284"/>
        <v/>
      </c>
      <c r="BU63" s="45" t="str">
        <f t="shared" ca="1" si="284"/>
        <v/>
      </c>
      <c r="BV63" s="45" t="str">
        <f t="shared" ca="1" si="284"/>
        <v/>
      </c>
      <c r="BW63" s="45" t="str">
        <f t="shared" ref="BW63:CF66" ca="1" si="285">IF(BW$11="","",IF(BW$13=$M$5,CHOOSE($Q$6+1,$M$1,BX63+BY63-BZ63),IF(BW$13=$M$6,CHOOSE($Q$6+1,$M$1,OFFSET($A63,,$P$7-1)),IF(BW$13=$M$7,CHOOSE($Q$6+1,$M$1,CHOOSE($R$6+1,0,SUM(OFFSET($A$11,$B63-$O$5,$O$6,1,-$P$6)))),IF(BW$13=$M$8,CHOOSE($Q$6+1,$M$1,CHOOSE($R$6+1,0,SUM(OFFSET($A$11,$B63-$O$5,$O$7,1,-$P$6)))),IF(BW$11&lt;$D$7,OFFSET(INDIRECT($D$3),$A63-1,$Q$3+BW$11),OFFSET(INDIRECT($D$4),$A63-1,$Q$4+BW$11)))))))</f>
        <v/>
      </c>
      <c r="BX63" s="45" t="str">
        <f t="shared" ca="1" si="285"/>
        <v/>
      </c>
      <c r="BY63" s="45" t="str">
        <f t="shared" ca="1" si="285"/>
        <v/>
      </c>
      <c r="BZ63" s="45" t="str">
        <f t="shared" ca="1" si="285"/>
        <v/>
      </c>
      <c r="CA63" s="45" t="str">
        <f t="shared" ca="1" si="285"/>
        <v/>
      </c>
      <c r="CB63" s="45" t="str">
        <f t="shared" ca="1" si="285"/>
        <v/>
      </c>
      <c r="CC63" s="45" t="str">
        <f t="shared" ca="1" si="285"/>
        <v/>
      </c>
      <c r="CD63" s="45" t="str">
        <f t="shared" ca="1" si="285"/>
        <v/>
      </c>
      <c r="CE63" s="45" t="str">
        <f t="shared" ca="1" si="285"/>
        <v/>
      </c>
      <c r="CF63" s="45" t="str">
        <f t="shared" ca="1" si="285"/>
        <v/>
      </c>
      <c r="CG63" s="45" t="str">
        <f t="shared" ref="CG63:CP66" ca="1" si="286">IF(CG$11="","",IF(CG$13=$M$5,CHOOSE($Q$6+1,$M$1,CH63+CI63-CJ63),IF(CG$13=$M$6,CHOOSE($Q$6+1,$M$1,OFFSET($A63,,$P$7-1)),IF(CG$13=$M$7,CHOOSE($Q$6+1,$M$1,CHOOSE($R$6+1,0,SUM(OFFSET($A$11,$B63-$O$5,$O$6,1,-$P$6)))),IF(CG$13=$M$8,CHOOSE($Q$6+1,$M$1,CHOOSE($R$6+1,0,SUM(OFFSET($A$11,$B63-$O$5,$O$7,1,-$P$6)))),IF(CG$11&lt;$D$7,OFFSET(INDIRECT($D$3),$A63-1,$Q$3+CG$11),OFFSET(INDIRECT($D$4),$A63-1,$Q$4+CG$11)))))))</f>
        <v/>
      </c>
      <c r="CH63" s="45" t="str">
        <f t="shared" ca="1" si="286"/>
        <v/>
      </c>
      <c r="CI63" s="45" t="str">
        <f t="shared" ca="1" si="286"/>
        <v/>
      </c>
      <c r="CJ63" s="45" t="str">
        <f t="shared" ca="1" si="286"/>
        <v/>
      </c>
      <c r="CK63" s="45" t="str">
        <f t="shared" ca="1" si="286"/>
        <v/>
      </c>
      <c r="CL63" s="45" t="str">
        <f t="shared" ca="1" si="286"/>
        <v/>
      </c>
      <c r="CM63" s="45" t="str">
        <f t="shared" ca="1" si="286"/>
        <v/>
      </c>
      <c r="CN63" s="45" t="str">
        <f t="shared" ca="1" si="286"/>
        <v/>
      </c>
      <c r="CO63" s="45" t="str">
        <f t="shared" ca="1" si="286"/>
        <v/>
      </c>
      <c r="CP63" s="45" t="str">
        <f t="shared" ca="1" si="286"/>
        <v/>
      </c>
      <c r="CQ63" s="45" t="str">
        <f t="shared" ref="CQ63:CZ66" ca="1" si="287">IF(CQ$11="","",IF(CQ$13=$M$5,CHOOSE($Q$6+1,$M$1,CR63+CS63-CT63),IF(CQ$13=$M$6,CHOOSE($Q$6+1,$M$1,OFFSET($A63,,$P$7-1)),IF(CQ$13=$M$7,CHOOSE($Q$6+1,$M$1,CHOOSE($R$6+1,0,SUM(OFFSET($A$11,$B63-$O$5,$O$6,1,-$P$6)))),IF(CQ$13=$M$8,CHOOSE($Q$6+1,$M$1,CHOOSE($R$6+1,0,SUM(OFFSET($A$11,$B63-$O$5,$O$7,1,-$P$6)))),IF(CQ$11&lt;$D$7,OFFSET(INDIRECT($D$3),$A63-1,$Q$3+CQ$11),OFFSET(INDIRECT($D$4),$A63-1,$Q$4+CQ$11)))))))</f>
        <v/>
      </c>
      <c r="CR63" s="45" t="str">
        <f t="shared" ca="1" si="287"/>
        <v/>
      </c>
      <c r="CS63" s="45" t="str">
        <f t="shared" ca="1" si="287"/>
        <v/>
      </c>
      <c r="CT63" s="45" t="str">
        <f t="shared" ca="1" si="287"/>
        <v/>
      </c>
      <c r="CU63" s="45" t="str">
        <f t="shared" ca="1" si="287"/>
        <v/>
      </c>
      <c r="CV63" s="45" t="str">
        <f t="shared" ca="1" si="287"/>
        <v/>
      </c>
      <c r="CW63" s="45" t="str">
        <f t="shared" ca="1" si="287"/>
        <v/>
      </c>
      <c r="CX63" s="45" t="str">
        <f t="shared" ca="1" si="287"/>
        <v/>
      </c>
      <c r="CY63" s="45" t="str">
        <f t="shared" ca="1" si="287"/>
        <v/>
      </c>
      <c r="CZ63" s="45" t="str">
        <f t="shared" ca="1" si="287"/>
        <v/>
      </c>
    </row>
    <row r="64" spans="1:104" ht="13.5" customHeight="1">
      <c r="A64" s="41">
        <v>75</v>
      </c>
      <c r="B64" s="3">
        <f t="shared" si="14"/>
        <v>64</v>
      </c>
      <c r="C64" s="43" t="s">
        <v>594</v>
      </c>
      <c r="D64" s="45" t="e">
        <f t="shared" ca="1" si="277"/>
        <v>#REF!</v>
      </c>
      <c r="E64" s="45" t="e">
        <f t="shared" ca="1" si="278"/>
        <v>#REF!</v>
      </c>
      <c r="F64" s="45" t="e">
        <f t="shared" ca="1" si="278"/>
        <v>#REF!</v>
      </c>
      <c r="G64" s="45">
        <f t="shared" ca="1" si="278"/>
        <v>0</v>
      </c>
      <c r="H64" s="45" t="str">
        <f t="shared" ca="1" si="278"/>
        <v>Dividends Paid Per Share (DPS)</v>
      </c>
      <c r="I64" s="45">
        <f t="shared" ca="1" si="278"/>
        <v>0</v>
      </c>
      <c r="J64" s="45">
        <f t="shared" ca="1" si="278"/>
        <v>2.65</v>
      </c>
      <c r="K64" s="45">
        <f t="shared" ca="1" si="278"/>
        <v>11.4</v>
      </c>
      <c r="L64" s="45">
        <f t="shared" ca="1" si="278"/>
        <v>1.81</v>
      </c>
      <c r="M64" s="45">
        <f t="shared" ca="1" si="278"/>
        <v>1.98</v>
      </c>
      <c r="N64" s="45">
        <f t="shared" ca="1" si="278"/>
        <v>0</v>
      </c>
      <c r="O64" s="45">
        <f t="shared" ca="1" si="279"/>
        <v>0</v>
      </c>
      <c r="P64" s="45">
        <f t="shared" ca="1" si="279"/>
        <v>0</v>
      </c>
      <c r="Q64" s="45">
        <f t="shared" ca="1" si="279"/>
        <v>0</v>
      </c>
      <c r="R64" s="45">
        <f t="shared" ca="1" si="279"/>
        <v>0</v>
      </c>
      <c r="S64" s="45">
        <f t="shared" ca="1" si="279"/>
        <v>0</v>
      </c>
      <c r="T64" s="45">
        <f t="shared" ca="1" si="279"/>
        <v>0</v>
      </c>
      <c r="U64" s="45">
        <f t="shared" ca="1" si="279"/>
        <v>0</v>
      </c>
      <c r="V64" s="45">
        <f t="shared" ca="1" si="279"/>
        <v>0</v>
      </c>
      <c r="W64" s="45">
        <f t="shared" ca="1" si="279"/>
        <v>0</v>
      </c>
      <c r="X64" s="45" t="e">
        <f t="shared" ca="1" si="279"/>
        <v>#REF!</v>
      </c>
      <c r="Y64" s="45">
        <f t="shared" ca="1" si="280"/>
        <v>1.98</v>
      </c>
      <c r="Z64" s="45" t="e">
        <f t="shared" ca="1" si="280"/>
        <v>#REF!</v>
      </c>
      <c r="AA64" s="45" t="e">
        <f t="shared" ca="1" si="280"/>
        <v>#REF!</v>
      </c>
      <c r="AB64" s="45" t="str">
        <f t="shared" ca="1" si="280"/>
        <v/>
      </c>
      <c r="AC64" s="45" t="str">
        <f t="shared" ca="1" si="280"/>
        <v/>
      </c>
      <c r="AD64" s="45" t="str">
        <f t="shared" ca="1" si="280"/>
        <v/>
      </c>
      <c r="AE64" s="45" t="str">
        <f t="shared" ca="1" si="280"/>
        <v/>
      </c>
      <c r="AF64" s="45" t="str">
        <f t="shared" ca="1" si="280"/>
        <v/>
      </c>
      <c r="AG64" s="45" t="str">
        <f t="shared" ca="1" si="280"/>
        <v/>
      </c>
      <c r="AH64" s="45" t="str">
        <f t="shared" ca="1" si="280"/>
        <v/>
      </c>
      <c r="AI64" s="45" t="str">
        <f t="shared" ca="1" si="281"/>
        <v/>
      </c>
      <c r="AJ64" s="45" t="str">
        <f t="shared" ca="1" si="281"/>
        <v/>
      </c>
      <c r="AK64" s="45" t="str">
        <f t="shared" ca="1" si="281"/>
        <v/>
      </c>
      <c r="AL64" s="45" t="str">
        <f t="shared" ca="1" si="281"/>
        <v/>
      </c>
      <c r="AM64" s="45" t="str">
        <f t="shared" ca="1" si="281"/>
        <v/>
      </c>
      <c r="AN64" s="45" t="str">
        <f t="shared" ca="1" si="281"/>
        <v/>
      </c>
      <c r="AO64" s="45" t="str">
        <f t="shared" ca="1" si="281"/>
        <v/>
      </c>
      <c r="AP64" s="45" t="str">
        <f t="shared" ca="1" si="281"/>
        <v/>
      </c>
      <c r="AQ64" s="45" t="str">
        <f t="shared" ca="1" si="281"/>
        <v/>
      </c>
      <c r="AR64" s="45" t="str">
        <f t="shared" ca="1" si="281"/>
        <v/>
      </c>
      <c r="AS64" s="45" t="str">
        <f t="shared" ca="1" si="282"/>
        <v/>
      </c>
      <c r="AT64" s="45" t="str">
        <f t="shared" ca="1" si="282"/>
        <v/>
      </c>
      <c r="AU64" s="45" t="str">
        <f t="shared" ca="1" si="282"/>
        <v/>
      </c>
      <c r="AV64" s="45" t="str">
        <f t="shared" ca="1" si="282"/>
        <v/>
      </c>
      <c r="AW64" s="45" t="str">
        <f t="shared" ca="1" si="282"/>
        <v/>
      </c>
      <c r="AX64" s="45" t="str">
        <f t="shared" ca="1" si="282"/>
        <v/>
      </c>
      <c r="AY64" s="45" t="str">
        <f t="shared" ca="1" si="282"/>
        <v/>
      </c>
      <c r="AZ64" s="45" t="str">
        <f t="shared" ca="1" si="282"/>
        <v/>
      </c>
      <c r="BA64" s="45" t="str">
        <f t="shared" ca="1" si="282"/>
        <v/>
      </c>
      <c r="BB64" s="45" t="str">
        <f t="shared" ca="1" si="282"/>
        <v/>
      </c>
      <c r="BC64" s="45" t="str">
        <f t="shared" ca="1" si="283"/>
        <v/>
      </c>
      <c r="BD64" s="45" t="str">
        <f t="shared" ca="1" si="283"/>
        <v/>
      </c>
      <c r="BE64" s="45" t="str">
        <f t="shared" ca="1" si="283"/>
        <v/>
      </c>
      <c r="BF64" s="45" t="str">
        <f t="shared" ca="1" si="283"/>
        <v/>
      </c>
      <c r="BG64" s="45" t="str">
        <f t="shared" ca="1" si="283"/>
        <v/>
      </c>
      <c r="BH64" s="45" t="str">
        <f t="shared" ca="1" si="283"/>
        <v/>
      </c>
      <c r="BI64" s="45" t="str">
        <f t="shared" ca="1" si="283"/>
        <v/>
      </c>
      <c r="BJ64" s="45" t="str">
        <f t="shared" ca="1" si="283"/>
        <v/>
      </c>
      <c r="BK64" s="45" t="str">
        <f t="shared" ca="1" si="283"/>
        <v/>
      </c>
      <c r="BL64" s="45" t="str">
        <f t="shared" ca="1" si="283"/>
        <v/>
      </c>
      <c r="BM64" s="45" t="str">
        <f t="shared" ca="1" si="284"/>
        <v/>
      </c>
      <c r="BN64" s="45" t="str">
        <f t="shared" ca="1" si="284"/>
        <v/>
      </c>
      <c r="BO64" s="45" t="str">
        <f t="shared" ca="1" si="284"/>
        <v/>
      </c>
      <c r="BP64" s="45" t="str">
        <f t="shared" ca="1" si="284"/>
        <v/>
      </c>
      <c r="BQ64" s="45" t="str">
        <f t="shared" ca="1" si="284"/>
        <v/>
      </c>
      <c r="BR64" s="45" t="str">
        <f t="shared" ca="1" si="284"/>
        <v/>
      </c>
      <c r="BS64" s="45" t="str">
        <f t="shared" ca="1" si="284"/>
        <v/>
      </c>
      <c r="BT64" s="45" t="str">
        <f t="shared" ca="1" si="284"/>
        <v/>
      </c>
      <c r="BU64" s="45" t="str">
        <f t="shared" ca="1" si="284"/>
        <v/>
      </c>
      <c r="BV64" s="45" t="str">
        <f t="shared" ca="1" si="284"/>
        <v/>
      </c>
      <c r="BW64" s="45" t="str">
        <f t="shared" ca="1" si="285"/>
        <v/>
      </c>
      <c r="BX64" s="45" t="str">
        <f t="shared" ca="1" si="285"/>
        <v/>
      </c>
      <c r="BY64" s="45" t="str">
        <f t="shared" ca="1" si="285"/>
        <v/>
      </c>
      <c r="BZ64" s="45" t="str">
        <f t="shared" ca="1" si="285"/>
        <v/>
      </c>
      <c r="CA64" s="45" t="str">
        <f t="shared" ca="1" si="285"/>
        <v/>
      </c>
      <c r="CB64" s="45" t="str">
        <f t="shared" ca="1" si="285"/>
        <v/>
      </c>
      <c r="CC64" s="45" t="str">
        <f t="shared" ca="1" si="285"/>
        <v/>
      </c>
      <c r="CD64" s="45" t="str">
        <f t="shared" ca="1" si="285"/>
        <v/>
      </c>
      <c r="CE64" s="45" t="str">
        <f t="shared" ca="1" si="285"/>
        <v/>
      </c>
      <c r="CF64" s="45" t="str">
        <f t="shared" ca="1" si="285"/>
        <v/>
      </c>
      <c r="CG64" s="45" t="str">
        <f t="shared" ca="1" si="286"/>
        <v/>
      </c>
      <c r="CH64" s="45" t="str">
        <f t="shared" ca="1" si="286"/>
        <v/>
      </c>
      <c r="CI64" s="45" t="str">
        <f t="shared" ca="1" si="286"/>
        <v/>
      </c>
      <c r="CJ64" s="45" t="str">
        <f t="shared" ca="1" si="286"/>
        <v/>
      </c>
      <c r="CK64" s="45" t="str">
        <f t="shared" ca="1" si="286"/>
        <v/>
      </c>
      <c r="CL64" s="45" t="str">
        <f t="shared" ca="1" si="286"/>
        <v/>
      </c>
      <c r="CM64" s="45" t="str">
        <f t="shared" ca="1" si="286"/>
        <v/>
      </c>
      <c r="CN64" s="45" t="str">
        <f t="shared" ca="1" si="286"/>
        <v/>
      </c>
      <c r="CO64" s="45" t="str">
        <f t="shared" ca="1" si="286"/>
        <v/>
      </c>
      <c r="CP64" s="45" t="str">
        <f t="shared" ca="1" si="286"/>
        <v/>
      </c>
      <c r="CQ64" s="45" t="str">
        <f t="shared" ca="1" si="287"/>
        <v/>
      </c>
      <c r="CR64" s="45" t="str">
        <f t="shared" ca="1" si="287"/>
        <v/>
      </c>
      <c r="CS64" s="45" t="str">
        <f t="shared" ca="1" si="287"/>
        <v/>
      </c>
      <c r="CT64" s="45" t="str">
        <f t="shared" ca="1" si="287"/>
        <v/>
      </c>
      <c r="CU64" s="45" t="str">
        <f t="shared" ca="1" si="287"/>
        <v/>
      </c>
      <c r="CV64" s="45" t="str">
        <f t="shared" ca="1" si="287"/>
        <v/>
      </c>
      <c r="CW64" s="45" t="str">
        <f t="shared" ca="1" si="287"/>
        <v/>
      </c>
      <c r="CX64" s="45" t="str">
        <f t="shared" ca="1" si="287"/>
        <v/>
      </c>
      <c r="CY64" s="45" t="str">
        <f t="shared" ca="1" si="287"/>
        <v/>
      </c>
      <c r="CZ64" s="45" t="str">
        <f t="shared" ca="1" si="287"/>
        <v/>
      </c>
    </row>
    <row r="65" spans="1:104" ht="13.5" customHeight="1">
      <c r="A65" s="41">
        <v>55</v>
      </c>
      <c r="B65" s="3">
        <f t="shared" si="14"/>
        <v>65</v>
      </c>
      <c r="C65" s="43" t="s">
        <v>188</v>
      </c>
      <c r="D65" s="45" t="e">
        <f t="shared" ca="1" si="277"/>
        <v>#REF!</v>
      </c>
      <c r="E65" s="45" t="e">
        <f t="shared" ca="1" si="278"/>
        <v>#REF!</v>
      </c>
      <c r="F65" s="45" t="e">
        <f t="shared" ca="1" si="278"/>
        <v>#REF!</v>
      </c>
      <c r="G65" s="45">
        <f t="shared" ca="1" si="278"/>
        <v>0</v>
      </c>
      <c r="H65" s="45" t="str">
        <f t="shared" ca="1" si="278"/>
        <v>preferred dividends</v>
      </c>
      <c r="I65" s="45">
        <f t="shared" ca="1" si="278"/>
        <v>0</v>
      </c>
      <c r="J65" s="45">
        <f t="shared" ca="1" si="278"/>
        <v>0</v>
      </c>
      <c r="K65" s="45">
        <f t="shared" ca="1" si="278"/>
        <v>0</v>
      </c>
      <c r="L65" s="45">
        <f t="shared" ca="1" si="278"/>
        <v>0</v>
      </c>
      <c r="M65" s="45">
        <f t="shared" ca="1" si="278"/>
        <v>0</v>
      </c>
      <c r="N65" s="45">
        <f t="shared" ca="1" si="278"/>
        <v>0</v>
      </c>
      <c r="O65" s="45">
        <f t="shared" ca="1" si="279"/>
        <v>0</v>
      </c>
      <c r="P65" s="45">
        <f t="shared" ca="1" si="279"/>
        <v>0</v>
      </c>
      <c r="Q65" s="45">
        <f t="shared" ca="1" si="279"/>
        <v>0</v>
      </c>
      <c r="R65" s="45">
        <f t="shared" ca="1" si="279"/>
        <v>0</v>
      </c>
      <c r="S65" s="45">
        <f t="shared" ca="1" si="279"/>
        <v>0</v>
      </c>
      <c r="T65" s="45">
        <f t="shared" ca="1" si="279"/>
        <v>0</v>
      </c>
      <c r="U65" s="45">
        <f t="shared" ca="1" si="279"/>
        <v>0</v>
      </c>
      <c r="V65" s="45">
        <f t="shared" ca="1" si="279"/>
        <v>0</v>
      </c>
      <c r="W65" s="45">
        <f t="shared" ca="1" si="279"/>
        <v>0</v>
      </c>
      <c r="X65" s="45" t="e">
        <f t="shared" ca="1" si="279"/>
        <v>#REF!</v>
      </c>
      <c r="Y65" s="45">
        <f t="shared" ca="1" si="280"/>
        <v>0</v>
      </c>
      <c r="Z65" s="45" t="e">
        <f t="shared" ca="1" si="280"/>
        <v>#REF!</v>
      </c>
      <c r="AA65" s="45" t="e">
        <f t="shared" ca="1" si="280"/>
        <v>#REF!</v>
      </c>
      <c r="AB65" s="45" t="str">
        <f t="shared" ca="1" si="280"/>
        <v/>
      </c>
      <c r="AC65" s="45" t="str">
        <f t="shared" ca="1" si="280"/>
        <v/>
      </c>
      <c r="AD65" s="45" t="str">
        <f t="shared" ca="1" si="280"/>
        <v/>
      </c>
      <c r="AE65" s="45" t="str">
        <f t="shared" ca="1" si="280"/>
        <v/>
      </c>
      <c r="AF65" s="45" t="str">
        <f t="shared" ca="1" si="280"/>
        <v/>
      </c>
      <c r="AG65" s="45" t="str">
        <f t="shared" ca="1" si="280"/>
        <v/>
      </c>
      <c r="AH65" s="45" t="str">
        <f t="shared" ca="1" si="280"/>
        <v/>
      </c>
      <c r="AI65" s="45" t="str">
        <f t="shared" ca="1" si="281"/>
        <v/>
      </c>
      <c r="AJ65" s="45" t="str">
        <f t="shared" ca="1" si="281"/>
        <v/>
      </c>
      <c r="AK65" s="45" t="str">
        <f t="shared" ca="1" si="281"/>
        <v/>
      </c>
      <c r="AL65" s="45" t="str">
        <f t="shared" ca="1" si="281"/>
        <v/>
      </c>
      <c r="AM65" s="45" t="str">
        <f t="shared" ca="1" si="281"/>
        <v/>
      </c>
      <c r="AN65" s="45" t="str">
        <f t="shared" ca="1" si="281"/>
        <v/>
      </c>
      <c r="AO65" s="45" t="str">
        <f t="shared" ca="1" si="281"/>
        <v/>
      </c>
      <c r="AP65" s="45" t="str">
        <f t="shared" ca="1" si="281"/>
        <v/>
      </c>
      <c r="AQ65" s="45" t="str">
        <f t="shared" ca="1" si="281"/>
        <v/>
      </c>
      <c r="AR65" s="45" t="str">
        <f t="shared" ca="1" si="281"/>
        <v/>
      </c>
      <c r="AS65" s="45" t="str">
        <f t="shared" ca="1" si="282"/>
        <v/>
      </c>
      <c r="AT65" s="45" t="str">
        <f t="shared" ca="1" si="282"/>
        <v/>
      </c>
      <c r="AU65" s="45" t="str">
        <f t="shared" ca="1" si="282"/>
        <v/>
      </c>
      <c r="AV65" s="45" t="str">
        <f t="shared" ca="1" si="282"/>
        <v/>
      </c>
      <c r="AW65" s="45" t="str">
        <f t="shared" ca="1" si="282"/>
        <v/>
      </c>
      <c r="AX65" s="45" t="str">
        <f t="shared" ca="1" si="282"/>
        <v/>
      </c>
      <c r="AY65" s="45" t="str">
        <f t="shared" ca="1" si="282"/>
        <v/>
      </c>
      <c r="AZ65" s="45" t="str">
        <f t="shared" ca="1" si="282"/>
        <v/>
      </c>
      <c r="BA65" s="45" t="str">
        <f t="shared" ca="1" si="282"/>
        <v/>
      </c>
      <c r="BB65" s="45" t="str">
        <f t="shared" ca="1" si="282"/>
        <v/>
      </c>
      <c r="BC65" s="45" t="str">
        <f t="shared" ca="1" si="283"/>
        <v/>
      </c>
      <c r="BD65" s="45" t="str">
        <f t="shared" ca="1" si="283"/>
        <v/>
      </c>
      <c r="BE65" s="45" t="str">
        <f t="shared" ca="1" si="283"/>
        <v/>
      </c>
      <c r="BF65" s="45" t="str">
        <f t="shared" ca="1" si="283"/>
        <v/>
      </c>
      <c r="BG65" s="45" t="str">
        <f t="shared" ca="1" si="283"/>
        <v/>
      </c>
      <c r="BH65" s="45" t="str">
        <f t="shared" ca="1" si="283"/>
        <v/>
      </c>
      <c r="BI65" s="45" t="str">
        <f t="shared" ca="1" si="283"/>
        <v/>
      </c>
      <c r="BJ65" s="45" t="str">
        <f t="shared" ca="1" si="283"/>
        <v/>
      </c>
      <c r="BK65" s="45" t="str">
        <f t="shared" ca="1" si="283"/>
        <v/>
      </c>
      <c r="BL65" s="45" t="str">
        <f t="shared" ca="1" si="283"/>
        <v/>
      </c>
      <c r="BM65" s="45" t="str">
        <f t="shared" ca="1" si="284"/>
        <v/>
      </c>
      <c r="BN65" s="45" t="str">
        <f t="shared" ca="1" si="284"/>
        <v/>
      </c>
      <c r="BO65" s="45" t="str">
        <f t="shared" ca="1" si="284"/>
        <v/>
      </c>
      <c r="BP65" s="45" t="str">
        <f t="shared" ca="1" si="284"/>
        <v/>
      </c>
      <c r="BQ65" s="45" t="str">
        <f t="shared" ca="1" si="284"/>
        <v/>
      </c>
      <c r="BR65" s="45" t="str">
        <f t="shared" ca="1" si="284"/>
        <v/>
      </c>
      <c r="BS65" s="45" t="str">
        <f t="shared" ca="1" si="284"/>
        <v/>
      </c>
      <c r="BT65" s="45" t="str">
        <f t="shared" ca="1" si="284"/>
        <v/>
      </c>
      <c r="BU65" s="45" t="str">
        <f t="shared" ca="1" si="284"/>
        <v/>
      </c>
      <c r="BV65" s="45" t="str">
        <f t="shared" ca="1" si="284"/>
        <v/>
      </c>
      <c r="BW65" s="45" t="str">
        <f t="shared" ca="1" si="285"/>
        <v/>
      </c>
      <c r="BX65" s="45" t="str">
        <f t="shared" ca="1" si="285"/>
        <v/>
      </c>
      <c r="BY65" s="45" t="str">
        <f t="shared" ca="1" si="285"/>
        <v/>
      </c>
      <c r="BZ65" s="45" t="str">
        <f t="shared" ca="1" si="285"/>
        <v/>
      </c>
      <c r="CA65" s="45" t="str">
        <f t="shared" ca="1" si="285"/>
        <v/>
      </c>
      <c r="CB65" s="45" t="str">
        <f t="shared" ca="1" si="285"/>
        <v/>
      </c>
      <c r="CC65" s="45" t="str">
        <f t="shared" ca="1" si="285"/>
        <v/>
      </c>
      <c r="CD65" s="45" t="str">
        <f t="shared" ca="1" si="285"/>
        <v/>
      </c>
      <c r="CE65" s="45" t="str">
        <f t="shared" ca="1" si="285"/>
        <v/>
      </c>
      <c r="CF65" s="45" t="str">
        <f t="shared" ca="1" si="285"/>
        <v/>
      </c>
      <c r="CG65" s="45" t="str">
        <f t="shared" ca="1" si="286"/>
        <v/>
      </c>
      <c r="CH65" s="45" t="str">
        <f t="shared" ca="1" si="286"/>
        <v/>
      </c>
      <c r="CI65" s="45" t="str">
        <f t="shared" ca="1" si="286"/>
        <v/>
      </c>
      <c r="CJ65" s="45" t="str">
        <f t="shared" ca="1" si="286"/>
        <v/>
      </c>
      <c r="CK65" s="45" t="str">
        <f t="shared" ca="1" si="286"/>
        <v/>
      </c>
      <c r="CL65" s="45" t="str">
        <f t="shared" ca="1" si="286"/>
        <v/>
      </c>
      <c r="CM65" s="45" t="str">
        <f t="shared" ca="1" si="286"/>
        <v/>
      </c>
      <c r="CN65" s="45" t="str">
        <f t="shared" ca="1" si="286"/>
        <v/>
      </c>
      <c r="CO65" s="45" t="str">
        <f t="shared" ca="1" si="286"/>
        <v/>
      </c>
      <c r="CP65" s="45" t="str">
        <f t="shared" ca="1" si="286"/>
        <v/>
      </c>
      <c r="CQ65" s="45" t="str">
        <f t="shared" ca="1" si="287"/>
        <v/>
      </c>
      <c r="CR65" s="45" t="str">
        <f t="shared" ca="1" si="287"/>
        <v/>
      </c>
      <c r="CS65" s="45" t="str">
        <f t="shared" ca="1" si="287"/>
        <v/>
      </c>
      <c r="CT65" s="45" t="str">
        <f t="shared" ca="1" si="287"/>
        <v/>
      </c>
      <c r="CU65" s="45" t="str">
        <f t="shared" ca="1" si="287"/>
        <v/>
      </c>
      <c r="CV65" s="45" t="str">
        <f t="shared" ca="1" si="287"/>
        <v/>
      </c>
      <c r="CW65" s="45" t="str">
        <f t="shared" ca="1" si="287"/>
        <v/>
      </c>
      <c r="CX65" s="45" t="str">
        <f t="shared" ca="1" si="287"/>
        <v/>
      </c>
      <c r="CY65" s="45" t="str">
        <f t="shared" ca="1" si="287"/>
        <v/>
      </c>
      <c r="CZ65" s="45" t="str">
        <f t="shared" ca="1" si="287"/>
        <v/>
      </c>
    </row>
    <row r="66" spans="1:104" ht="13.5" customHeight="1">
      <c r="A66" s="41">
        <v>56</v>
      </c>
      <c r="B66" s="3">
        <f t="shared" si="14"/>
        <v>66</v>
      </c>
      <c r="C66" s="43" t="s">
        <v>593</v>
      </c>
      <c r="D66" s="45" t="e">
        <f t="shared" ca="1" si="277"/>
        <v>#REF!</v>
      </c>
      <c r="E66" s="45" t="e">
        <f t="shared" ca="1" si="278"/>
        <v>#REF!</v>
      </c>
      <c r="F66" s="45" t="e">
        <f t="shared" ca="1" si="278"/>
        <v>#REF!</v>
      </c>
      <c r="G66" s="45">
        <f t="shared" ca="1" si="278"/>
        <v>0</v>
      </c>
      <c r="H66" s="45" t="str">
        <f t="shared" ca="1" si="278"/>
        <v>excise taxes</v>
      </c>
      <c r="I66" s="45">
        <f t="shared" ca="1" si="278"/>
        <v>0</v>
      </c>
      <c r="J66" s="45">
        <f t="shared" ca="1" si="278"/>
        <v>0</v>
      </c>
      <c r="K66" s="45">
        <f t="shared" ca="1" si="278"/>
        <v>0</v>
      </c>
      <c r="L66" s="45">
        <f t="shared" ca="1" si="278"/>
        <v>0</v>
      </c>
      <c r="M66" s="45">
        <f t="shared" ca="1" si="278"/>
        <v>0</v>
      </c>
      <c r="N66" s="45">
        <f t="shared" ca="1" si="278"/>
        <v>15488</v>
      </c>
      <c r="O66" s="45">
        <f t="shared" ca="1" si="279"/>
        <v>15120</v>
      </c>
      <c r="P66" s="45">
        <f t="shared" ca="1" si="279"/>
        <v>17585</v>
      </c>
      <c r="Q66" s="45">
        <f t="shared" ca="1" si="279"/>
        <v>20624</v>
      </c>
      <c r="R66" s="45">
        <f t="shared" ca="1" si="279"/>
        <v>20392</v>
      </c>
      <c r="S66" s="45">
        <f t="shared" ca="1" si="279"/>
        <v>20151</v>
      </c>
      <c r="T66" s="45">
        <f t="shared" ca="1" si="279"/>
        <v>21149</v>
      </c>
      <c r="U66" s="45">
        <f t="shared" ca="1" si="279"/>
        <v>22471</v>
      </c>
      <c r="V66" s="45">
        <f t="shared" ca="1" si="279"/>
        <v>22300</v>
      </c>
      <c r="W66" s="45">
        <f t="shared" ca="1" si="279"/>
        <v>0</v>
      </c>
      <c r="X66" s="45" t="e">
        <f t="shared" ca="1" si="279"/>
        <v>#REF!</v>
      </c>
      <c r="Y66" s="45">
        <f t="shared" ca="1" si="280"/>
        <v>0</v>
      </c>
      <c r="Z66" s="45" t="e">
        <f t="shared" ca="1" si="280"/>
        <v>#REF!</v>
      </c>
      <c r="AA66" s="45" t="e">
        <f t="shared" ca="1" si="280"/>
        <v>#REF!</v>
      </c>
      <c r="AB66" s="45" t="str">
        <f t="shared" ca="1" si="280"/>
        <v/>
      </c>
      <c r="AC66" s="45" t="str">
        <f t="shared" ca="1" si="280"/>
        <v/>
      </c>
      <c r="AD66" s="45" t="str">
        <f t="shared" ca="1" si="280"/>
        <v/>
      </c>
      <c r="AE66" s="45" t="str">
        <f t="shared" ca="1" si="280"/>
        <v/>
      </c>
      <c r="AF66" s="45" t="str">
        <f t="shared" ca="1" si="280"/>
        <v/>
      </c>
      <c r="AG66" s="45" t="str">
        <f t="shared" ca="1" si="280"/>
        <v/>
      </c>
      <c r="AH66" s="45" t="str">
        <f t="shared" ca="1" si="280"/>
        <v/>
      </c>
      <c r="AI66" s="45" t="str">
        <f t="shared" ca="1" si="281"/>
        <v/>
      </c>
      <c r="AJ66" s="45" t="str">
        <f t="shared" ca="1" si="281"/>
        <v/>
      </c>
      <c r="AK66" s="45" t="str">
        <f t="shared" ca="1" si="281"/>
        <v/>
      </c>
      <c r="AL66" s="45" t="str">
        <f t="shared" ca="1" si="281"/>
        <v/>
      </c>
      <c r="AM66" s="45" t="str">
        <f t="shared" ca="1" si="281"/>
        <v/>
      </c>
      <c r="AN66" s="45" t="str">
        <f t="shared" ca="1" si="281"/>
        <v/>
      </c>
      <c r="AO66" s="45" t="str">
        <f t="shared" ca="1" si="281"/>
        <v/>
      </c>
      <c r="AP66" s="45" t="str">
        <f t="shared" ca="1" si="281"/>
        <v/>
      </c>
      <c r="AQ66" s="45" t="str">
        <f t="shared" ca="1" si="281"/>
        <v/>
      </c>
      <c r="AR66" s="45" t="str">
        <f t="shared" ca="1" si="281"/>
        <v/>
      </c>
      <c r="AS66" s="45" t="str">
        <f t="shared" ca="1" si="282"/>
        <v/>
      </c>
      <c r="AT66" s="45" t="str">
        <f t="shared" ca="1" si="282"/>
        <v/>
      </c>
      <c r="AU66" s="45" t="str">
        <f t="shared" ca="1" si="282"/>
        <v/>
      </c>
      <c r="AV66" s="45" t="str">
        <f t="shared" ca="1" si="282"/>
        <v/>
      </c>
      <c r="AW66" s="45" t="str">
        <f t="shared" ca="1" si="282"/>
        <v/>
      </c>
      <c r="AX66" s="45" t="str">
        <f t="shared" ca="1" si="282"/>
        <v/>
      </c>
      <c r="AY66" s="45" t="str">
        <f t="shared" ca="1" si="282"/>
        <v/>
      </c>
      <c r="AZ66" s="45" t="str">
        <f t="shared" ca="1" si="282"/>
        <v/>
      </c>
      <c r="BA66" s="45" t="str">
        <f t="shared" ca="1" si="282"/>
        <v/>
      </c>
      <c r="BB66" s="45" t="str">
        <f t="shared" ca="1" si="282"/>
        <v/>
      </c>
      <c r="BC66" s="45" t="str">
        <f t="shared" ca="1" si="283"/>
        <v/>
      </c>
      <c r="BD66" s="45" t="str">
        <f t="shared" ca="1" si="283"/>
        <v/>
      </c>
      <c r="BE66" s="45" t="str">
        <f t="shared" ca="1" si="283"/>
        <v/>
      </c>
      <c r="BF66" s="45" t="str">
        <f t="shared" ca="1" si="283"/>
        <v/>
      </c>
      <c r="BG66" s="45" t="str">
        <f t="shared" ca="1" si="283"/>
        <v/>
      </c>
      <c r="BH66" s="45" t="str">
        <f t="shared" ca="1" si="283"/>
        <v/>
      </c>
      <c r="BI66" s="45" t="str">
        <f t="shared" ca="1" si="283"/>
        <v/>
      </c>
      <c r="BJ66" s="45" t="str">
        <f t="shared" ca="1" si="283"/>
        <v/>
      </c>
      <c r="BK66" s="45" t="str">
        <f t="shared" ca="1" si="283"/>
        <v/>
      </c>
      <c r="BL66" s="45" t="str">
        <f t="shared" ca="1" si="283"/>
        <v/>
      </c>
      <c r="BM66" s="45" t="str">
        <f t="shared" ca="1" si="284"/>
        <v/>
      </c>
      <c r="BN66" s="45" t="str">
        <f t="shared" ca="1" si="284"/>
        <v/>
      </c>
      <c r="BO66" s="45" t="str">
        <f t="shared" ca="1" si="284"/>
        <v/>
      </c>
      <c r="BP66" s="45" t="str">
        <f t="shared" ca="1" si="284"/>
        <v/>
      </c>
      <c r="BQ66" s="45" t="str">
        <f t="shared" ca="1" si="284"/>
        <v/>
      </c>
      <c r="BR66" s="45" t="str">
        <f t="shared" ca="1" si="284"/>
        <v/>
      </c>
      <c r="BS66" s="45" t="str">
        <f t="shared" ca="1" si="284"/>
        <v/>
      </c>
      <c r="BT66" s="45" t="str">
        <f t="shared" ca="1" si="284"/>
        <v/>
      </c>
      <c r="BU66" s="45" t="str">
        <f t="shared" ca="1" si="284"/>
        <v/>
      </c>
      <c r="BV66" s="45" t="str">
        <f t="shared" ca="1" si="284"/>
        <v/>
      </c>
      <c r="BW66" s="45" t="str">
        <f t="shared" ca="1" si="285"/>
        <v/>
      </c>
      <c r="BX66" s="45" t="str">
        <f t="shared" ca="1" si="285"/>
        <v/>
      </c>
      <c r="BY66" s="45" t="str">
        <f t="shared" ca="1" si="285"/>
        <v/>
      </c>
      <c r="BZ66" s="45" t="str">
        <f t="shared" ca="1" si="285"/>
        <v/>
      </c>
      <c r="CA66" s="45" t="str">
        <f t="shared" ca="1" si="285"/>
        <v/>
      </c>
      <c r="CB66" s="45" t="str">
        <f t="shared" ca="1" si="285"/>
        <v/>
      </c>
      <c r="CC66" s="45" t="str">
        <f t="shared" ca="1" si="285"/>
        <v/>
      </c>
      <c r="CD66" s="45" t="str">
        <f t="shared" ca="1" si="285"/>
        <v/>
      </c>
      <c r="CE66" s="45" t="str">
        <f t="shared" ca="1" si="285"/>
        <v/>
      </c>
      <c r="CF66" s="45" t="str">
        <f t="shared" ca="1" si="285"/>
        <v/>
      </c>
      <c r="CG66" s="45" t="str">
        <f t="shared" ca="1" si="286"/>
        <v/>
      </c>
      <c r="CH66" s="45" t="str">
        <f t="shared" ca="1" si="286"/>
        <v/>
      </c>
      <c r="CI66" s="45" t="str">
        <f t="shared" ca="1" si="286"/>
        <v/>
      </c>
      <c r="CJ66" s="45" t="str">
        <f t="shared" ca="1" si="286"/>
        <v/>
      </c>
      <c r="CK66" s="45" t="str">
        <f t="shared" ca="1" si="286"/>
        <v/>
      </c>
      <c r="CL66" s="45" t="str">
        <f t="shared" ca="1" si="286"/>
        <v/>
      </c>
      <c r="CM66" s="45" t="str">
        <f t="shared" ca="1" si="286"/>
        <v/>
      </c>
      <c r="CN66" s="45" t="str">
        <f t="shared" ca="1" si="286"/>
        <v/>
      </c>
      <c r="CO66" s="45" t="str">
        <f t="shared" ca="1" si="286"/>
        <v/>
      </c>
      <c r="CP66" s="45" t="str">
        <f t="shared" ca="1" si="286"/>
        <v/>
      </c>
      <c r="CQ66" s="45" t="str">
        <f t="shared" ca="1" si="287"/>
        <v/>
      </c>
      <c r="CR66" s="45" t="str">
        <f t="shared" ca="1" si="287"/>
        <v/>
      </c>
      <c r="CS66" s="45" t="str">
        <f t="shared" ca="1" si="287"/>
        <v/>
      </c>
      <c r="CT66" s="45" t="str">
        <f t="shared" ca="1" si="287"/>
        <v/>
      </c>
      <c r="CU66" s="45" t="str">
        <f t="shared" ca="1" si="287"/>
        <v/>
      </c>
      <c r="CV66" s="45" t="str">
        <f t="shared" ca="1" si="287"/>
        <v/>
      </c>
      <c r="CW66" s="45" t="str">
        <f t="shared" ca="1" si="287"/>
        <v/>
      </c>
      <c r="CX66" s="45" t="str">
        <f t="shared" ca="1" si="287"/>
        <v/>
      </c>
      <c r="CY66" s="45" t="str">
        <f t="shared" ca="1" si="287"/>
        <v/>
      </c>
      <c r="CZ66" s="45" t="str">
        <f t="shared" ca="1" si="287"/>
        <v/>
      </c>
    </row>
    <row r="67" spans="1:104" ht="13.5" customHeight="1">
      <c r="A67" s="41"/>
      <c r="B67" s="3">
        <f t="shared" si="14"/>
        <v>67</v>
      </c>
      <c r="C67" s="40"/>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row>
    <row r="68" spans="1:104" ht="13.5" customHeight="1">
      <c r="A68" s="41">
        <v>57</v>
      </c>
      <c r="B68" s="3">
        <f t="shared" si="14"/>
        <v>68</v>
      </c>
      <c r="C68" s="43" t="s">
        <v>592</v>
      </c>
      <c r="D68" s="45" t="e">
        <f t="shared" ca="1" si="277"/>
        <v>#REF!</v>
      </c>
      <c r="E68" s="45" t="e">
        <f t="shared" ref="E68:E76" ca="1" si="288">IF(E$11="","",IF(E$13=$M$5,CHOOSE($Q$6+1,$M$1,F68+G68-H68),IF(E$13=$M$6,CHOOSE($Q$6+1,$M$1,OFFSET($A68,,$P$7-1)),IF(E$13=$M$7,CHOOSE($Q$6+1,$M$1,CHOOSE($R$6+1,0,SUM(OFFSET($A$11,$B68-$O$5,$O$6,1,-$P$6)))),IF(E$13=$M$8,CHOOSE($Q$6+1,$M$1,CHOOSE($R$6+1,0,SUM(OFFSET($A$11,$B68-$O$5,$O$7,1,-$P$6)))),IF(E$11&lt;$D$7,OFFSET(INDIRECT($D$3),$A68-1,$Q$3+E$11),OFFSET(INDIRECT($D$4),$A68-1,$Q$4+E$11)))))))</f>
        <v>#REF!</v>
      </c>
      <c r="F68" s="45" t="e">
        <f t="shared" ref="F68:F76" ca="1" si="289">IF(F$11="","",IF(F$13=$M$5,CHOOSE($Q$6+1,$M$1,G68+H68-I68),IF(F$13=$M$6,CHOOSE($Q$6+1,$M$1,OFFSET($A68,,$P$7-1)),IF(F$13=$M$7,CHOOSE($Q$6+1,$M$1,CHOOSE($R$6+1,0,SUM(OFFSET($A$11,$B68-$O$5,$O$6,1,-$P$6)))),IF(F$13=$M$8,CHOOSE($Q$6+1,$M$1,CHOOSE($R$6+1,0,SUM(OFFSET($A$11,$B68-$O$5,$O$7,1,-$P$6)))),IF(F$11&lt;$D$7,OFFSET(INDIRECT($D$3),$A68-1,$Q$3+F$11),OFFSET(INDIRECT($D$4),$A68-1,$Q$4+F$11)))))))</f>
        <v>#REF!</v>
      </c>
      <c r="G68" s="45">
        <f t="shared" ref="G68:G76" ca="1" si="290">IF(G$11="","",IF(G$13=$M$5,CHOOSE($Q$6+1,$M$1,H68+I68-J68),IF(G$13=$M$6,CHOOSE($Q$6+1,$M$1,OFFSET($A68,,$P$7-1)),IF(G$13=$M$7,CHOOSE($Q$6+1,$M$1,CHOOSE($R$6+1,0,SUM(OFFSET($A$11,$B68-$O$5,$O$6,1,-$P$6)))),IF(G$13=$M$8,CHOOSE($Q$6+1,$M$1,CHOOSE($R$6+1,0,SUM(OFFSET($A$11,$B68-$O$5,$O$7,1,-$P$6)))),IF(G$11&lt;$D$7,OFFSET(INDIRECT($D$3),$A68-1,$Q$3+G$11),OFFSET(INDIRECT($D$4),$A68-1,$Q$4+G$11)))))))</f>
        <v>0</v>
      </c>
      <c r="H68" s="45" t="str">
        <f t="shared" ref="H68:H76" ca="1" si="291">IF(H$11="","",IF(H$13=$M$5,CHOOSE($Q$6+1,$M$1,I68+J68-K68),IF(H$13=$M$6,CHOOSE($Q$6+1,$M$1,OFFSET($A68,,$P$7-1)),IF(H$13=$M$7,CHOOSE($Q$6+1,$M$1,CHOOSE($R$6+1,0,SUM(OFFSET($A$11,$B68-$O$5,$O$6,1,-$P$6)))),IF(H$13=$M$8,CHOOSE($Q$6+1,$M$1,CHOOSE($R$6+1,0,SUM(OFFSET($A$11,$B68-$O$5,$O$7,1,-$P$6)))),IF(H$11&lt;$D$7,OFFSET(INDIRECT($D$3),$A68-1,$Q$3+H$11),OFFSET(INDIRECT($D$4),$A68-1,$Q$4+H$11)))))))</f>
        <v>Basic EPS (Continuing)</v>
      </c>
      <c r="I68" s="45">
        <f t="shared" ref="I68:I76" ca="1" si="292">IF(I$11="","",IF(I$13=$M$5,CHOOSE($Q$6+1,$M$1,J68+K68-L68),IF(I$13=$M$6,CHOOSE($Q$6+1,$M$1,OFFSET($A68,,$P$7-1)),IF(I$13=$M$7,CHOOSE($Q$6+1,$M$1,CHOOSE($R$6+1,0,SUM(OFFSET($A$11,$B68-$O$5,$O$6,1,-$P$6)))),IF(I$13=$M$8,CHOOSE($Q$6+1,$M$1,CHOOSE($R$6+1,0,SUM(OFFSET($A$11,$B68-$O$5,$O$7,1,-$P$6)))),IF(I$11&lt;$D$7,OFFSET(INDIRECT($D$3),$A68-1,$Q$3+I$11),OFFSET(INDIRECT($D$4),$A68-1,$Q$4+I$11)))))))</f>
        <v>28.05</v>
      </c>
      <c r="J68" s="45">
        <f t="shared" ref="J68:J76" ca="1" si="293">IF(J$11="","",IF(J$13=$M$5,CHOOSE($Q$6+1,$M$1,K68+L68-M68),IF(J$13=$M$6,CHOOSE($Q$6+1,$M$1,OFFSET($A68,,$P$7-1)),IF(J$13=$M$7,CHOOSE($Q$6+1,$M$1,CHOOSE($R$6+1,0,SUM(OFFSET($A$11,$B68-$O$5,$O$6,1,-$P$6)))),IF(J$13=$M$8,CHOOSE($Q$6+1,$M$1,CHOOSE($R$6+1,0,SUM(OFFSET($A$11,$B68-$O$5,$O$7,1,-$P$6)))),IF(J$11&lt;$D$7,OFFSET(INDIRECT($D$3),$A68-1,$Q$3+J$11),OFFSET(INDIRECT($D$4),$A68-1,$Q$4+J$11)))))))</f>
        <v>44.64</v>
      </c>
      <c r="K68" s="45">
        <f t="shared" ref="K68:K76" ca="1" si="294">IF(K$11="","",IF(K$13=$M$5,CHOOSE($Q$6+1,$M$1,L68+M68-N68),IF(K$13=$M$6,CHOOSE($Q$6+1,$M$1,OFFSET($A68,,$P$7-1)),IF(K$13=$M$7,CHOOSE($Q$6+1,$M$1,CHOOSE($R$6+1,0,SUM(OFFSET($A$11,$B68-$O$5,$O$6,1,-$P$6)))),IF(K$13=$M$8,CHOOSE($Q$6+1,$M$1,CHOOSE($R$6+1,0,SUM(OFFSET($A$11,$B68-$O$5,$O$7,1,-$P$6)))),IF(K$11&lt;$D$7,OFFSET(INDIRECT($D$3),$A68-1,$Q$3+K$11),OFFSET(INDIRECT($D$4),$A68-1,$Q$4+K$11)))))))</f>
        <v>40.03</v>
      </c>
      <c r="L68" s="45">
        <f t="shared" ref="L68:L76" ca="1" si="295">IF(L$11="","",IF(L$13=$M$5,CHOOSE($Q$6+1,$M$1,M68+N68-O68),IF(L$13=$M$6,CHOOSE($Q$6+1,$M$1,OFFSET($A68,,$P$7-1)),IF(L$13=$M$7,CHOOSE($Q$6+1,$M$1,CHOOSE($R$6+1,0,SUM(OFFSET($A$11,$B68-$O$5,$O$6,1,-$P$6)))),IF(L$13=$M$8,CHOOSE($Q$6+1,$M$1,CHOOSE($R$6+1,0,SUM(OFFSET($A$11,$B68-$O$5,$O$7,1,-$P$6)))),IF(L$11&lt;$D$7,OFFSET(INDIRECT($D$3),$A68-1,$Q$3+L$11),OFFSET(INDIRECT($D$4),$A68-1,$Q$4+L$11)))))))</f>
        <v>6.49</v>
      </c>
      <c r="M68" s="45">
        <f t="shared" ref="M68:M76" ca="1" si="296">IF(M$11="","",IF(M$13=$M$5,CHOOSE($Q$6+1,$M$1,N68+O68-P68),IF(M$13=$M$6,CHOOSE($Q$6+1,$M$1,OFFSET($A68,,$P$7-1)),IF(M$13=$M$7,CHOOSE($Q$6+1,$M$1,CHOOSE($R$6+1,0,SUM(OFFSET($A$11,$B68-$O$5,$O$6,1,-$P$6)))),IF(M$13=$M$8,CHOOSE($Q$6+1,$M$1,CHOOSE($R$6+1,0,SUM(OFFSET($A$11,$B68-$O$5,$O$7,1,-$P$6)))),IF(M$11&lt;$D$7,OFFSET(INDIRECT($D$3),$A68-1,$Q$3+M$11),OFFSET(INDIRECT($D$4),$A68-1,$Q$4+M$11)))))))</f>
        <v>9.2799999999999994</v>
      </c>
      <c r="N68" s="45">
        <f t="shared" ref="N68:N76" ca="1" si="297">IF(N$11="","",IF(N$13=$M$5,CHOOSE($Q$6+1,$M$1,O68+P68-Q68),IF(N$13=$M$6,CHOOSE($Q$6+1,$M$1,OFFSET($A68,,$P$7-1)),IF(N$13=$M$7,CHOOSE($Q$6+1,$M$1,CHOOSE($R$6+1,0,SUM(OFFSET($A$11,$B68-$O$5,$O$6,1,-$P$6)))),IF(N$13=$M$8,CHOOSE($Q$6+1,$M$1,CHOOSE($R$6+1,0,SUM(OFFSET($A$11,$B68-$O$5,$O$7,1,-$P$6)))),IF(N$11&lt;$D$7,OFFSET(INDIRECT($D$3),$A68-1,$Q$3+N$11),OFFSET(INDIRECT($D$4),$A68-1,$Q$4+N$11)))))))</f>
        <v>15488</v>
      </c>
      <c r="O68" s="45">
        <f t="shared" ref="O68:O76" ca="1" si="298">IF(O$11="","",IF(O$13=$M$5,CHOOSE($Q$6+1,$M$1,P68+Q68-R68),IF(O$13=$M$6,CHOOSE($Q$6+1,$M$1,OFFSET($A68,,$P$7-1)),IF(O$13=$M$7,CHOOSE($Q$6+1,$M$1,CHOOSE($R$6+1,0,SUM(OFFSET($A$11,$B68-$O$5,$O$6,1,-$P$6)))),IF(O$13=$M$8,CHOOSE($Q$6+1,$M$1,CHOOSE($R$6+1,0,SUM(OFFSET($A$11,$B68-$O$5,$O$7,1,-$P$6)))),IF(O$11&lt;$D$7,OFFSET(INDIRECT($D$3),$A68-1,$Q$3+O$11),OFFSET(INDIRECT($D$4),$A68-1,$Q$4+O$11)))))))</f>
        <v>15120</v>
      </c>
      <c r="P68" s="45">
        <f t="shared" ref="P68:P76" ca="1" si="299">IF(P$11="","",IF(P$13=$M$5,CHOOSE($Q$6+1,$M$1,Q68+R68-S68),IF(P$13=$M$6,CHOOSE($Q$6+1,$M$1,OFFSET($A68,,$P$7-1)),IF(P$13=$M$7,CHOOSE($Q$6+1,$M$1,CHOOSE($R$6+1,0,SUM(OFFSET($A$11,$B68-$O$5,$O$6,1,-$P$6)))),IF(P$13=$M$8,CHOOSE($Q$6+1,$M$1,CHOOSE($R$6+1,0,SUM(OFFSET($A$11,$B68-$O$5,$O$7,1,-$P$6)))),IF(P$11&lt;$D$7,OFFSET(INDIRECT($D$3),$A68-1,$Q$3+P$11),OFFSET(INDIRECT($D$4),$A68-1,$Q$4+P$11)))))))</f>
        <v>17585</v>
      </c>
      <c r="Q68" s="45">
        <f t="shared" ref="Q68:Q76" ca="1" si="300">IF(Q$11="","",IF(Q$13=$M$5,CHOOSE($Q$6+1,$M$1,R68+S68-T68),IF(Q$13=$M$6,CHOOSE($Q$6+1,$M$1,OFFSET($A68,,$P$7-1)),IF(Q$13=$M$7,CHOOSE($Q$6+1,$M$1,CHOOSE($R$6+1,0,SUM(OFFSET($A$11,$B68-$O$5,$O$6,1,-$P$6)))),IF(Q$13=$M$8,CHOOSE($Q$6+1,$M$1,CHOOSE($R$6+1,0,SUM(OFFSET($A$11,$B68-$O$5,$O$7,1,-$P$6)))),IF(Q$11&lt;$D$7,OFFSET(INDIRECT($D$3),$A68-1,$Q$3+Q$11),OFFSET(INDIRECT($D$4),$A68-1,$Q$4+Q$11)))))))</f>
        <v>20624</v>
      </c>
      <c r="R68" s="45">
        <f t="shared" ref="R68:R76" ca="1" si="301">IF(R$11="","",IF(R$13=$M$5,CHOOSE($Q$6+1,$M$1,S68+T68-U68),IF(R$13=$M$6,CHOOSE($Q$6+1,$M$1,OFFSET($A68,,$P$7-1)),IF(R$13=$M$7,CHOOSE($Q$6+1,$M$1,CHOOSE($R$6+1,0,SUM(OFFSET($A$11,$B68-$O$5,$O$6,1,-$P$6)))),IF(R$13=$M$8,CHOOSE($Q$6+1,$M$1,CHOOSE($R$6+1,0,SUM(OFFSET($A$11,$B68-$O$5,$O$7,1,-$P$6)))),IF(R$11&lt;$D$7,OFFSET(INDIRECT($D$3),$A68-1,$Q$3+R$11),OFFSET(INDIRECT($D$4),$A68-1,$Q$4+R$11)))))))</f>
        <v>20392</v>
      </c>
      <c r="S68" s="45">
        <f t="shared" ref="S68:S76" ca="1" si="302">IF(S$11="","",IF(S$13=$M$5,CHOOSE($Q$6+1,$M$1,T68+U68-V68),IF(S$13=$M$6,CHOOSE($Q$6+1,$M$1,OFFSET($A68,,$P$7-1)),IF(S$13=$M$7,CHOOSE($Q$6+1,$M$1,CHOOSE($R$6+1,0,SUM(OFFSET($A$11,$B68-$O$5,$O$6,1,-$P$6)))),IF(S$13=$M$8,CHOOSE($Q$6+1,$M$1,CHOOSE($R$6+1,0,SUM(OFFSET($A$11,$B68-$O$5,$O$7,1,-$P$6)))),IF(S$11&lt;$D$7,OFFSET(INDIRECT($D$3),$A68-1,$Q$3+S$11),OFFSET(INDIRECT($D$4),$A68-1,$Q$4+S$11)))))))</f>
        <v>20151</v>
      </c>
      <c r="T68" s="45">
        <f t="shared" ref="T68:T76" ca="1" si="303">IF(T$11="","",IF(T$13=$M$5,CHOOSE($Q$6+1,$M$1,U68+V68-W68),IF(T$13=$M$6,CHOOSE($Q$6+1,$M$1,OFFSET($A68,,$P$7-1)),IF(T$13=$M$7,CHOOSE($Q$6+1,$M$1,CHOOSE($R$6+1,0,SUM(OFFSET($A$11,$B68-$O$5,$O$6,1,-$P$6)))),IF(T$13=$M$8,CHOOSE($Q$6+1,$M$1,CHOOSE($R$6+1,0,SUM(OFFSET($A$11,$B68-$O$5,$O$7,1,-$P$6)))),IF(T$11&lt;$D$7,OFFSET(INDIRECT($D$3),$A68-1,$Q$3+T$11),OFFSET(INDIRECT($D$4),$A68-1,$Q$4+T$11)))))))</f>
        <v>21149</v>
      </c>
      <c r="U68" s="45">
        <f t="shared" ref="U68:U76" ca="1" si="304">IF(U$11="","",IF(U$13=$M$5,CHOOSE($Q$6+1,$M$1,V68+W68-X68),IF(U$13=$M$6,CHOOSE($Q$6+1,$M$1,OFFSET($A68,,$P$7-1)),IF(U$13=$M$7,CHOOSE($Q$6+1,$M$1,CHOOSE($R$6+1,0,SUM(OFFSET($A$11,$B68-$O$5,$O$6,1,-$P$6)))),IF(U$13=$M$8,CHOOSE($Q$6+1,$M$1,CHOOSE($R$6+1,0,SUM(OFFSET($A$11,$B68-$O$5,$O$7,1,-$P$6)))),IF(U$11&lt;$D$7,OFFSET(INDIRECT($D$3),$A68-1,$Q$3+U$11),OFFSET(INDIRECT($D$4),$A68-1,$Q$4+U$11)))))))</f>
        <v>22471</v>
      </c>
      <c r="V68" s="45">
        <f t="shared" ref="V68:V76" ca="1" si="305">IF(V$11="","",IF(V$13=$M$5,CHOOSE($Q$6+1,$M$1,W68+X68-Y68),IF(V$13=$M$6,CHOOSE($Q$6+1,$M$1,OFFSET($A68,,$P$7-1)),IF(V$13=$M$7,CHOOSE($Q$6+1,$M$1,CHOOSE($R$6+1,0,SUM(OFFSET($A$11,$B68-$O$5,$O$6,1,-$P$6)))),IF(V$13=$M$8,CHOOSE($Q$6+1,$M$1,CHOOSE($R$6+1,0,SUM(OFFSET($A$11,$B68-$O$5,$O$7,1,-$P$6)))),IF(V$11&lt;$D$7,OFFSET(INDIRECT($D$3),$A68-1,$Q$3+V$11),OFFSET(INDIRECT($D$4),$A68-1,$Q$4+V$11)))))))</f>
        <v>22300</v>
      </c>
      <c r="W68" s="45">
        <f t="shared" ref="W68:W76" ca="1" si="306">IF(W$11="","",IF(W$13=$M$5,CHOOSE($Q$6+1,$M$1,X68+Y68-Z68),IF(W$13=$M$6,CHOOSE($Q$6+1,$M$1,OFFSET($A68,,$P$7-1)),IF(W$13=$M$7,CHOOSE($Q$6+1,$M$1,CHOOSE($R$6+1,0,SUM(OFFSET($A$11,$B68-$O$5,$O$6,1,-$P$6)))),IF(W$13=$M$8,CHOOSE($Q$6+1,$M$1,CHOOSE($R$6+1,0,SUM(OFFSET($A$11,$B68-$O$5,$O$7,1,-$P$6)))),IF(W$11&lt;$D$7,OFFSET(INDIRECT($D$3),$A68-1,$Q$3+W$11),OFFSET(INDIRECT($D$4),$A68-1,$Q$4+W$11)))))))</f>
        <v>0</v>
      </c>
      <c r="X68" s="45" t="e">
        <f t="shared" ref="X68:X76" ca="1" si="307">IF(X$11="","",IF(X$13=$M$5,CHOOSE($Q$6+1,$M$1,Y68+Z68-AA68),IF(X$13=$M$6,CHOOSE($Q$6+1,$M$1,OFFSET($A68,,$P$7-1)),IF(X$13=$M$7,CHOOSE($Q$6+1,$M$1,CHOOSE($R$6+1,0,SUM(OFFSET($A$11,$B68-$O$5,$O$6,1,-$P$6)))),IF(X$13=$M$8,CHOOSE($Q$6+1,$M$1,CHOOSE($R$6+1,0,SUM(OFFSET($A$11,$B68-$O$5,$O$7,1,-$P$6)))),IF(X$11&lt;$D$7,OFFSET(INDIRECT($D$3),$A68-1,$Q$3+X$11),OFFSET(INDIRECT($D$4),$A68-1,$Q$4+X$11)))))))</f>
        <v>#REF!</v>
      </c>
      <c r="Y68" s="45">
        <f t="shared" ref="Y68:Y76" ca="1" si="308">IF(Y$11="","",IF(Y$13=$M$5,CHOOSE($Q$6+1,$M$1,Z68+AA68-AB68),IF(Y$13=$M$6,CHOOSE($Q$6+1,$M$1,OFFSET($A68,,$P$7-1)),IF(Y$13=$M$7,CHOOSE($Q$6+1,$M$1,CHOOSE($R$6+1,0,SUM(OFFSET($A$11,$B68-$O$5,$O$6,1,-$P$6)))),IF(Y$13=$M$8,CHOOSE($Q$6+1,$M$1,CHOOSE($R$6+1,0,SUM(OFFSET($A$11,$B68-$O$5,$O$7,1,-$P$6)))),IF(Y$11&lt;$D$7,OFFSET(INDIRECT($D$3),$A68-1,$Q$3+Y$11),OFFSET(INDIRECT($D$4),$A68-1,$Q$4+Y$11)))))))</f>
        <v>9.2799999999999994</v>
      </c>
      <c r="Z68" s="45" t="e">
        <f t="shared" ref="Z68:Z76" ca="1" si="309">IF(Z$11="","",IF(Z$13=$M$5,CHOOSE($Q$6+1,$M$1,AA68+AB68-AC68),IF(Z$13=$M$6,CHOOSE($Q$6+1,$M$1,OFFSET($A68,,$P$7-1)),IF(Z$13=$M$7,CHOOSE($Q$6+1,$M$1,CHOOSE($R$6+1,0,SUM(OFFSET($A$11,$B68-$O$5,$O$6,1,-$P$6)))),IF(Z$13=$M$8,CHOOSE($Q$6+1,$M$1,CHOOSE($R$6+1,0,SUM(OFFSET($A$11,$B68-$O$5,$O$7,1,-$P$6)))),IF(Z$11&lt;$D$7,OFFSET(INDIRECT($D$3),$A68-1,$Q$3+Z$11),OFFSET(INDIRECT($D$4),$A68-1,$Q$4+Z$11)))))))</f>
        <v>#REF!</v>
      </c>
      <c r="AA68" s="45" t="e">
        <f t="shared" ref="AA68:AA76" ca="1" si="310">IF(AA$11="","",IF(AA$13=$M$5,CHOOSE($Q$6+1,$M$1,AB68+AC68-AD68),IF(AA$13=$M$6,CHOOSE($Q$6+1,$M$1,OFFSET($A68,,$P$7-1)),IF(AA$13=$M$7,CHOOSE($Q$6+1,$M$1,CHOOSE($R$6+1,0,SUM(OFFSET($A$11,$B68-$O$5,$O$6,1,-$P$6)))),IF(AA$13=$M$8,CHOOSE($Q$6+1,$M$1,CHOOSE($R$6+1,0,SUM(OFFSET($A$11,$B68-$O$5,$O$7,1,-$P$6)))),IF(AA$11&lt;$D$7,OFFSET(INDIRECT($D$3),$A68-1,$Q$3+AA$11),OFFSET(INDIRECT($D$4),$A68-1,$Q$4+AA$11)))))))</f>
        <v>#REF!</v>
      </c>
      <c r="AB68" s="45" t="str">
        <f t="shared" ref="AB68:AB76" ca="1" si="311">IF(AB$11="","",IF(AB$13=$M$5,CHOOSE($Q$6+1,$M$1,AC68+AD68-AE68),IF(AB$13=$M$6,CHOOSE($Q$6+1,$M$1,OFFSET($A68,,$P$7-1)),IF(AB$13=$M$7,CHOOSE($Q$6+1,$M$1,CHOOSE($R$6+1,0,SUM(OFFSET($A$11,$B68-$O$5,$O$6,1,-$P$6)))),IF(AB$13=$M$8,CHOOSE($Q$6+1,$M$1,CHOOSE($R$6+1,0,SUM(OFFSET($A$11,$B68-$O$5,$O$7,1,-$P$6)))),IF(AB$11&lt;$D$7,OFFSET(INDIRECT($D$3),$A68-1,$Q$3+AB$11),OFFSET(INDIRECT($D$4),$A68-1,$Q$4+AB$11)))))))</f>
        <v/>
      </c>
      <c r="AC68" s="45" t="str">
        <f t="shared" ref="AC68:AC76" ca="1" si="312">IF(AC$11="","",IF(AC$13=$M$5,CHOOSE($Q$6+1,$M$1,AD68+AE68-AF68),IF(AC$13=$M$6,CHOOSE($Q$6+1,$M$1,OFFSET($A68,,$P$7-1)),IF(AC$13=$M$7,CHOOSE($Q$6+1,$M$1,CHOOSE($R$6+1,0,SUM(OFFSET($A$11,$B68-$O$5,$O$6,1,-$P$6)))),IF(AC$13=$M$8,CHOOSE($Q$6+1,$M$1,CHOOSE($R$6+1,0,SUM(OFFSET($A$11,$B68-$O$5,$O$7,1,-$P$6)))),IF(AC$11&lt;$D$7,OFFSET(INDIRECT($D$3),$A68-1,$Q$3+AC$11),OFFSET(INDIRECT($D$4),$A68-1,$Q$4+AC$11)))))))</f>
        <v/>
      </c>
      <c r="AD68" s="45" t="str">
        <f t="shared" ref="AD68:AD76" ca="1" si="313">IF(AD$11="","",IF(AD$13=$M$5,CHOOSE($Q$6+1,$M$1,AE68+AF68-AG68),IF(AD$13=$M$6,CHOOSE($Q$6+1,$M$1,OFFSET($A68,,$P$7-1)),IF(AD$13=$M$7,CHOOSE($Q$6+1,$M$1,CHOOSE($R$6+1,0,SUM(OFFSET($A$11,$B68-$O$5,$O$6,1,-$P$6)))),IF(AD$13=$M$8,CHOOSE($Q$6+1,$M$1,CHOOSE($R$6+1,0,SUM(OFFSET($A$11,$B68-$O$5,$O$7,1,-$P$6)))),IF(AD$11&lt;$D$7,OFFSET(INDIRECT($D$3),$A68-1,$Q$3+AD$11),OFFSET(INDIRECT($D$4),$A68-1,$Q$4+AD$11)))))))</f>
        <v/>
      </c>
      <c r="AE68" s="45" t="str">
        <f t="shared" ref="AE68:AE76" ca="1" si="314">IF(AE$11="","",IF(AE$13=$M$5,CHOOSE($Q$6+1,$M$1,AF68+AG68-AH68),IF(AE$13=$M$6,CHOOSE($Q$6+1,$M$1,OFFSET($A68,,$P$7-1)),IF(AE$13=$M$7,CHOOSE($Q$6+1,$M$1,CHOOSE($R$6+1,0,SUM(OFFSET($A$11,$B68-$O$5,$O$6,1,-$P$6)))),IF(AE$13=$M$8,CHOOSE($Q$6+1,$M$1,CHOOSE($R$6+1,0,SUM(OFFSET($A$11,$B68-$O$5,$O$7,1,-$P$6)))),IF(AE$11&lt;$D$7,OFFSET(INDIRECT($D$3),$A68-1,$Q$3+AE$11),OFFSET(INDIRECT($D$4),$A68-1,$Q$4+AE$11)))))))</f>
        <v/>
      </c>
      <c r="AF68" s="45" t="str">
        <f t="shared" ref="AF68:AF76" ca="1" si="315">IF(AF$11="","",IF(AF$13=$M$5,CHOOSE($Q$6+1,$M$1,AG68+AH68-AI68),IF(AF$13=$M$6,CHOOSE($Q$6+1,$M$1,OFFSET($A68,,$P$7-1)),IF(AF$13=$M$7,CHOOSE($Q$6+1,$M$1,CHOOSE($R$6+1,0,SUM(OFFSET($A$11,$B68-$O$5,$O$6,1,-$P$6)))),IF(AF$13=$M$8,CHOOSE($Q$6+1,$M$1,CHOOSE($R$6+1,0,SUM(OFFSET($A$11,$B68-$O$5,$O$7,1,-$P$6)))),IF(AF$11&lt;$D$7,OFFSET(INDIRECT($D$3),$A68-1,$Q$3+AF$11),OFFSET(INDIRECT($D$4),$A68-1,$Q$4+AF$11)))))))</f>
        <v/>
      </c>
      <c r="AG68" s="45" t="str">
        <f t="shared" ref="AG68:AG76" ca="1" si="316">IF(AG$11="","",IF(AG$13=$M$5,CHOOSE($Q$6+1,$M$1,AH68+AI68-AJ68),IF(AG$13=$M$6,CHOOSE($Q$6+1,$M$1,OFFSET($A68,,$P$7-1)),IF(AG$13=$M$7,CHOOSE($Q$6+1,$M$1,CHOOSE($R$6+1,0,SUM(OFFSET($A$11,$B68-$O$5,$O$6,1,-$P$6)))),IF(AG$13=$M$8,CHOOSE($Q$6+1,$M$1,CHOOSE($R$6+1,0,SUM(OFFSET($A$11,$B68-$O$5,$O$7,1,-$P$6)))),IF(AG$11&lt;$D$7,OFFSET(INDIRECT($D$3),$A68-1,$Q$3+AG$11),OFFSET(INDIRECT($D$4),$A68-1,$Q$4+AG$11)))))))</f>
        <v/>
      </c>
      <c r="AH68" s="45" t="str">
        <f t="shared" ref="AH68:AH76" ca="1" si="317">IF(AH$11="","",IF(AH$13=$M$5,CHOOSE($Q$6+1,$M$1,AI68+AJ68-AK68),IF(AH$13=$M$6,CHOOSE($Q$6+1,$M$1,OFFSET($A68,,$P$7-1)),IF(AH$13=$M$7,CHOOSE($Q$6+1,$M$1,CHOOSE($R$6+1,0,SUM(OFFSET($A$11,$B68-$O$5,$O$6,1,-$P$6)))),IF(AH$13=$M$8,CHOOSE($Q$6+1,$M$1,CHOOSE($R$6+1,0,SUM(OFFSET($A$11,$B68-$O$5,$O$7,1,-$P$6)))),IF(AH$11&lt;$D$7,OFFSET(INDIRECT($D$3),$A68-1,$Q$3+AH$11),OFFSET(INDIRECT($D$4),$A68-1,$Q$4+AH$11)))))))</f>
        <v/>
      </c>
      <c r="AI68" s="45" t="str">
        <f t="shared" ref="AI68:AI76" ca="1" si="318">IF(AI$11="","",IF(AI$13=$M$5,CHOOSE($Q$6+1,$M$1,AJ68+AK68-AL68),IF(AI$13=$M$6,CHOOSE($Q$6+1,$M$1,OFFSET($A68,,$P$7-1)),IF(AI$13=$M$7,CHOOSE($Q$6+1,$M$1,CHOOSE($R$6+1,0,SUM(OFFSET($A$11,$B68-$O$5,$O$6,1,-$P$6)))),IF(AI$13=$M$8,CHOOSE($Q$6+1,$M$1,CHOOSE($R$6+1,0,SUM(OFFSET($A$11,$B68-$O$5,$O$7,1,-$P$6)))),IF(AI$11&lt;$D$7,OFFSET(INDIRECT($D$3),$A68-1,$Q$3+AI$11),OFFSET(INDIRECT($D$4),$A68-1,$Q$4+AI$11)))))))</f>
        <v/>
      </c>
      <c r="AJ68" s="45" t="str">
        <f t="shared" ref="AJ68:AJ76" ca="1" si="319">IF(AJ$11="","",IF(AJ$13=$M$5,CHOOSE($Q$6+1,$M$1,AK68+AL68-AM68),IF(AJ$13=$M$6,CHOOSE($Q$6+1,$M$1,OFFSET($A68,,$P$7-1)),IF(AJ$13=$M$7,CHOOSE($Q$6+1,$M$1,CHOOSE($R$6+1,0,SUM(OFFSET($A$11,$B68-$O$5,$O$6,1,-$P$6)))),IF(AJ$13=$M$8,CHOOSE($Q$6+1,$M$1,CHOOSE($R$6+1,0,SUM(OFFSET($A$11,$B68-$O$5,$O$7,1,-$P$6)))),IF(AJ$11&lt;$D$7,OFFSET(INDIRECT($D$3),$A68-1,$Q$3+AJ$11),OFFSET(INDIRECT($D$4),$A68-1,$Q$4+AJ$11)))))))</f>
        <v/>
      </c>
      <c r="AK68" s="45" t="str">
        <f t="shared" ref="AK68:AK76" ca="1" si="320">IF(AK$11="","",IF(AK$13=$M$5,CHOOSE($Q$6+1,$M$1,AL68+AM68-AN68),IF(AK$13=$M$6,CHOOSE($Q$6+1,$M$1,OFFSET($A68,,$P$7-1)),IF(AK$13=$M$7,CHOOSE($Q$6+1,$M$1,CHOOSE($R$6+1,0,SUM(OFFSET($A$11,$B68-$O$5,$O$6,1,-$P$6)))),IF(AK$13=$M$8,CHOOSE($Q$6+1,$M$1,CHOOSE($R$6+1,0,SUM(OFFSET($A$11,$B68-$O$5,$O$7,1,-$P$6)))),IF(AK$11&lt;$D$7,OFFSET(INDIRECT($D$3),$A68-1,$Q$3+AK$11),OFFSET(INDIRECT($D$4),$A68-1,$Q$4+AK$11)))))))</f>
        <v/>
      </c>
      <c r="AL68" s="45" t="str">
        <f t="shared" ref="AL68:AL76" ca="1" si="321">IF(AL$11="","",IF(AL$13=$M$5,CHOOSE($Q$6+1,$M$1,AM68+AN68-AO68),IF(AL$13=$M$6,CHOOSE($Q$6+1,$M$1,OFFSET($A68,,$P$7-1)),IF(AL$13=$M$7,CHOOSE($Q$6+1,$M$1,CHOOSE($R$6+1,0,SUM(OFFSET($A$11,$B68-$O$5,$O$6,1,-$P$6)))),IF(AL$13=$M$8,CHOOSE($Q$6+1,$M$1,CHOOSE($R$6+1,0,SUM(OFFSET($A$11,$B68-$O$5,$O$7,1,-$P$6)))),IF(AL$11&lt;$D$7,OFFSET(INDIRECT($D$3),$A68-1,$Q$3+AL$11),OFFSET(INDIRECT($D$4),$A68-1,$Q$4+AL$11)))))))</f>
        <v/>
      </c>
      <c r="AM68" s="45" t="str">
        <f t="shared" ref="AM68:AM76" ca="1" si="322">IF(AM$11="","",IF(AM$13=$M$5,CHOOSE($Q$6+1,$M$1,AN68+AO68-AP68),IF(AM$13=$M$6,CHOOSE($Q$6+1,$M$1,OFFSET($A68,,$P$7-1)),IF(AM$13=$M$7,CHOOSE($Q$6+1,$M$1,CHOOSE($R$6+1,0,SUM(OFFSET($A$11,$B68-$O$5,$O$6,1,-$P$6)))),IF(AM$13=$M$8,CHOOSE($Q$6+1,$M$1,CHOOSE($R$6+1,0,SUM(OFFSET($A$11,$B68-$O$5,$O$7,1,-$P$6)))),IF(AM$11&lt;$D$7,OFFSET(INDIRECT($D$3),$A68-1,$Q$3+AM$11),OFFSET(INDIRECT($D$4),$A68-1,$Q$4+AM$11)))))))</f>
        <v/>
      </c>
      <c r="AN68" s="45" t="str">
        <f t="shared" ref="AN68:AN76" ca="1" si="323">IF(AN$11="","",IF(AN$13=$M$5,CHOOSE($Q$6+1,$M$1,AO68+AP68-AQ68),IF(AN$13=$M$6,CHOOSE($Q$6+1,$M$1,OFFSET($A68,,$P$7-1)),IF(AN$13=$M$7,CHOOSE($Q$6+1,$M$1,CHOOSE($R$6+1,0,SUM(OFFSET($A$11,$B68-$O$5,$O$6,1,-$P$6)))),IF(AN$13=$M$8,CHOOSE($Q$6+1,$M$1,CHOOSE($R$6+1,0,SUM(OFFSET($A$11,$B68-$O$5,$O$7,1,-$P$6)))),IF(AN$11&lt;$D$7,OFFSET(INDIRECT($D$3),$A68-1,$Q$3+AN$11),OFFSET(INDIRECT($D$4),$A68-1,$Q$4+AN$11)))))))</f>
        <v/>
      </c>
      <c r="AO68" s="45" t="str">
        <f t="shared" ref="AO68:AO76" ca="1" si="324">IF(AO$11="","",IF(AO$13=$M$5,CHOOSE($Q$6+1,$M$1,AP68+AQ68-AR68),IF(AO$13=$M$6,CHOOSE($Q$6+1,$M$1,OFFSET($A68,,$P$7-1)),IF(AO$13=$M$7,CHOOSE($Q$6+1,$M$1,CHOOSE($R$6+1,0,SUM(OFFSET($A$11,$B68-$O$5,$O$6,1,-$P$6)))),IF(AO$13=$M$8,CHOOSE($Q$6+1,$M$1,CHOOSE($R$6+1,0,SUM(OFFSET($A$11,$B68-$O$5,$O$7,1,-$P$6)))),IF(AO$11&lt;$D$7,OFFSET(INDIRECT($D$3),$A68-1,$Q$3+AO$11),OFFSET(INDIRECT($D$4),$A68-1,$Q$4+AO$11)))))))</f>
        <v/>
      </c>
      <c r="AP68" s="45" t="str">
        <f t="shared" ref="AP68:AP76" ca="1" si="325">IF(AP$11="","",IF(AP$13=$M$5,CHOOSE($Q$6+1,$M$1,AQ68+AR68-AS68),IF(AP$13=$M$6,CHOOSE($Q$6+1,$M$1,OFFSET($A68,,$P$7-1)),IF(AP$13=$M$7,CHOOSE($Q$6+1,$M$1,CHOOSE($R$6+1,0,SUM(OFFSET($A$11,$B68-$O$5,$O$6,1,-$P$6)))),IF(AP$13=$M$8,CHOOSE($Q$6+1,$M$1,CHOOSE($R$6+1,0,SUM(OFFSET($A$11,$B68-$O$5,$O$7,1,-$P$6)))),IF(AP$11&lt;$D$7,OFFSET(INDIRECT($D$3),$A68-1,$Q$3+AP$11),OFFSET(INDIRECT($D$4),$A68-1,$Q$4+AP$11)))))))</f>
        <v/>
      </c>
      <c r="AQ68" s="45" t="str">
        <f t="shared" ref="AQ68:AQ76" ca="1" si="326">IF(AQ$11="","",IF(AQ$13=$M$5,CHOOSE($Q$6+1,$M$1,AR68+AS68-AT68),IF(AQ$13=$M$6,CHOOSE($Q$6+1,$M$1,OFFSET($A68,,$P$7-1)),IF(AQ$13=$M$7,CHOOSE($Q$6+1,$M$1,CHOOSE($R$6+1,0,SUM(OFFSET($A$11,$B68-$O$5,$O$6,1,-$P$6)))),IF(AQ$13=$M$8,CHOOSE($Q$6+1,$M$1,CHOOSE($R$6+1,0,SUM(OFFSET($A$11,$B68-$O$5,$O$7,1,-$P$6)))),IF(AQ$11&lt;$D$7,OFFSET(INDIRECT($D$3),$A68-1,$Q$3+AQ$11),OFFSET(INDIRECT($D$4),$A68-1,$Q$4+AQ$11)))))))</f>
        <v/>
      </c>
      <c r="AR68" s="45" t="str">
        <f t="shared" ref="AR68:AR76" ca="1" si="327">IF(AR$11="","",IF(AR$13=$M$5,CHOOSE($Q$6+1,$M$1,AS68+AT68-AU68),IF(AR$13=$M$6,CHOOSE($Q$6+1,$M$1,OFFSET($A68,,$P$7-1)),IF(AR$13=$M$7,CHOOSE($Q$6+1,$M$1,CHOOSE($R$6+1,0,SUM(OFFSET($A$11,$B68-$O$5,$O$6,1,-$P$6)))),IF(AR$13=$M$8,CHOOSE($Q$6+1,$M$1,CHOOSE($R$6+1,0,SUM(OFFSET($A$11,$B68-$O$5,$O$7,1,-$P$6)))),IF(AR$11&lt;$D$7,OFFSET(INDIRECT($D$3),$A68-1,$Q$3+AR$11),OFFSET(INDIRECT($D$4),$A68-1,$Q$4+AR$11)))))))</f>
        <v/>
      </c>
      <c r="AS68" s="45" t="str">
        <f t="shared" ref="AS68:AS76" ca="1" si="328">IF(AS$11="","",IF(AS$13=$M$5,CHOOSE($Q$6+1,$M$1,AT68+AU68-AV68),IF(AS$13=$M$6,CHOOSE($Q$6+1,$M$1,OFFSET($A68,,$P$7-1)),IF(AS$13=$M$7,CHOOSE($Q$6+1,$M$1,CHOOSE($R$6+1,0,SUM(OFFSET($A$11,$B68-$O$5,$O$6,1,-$P$6)))),IF(AS$13=$M$8,CHOOSE($Q$6+1,$M$1,CHOOSE($R$6+1,0,SUM(OFFSET($A$11,$B68-$O$5,$O$7,1,-$P$6)))),IF(AS$11&lt;$D$7,OFFSET(INDIRECT($D$3),$A68-1,$Q$3+AS$11),OFFSET(INDIRECT($D$4),$A68-1,$Q$4+AS$11)))))))</f>
        <v/>
      </c>
      <c r="AT68" s="45" t="str">
        <f t="shared" ref="AT68:AT76" ca="1" si="329">IF(AT$11="","",IF(AT$13=$M$5,CHOOSE($Q$6+1,$M$1,AU68+AV68-AW68),IF(AT$13=$M$6,CHOOSE($Q$6+1,$M$1,OFFSET($A68,,$P$7-1)),IF(AT$13=$M$7,CHOOSE($Q$6+1,$M$1,CHOOSE($R$6+1,0,SUM(OFFSET($A$11,$B68-$O$5,$O$6,1,-$P$6)))),IF(AT$13=$M$8,CHOOSE($Q$6+1,$M$1,CHOOSE($R$6+1,0,SUM(OFFSET($A$11,$B68-$O$5,$O$7,1,-$P$6)))),IF(AT$11&lt;$D$7,OFFSET(INDIRECT($D$3),$A68-1,$Q$3+AT$11),OFFSET(INDIRECT($D$4),$A68-1,$Q$4+AT$11)))))))</f>
        <v/>
      </c>
      <c r="AU68" s="45" t="str">
        <f t="shared" ref="AU68:AU76" ca="1" si="330">IF(AU$11="","",IF(AU$13=$M$5,CHOOSE($Q$6+1,$M$1,AV68+AW68-AX68),IF(AU$13=$M$6,CHOOSE($Q$6+1,$M$1,OFFSET($A68,,$P$7-1)),IF(AU$13=$M$7,CHOOSE($Q$6+1,$M$1,CHOOSE($R$6+1,0,SUM(OFFSET($A$11,$B68-$O$5,$O$6,1,-$P$6)))),IF(AU$13=$M$8,CHOOSE($Q$6+1,$M$1,CHOOSE($R$6+1,0,SUM(OFFSET($A$11,$B68-$O$5,$O$7,1,-$P$6)))),IF(AU$11&lt;$D$7,OFFSET(INDIRECT($D$3),$A68-1,$Q$3+AU$11),OFFSET(INDIRECT($D$4),$A68-1,$Q$4+AU$11)))))))</f>
        <v/>
      </c>
      <c r="AV68" s="45" t="str">
        <f t="shared" ref="AV68:AV76" ca="1" si="331">IF(AV$11="","",IF(AV$13=$M$5,CHOOSE($Q$6+1,$M$1,AW68+AX68-AY68),IF(AV$13=$M$6,CHOOSE($Q$6+1,$M$1,OFFSET($A68,,$P$7-1)),IF(AV$13=$M$7,CHOOSE($Q$6+1,$M$1,CHOOSE($R$6+1,0,SUM(OFFSET($A$11,$B68-$O$5,$O$6,1,-$P$6)))),IF(AV$13=$M$8,CHOOSE($Q$6+1,$M$1,CHOOSE($R$6+1,0,SUM(OFFSET($A$11,$B68-$O$5,$O$7,1,-$P$6)))),IF(AV$11&lt;$D$7,OFFSET(INDIRECT($D$3),$A68-1,$Q$3+AV$11),OFFSET(INDIRECT($D$4),$A68-1,$Q$4+AV$11)))))))</f>
        <v/>
      </c>
      <c r="AW68" s="45" t="str">
        <f t="shared" ref="AW68:AW76" ca="1" si="332">IF(AW$11="","",IF(AW$13=$M$5,CHOOSE($Q$6+1,$M$1,AX68+AY68-AZ68),IF(AW$13=$M$6,CHOOSE($Q$6+1,$M$1,OFFSET($A68,,$P$7-1)),IF(AW$13=$M$7,CHOOSE($Q$6+1,$M$1,CHOOSE($R$6+1,0,SUM(OFFSET($A$11,$B68-$O$5,$O$6,1,-$P$6)))),IF(AW$13=$M$8,CHOOSE($Q$6+1,$M$1,CHOOSE($R$6+1,0,SUM(OFFSET($A$11,$B68-$O$5,$O$7,1,-$P$6)))),IF(AW$11&lt;$D$7,OFFSET(INDIRECT($D$3),$A68-1,$Q$3+AW$11),OFFSET(INDIRECT($D$4),$A68-1,$Q$4+AW$11)))))))</f>
        <v/>
      </c>
      <c r="AX68" s="45" t="str">
        <f t="shared" ref="AX68:AX76" ca="1" si="333">IF(AX$11="","",IF(AX$13=$M$5,CHOOSE($Q$6+1,$M$1,AY68+AZ68-BA68),IF(AX$13=$M$6,CHOOSE($Q$6+1,$M$1,OFFSET($A68,,$P$7-1)),IF(AX$13=$M$7,CHOOSE($Q$6+1,$M$1,CHOOSE($R$6+1,0,SUM(OFFSET($A$11,$B68-$O$5,$O$6,1,-$P$6)))),IF(AX$13=$M$8,CHOOSE($Q$6+1,$M$1,CHOOSE($R$6+1,0,SUM(OFFSET($A$11,$B68-$O$5,$O$7,1,-$P$6)))),IF(AX$11&lt;$D$7,OFFSET(INDIRECT($D$3),$A68-1,$Q$3+AX$11),OFFSET(INDIRECT($D$4),$A68-1,$Q$4+AX$11)))))))</f>
        <v/>
      </c>
      <c r="AY68" s="45" t="str">
        <f t="shared" ref="AY68:AY76" ca="1" si="334">IF(AY$11="","",IF(AY$13=$M$5,CHOOSE($Q$6+1,$M$1,AZ68+BA68-BB68),IF(AY$13=$M$6,CHOOSE($Q$6+1,$M$1,OFFSET($A68,,$P$7-1)),IF(AY$13=$M$7,CHOOSE($Q$6+1,$M$1,CHOOSE($R$6+1,0,SUM(OFFSET($A$11,$B68-$O$5,$O$6,1,-$P$6)))),IF(AY$13=$M$8,CHOOSE($Q$6+1,$M$1,CHOOSE($R$6+1,0,SUM(OFFSET($A$11,$B68-$O$5,$O$7,1,-$P$6)))),IF(AY$11&lt;$D$7,OFFSET(INDIRECT($D$3),$A68-1,$Q$3+AY$11),OFFSET(INDIRECT($D$4),$A68-1,$Q$4+AY$11)))))))</f>
        <v/>
      </c>
      <c r="AZ68" s="45" t="str">
        <f t="shared" ref="AZ68:AZ76" ca="1" si="335">IF(AZ$11="","",IF(AZ$13=$M$5,CHOOSE($Q$6+1,$M$1,BA68+BB68-BC68),IF(AZ$13=$M$6,CHOOSE($Q$6+1,$M$1,OFFSET($A68,,$P$7-1)),IF(AZ$13=$M$7,CHOOSE($Q$6+1,$M$1,CHOOSE($R$6+1,0,SUM(OFFSET($A$11,$B68-$O$5,$O$6,1,-$P$6)))),IF(AZ$13=$M$8,CHOOSE($Q$6+1,$M$1,CHOOSE($R$6+1,0,SUM(OFFSET($A$11,$B68-$O$5,$O$7,1,-$P$6)))),IF(AZ$11&lt;$D$7,OFFSET(INDIRECT($D$3),$A68-1,$Q$3+AZ$11),OFFSET(INDIRECT($D$4),$A68-1,$Q$4+AZ$11)))))))</f>
        <v/>
      </c>
      <c r="BA68" s="45" t="str">
        <f t="shared" ref="BA68:BA76" ca="1" si="336">IF(BA$11="","",IF(BA$13=$M$5,CHOOSE($Q$6+1,$M$1,BB68+BC68-BD68),IF(BA$13=$M$6,CHOOSE($Q$6+1,$M$1,OFFSET($A68,,$P$7-1)),IF(BA$13=$M$7,CHOOSE($Q$6+1,$M$1,CHOOSE($R$6+1,0,SUM(OFFSET($A$11,$B68-$O$5,$O$6,1,-$P$6)))),IF(BA$13=$M$8,CHOOSE($Q$6+1,$M$1,CHOOSE($R$6+1,0,SUM(OFFSET($A$11,$B68-$O$5,$O$7,1,-$P$6)))),IF(BA$11&lt;$D$7,OFFSET(INDIRECT($D$3),$A68-1,$Q$3+BA$11),OFFSET(INDIRECT($D$4),$A68-1,$Q$4+BA$11)))))))</f>
        <v/>
      </c>
      <c r="BB68" s="45" t="str">
        <f t="shared" ref="BB68:BB76" ca="1" si="337">IF(BB$11="","",IF(BB$13=$M$5,CHOOSE($Q$6+1,$M$1,BC68+BD68-BE68),IF(BB$13=$M$6,CHOOSE($Q$6+1,$M$1,OFFSET($A68,,$P$7-1)),IF(BB$13=$M$7,CHOOSE($Q$6+1,$M$1,CHOOSE($R$6+1,0,SUM(OFFSET($A$11,$B68-$O$5,$O$6,1,-$P$6)))),IF(BB$13=$M$8,CHOOSE($Q$6+1,$M$1,CHOOSE($R$6+1,0,SUM(OFFSET($A$11,$B68-$O$5,$O$7,1,-$P$6)))),IF(BB$11&lt;$D$7,OFFSET(INDIRECT($D$3),$A68-1,$Q$3+BB$11),OFFSET(INDIRECT($D$4),$A68-1,$Q$4+BB$11)))))))</f>
        <v/>
      </c>
      <c r="BC68" s="45" t="str">
        <f t="shared" ref="BC68:BC76" ca="1" si="338">IF(BC$11="","",IF(BC$13=$M$5,CHOOSE($Q$6+1,$M$1,BD68+BE68-BF68),IF(BC$13=$M$6,CHOOSE($Q$6+1,$M$1,OFFSET($A68,,$P$7-1)),IF(BC$13=$M$7,CHOOSE($Q$6+1,$M$1,CHOOSE($R$6+1,0,SUM(OFFSET($A$11,$B68-$O$5,$O$6,1,-$P$6)))),IF(BC$13=$M$8,CHOOSE($Q$6+1,$M$1,CHOOSE($R$6+1,0,SUM(OFFSET($A$11,$B68-$O$5,$O$7,1,-$P$6)))),IF(BC$11&lt;$D$7,OFFSET(INDIRECT($D$3),$A68-1,$Q$3+BC$11),OFFSET(INDIRECT($D$4),$A68-1,$Q$4+BC$11)))))))</f>
        <v/>
      </c>
      <c r="BD68" s="45" t="str">
        <f t="shared" ref="BD68:BD76" ca="1" si="339">IF(BD$11="","",IF(BD$13=$M$5,CHOOSE($Q$6+1,$M$1,BE68+BF68-BG68),IF(BD$13=$M$6,CHOOSE($Q$6+1,$M$1,OFFSET($A68,,$P$7-1)),IF(BD$13=$M$7,CHOOSE($Q$6+1,$M$1,CHOOSE($R$6+1,0,SUM(OFFSET($A$11,$B68-$O$5,$O$6,1,-$P$6)))),IF(BD$13=$M$8,CHOOSE($Q$6+1,$M$1,CHOOSE($R$6+1,0,SUM(OFFSET($A$11,$B68-$O$5,$O$7,1,-$P$6)))),IF(BD$11&lt;$D$7,OFFSET(INDIRECT($D$3),$A68-1,$Q$3+BD$11),OFFSET(INDIRECT($D$4),$A68-1,$Q$4+BD$11)))))))</f>
        <v/>
      </c>
      <c r="BE68" s="45" t="str">
        <f t="shared" ref="BE68:BE76" ca="1" si="340">IF(BE$11="","",IF(BE$13=$M$5,CHOOSE($Q$6+1,$M$1,BF68+BG68-BH68),IF(BE$13=$M$6,CHOOSE($Q$6+1,$M$1,OFFSET($A68,,$P$7-1)),IF(BE$13=$M$7,CHOOSE($Q$6+1,$M$1,CHOOSE($R$6+1,0,SUM(OFFSET($A$11,$B68-$O$5,$O$6,1,-$P$6)))),IF(BE$13=$M$8,CHOOSE($Q$6+1,$M$1,CHOOSE($R$6+1,0,SUM(OFFSET($A$11,$B68-$O$5,$O$7,1,-$P$6)))),IF(BE$11&lt;$D$7,OFFSET(INDIRECT($D$3),$A68-1,$Q$3+BE$11),OFFSET(INDIRECT($D$4),$A68-1,$Q$4+BE$11)))))))</f>
        <v/>
      </c>
      <c r="BF68" s="45" t="str">
        <f t="shared" ref="BF68:BF76" ca="1" si="341">IF(BF$11="","",IF(BF$13=$M$5,CHOOSE($Q$6+1,$M$1,BG68+BH68-BI68),IF(BF$13=$M$6,CHOOSE($Q$6+1,$M$1,OFFSET($A68,,$P$7-1)),IF(BF$13=$M$7,CHOOSE($Q$6+1,$M$1,CHOOSE($R$6+1,0,SUM(OFFSET($A$11,$B68-$O$5,$O$6,1,-$P$6)))),IF(BF$13=$M$8,CHOOSE($Q$6+1,$M$1,CHOOSE($R$6+1,0,SUM(OFFSET($A$11,$B68-$O$5,$O$7,1,-$P$6)))),IF(BF$11&lt;$D$7,OFFSET(INDIRECT($D$3),$A68-1,$Q$3+BF$11),OFFSET(INDIRECT($D$4),$A68-1,$Q$4+BF$11)))))))</f>
        <v/>
      </c>
      <c r="BG68" s="45" t="str">
        <f t="shared" ref="BG68:BG76" ca="1" si="342">IF(BG$11="","",IF(BG$13=$M$5,CHOOSE($Q$6+1,$M$1,BH68+BI68-BJ68),IF(BG$13=$M$6,CHOOSE($Q$6+1,$M$1,OFFSET($A68,,$P$7-1)),IF(BG$13=$M$7,CHOOSE($Q$6+1,$M$1,CHOOSE($R$6+1,0,SUM(OFFSET($A$11,$B68-$O$5,$O$6,1,-$P$6)))),IF(BG$13=$M$8,CHOOSE($Q$6+1,$M$1,CHOOSE($R$6+1,0,SUM(OFFSET($A$11,$B68-$O$5,$O$7,1,-$P$6)))),IF(BG$11&lt;$D$7,OFFSET(INDIRECT($D$3),$A68-1,$Q$3+BG$11),OFFSET(INDIRECT($D$4),$A68-1,$Q$4+BG$11)))))))</f>
        <v/>
      </c>
      <c r="BH68" s="45" t="str">
        <f t="shared" ref="BH68:BH76" ca="1" si="343">IF(BH$11="","",IF(BH$13=$M$5,CHOOSE($Q$6+1,$M$1,BI68+BJ68-BK68),IF(BH$13=$M$6,CHOOSE($Q$6+1,$M$1,OFFSET($A68,,$P$7-1)),IF(BH$13=$M$7,CHOOSE($Q$6+1,$M$1,CHOOSE($R$6+1,0,SUM(OFFSET($A$11,$B68-$O$5,$O$6,1,-$P$6)))),IF(BH$13=$M$8,CHOOSE($Q$6+1,$M$1,CHOOSE($R$6+1,0,SUM(OFFSET($A$11,$B68-$O$5,$O$7,1,-$P$6)))),IF(BH$11&lt;$D$7,OFFSET(INDIRECT($D$3),$A68-1,$Q$3+BH$11),OFFSET(INDIRECT($D$4),$A68-1,$Q$4+BH$11)))))))</f>
        <v/>
      </c>
      <c r="BI68" s="45" t="str">
        <f t="shared" ref="BI68:BI76" ca="1" si="344">IF(BI$11="","",IF(BI$13=$M$5,CHOOSE($Q$6+1,$M$1,BJ68+BK68-BL68),IF(BI$13=$M$6,CHOOSE($Q$6+1,$M$1,OFFSET($A68,,$P$7-1)),IF(BI$13=$M$7,CHOOSE($Q$6+1,$M$1,CHOOSE($R$6+1,0,SUM(OFFSET($A$11,$B68-$O$5,$O$6,1,-$P$6)))),IF(BI$13=$M$8,CHOOSE($Q$6+1,$M$1,CHOOSE($R$6+1,0,SUM(OFFSET($A$11,$B68-$O$5,$O$7,1,-$P$6)))),IF(BI$11&lt;$D$7,OFFSET(INDIRECT($D$3),$A68-1,$Q$3+BI$11),OFFSET(INDIRECT($D$4),$A68-1,$Q$4+BI$11)))))))</f>
        <v/>
      </c>
      <c r="BJ68" s="45" t="str">
        <f t="shared" ref="BJ68:BJ76" ca="1" si="345">IF(BJ$11="","",IF(BJ$13=$M$5,CHOOSE($Q$6+1,$M$1,BK68+BL68-BM68),IF(BJ$13=$M$6,CHOOSE($Q$6+1,$M$1,OFFSET($A68,,$P$7-1)),IF(BJ$13=$M$7,CHOOSE($Q$6+1,$M$1,CHOOSE($R$6+1,0,SUM(OFFSET($A$11,$B68-$O$5,$O$6,1,-$P$6)))),IF(BJ$13=$M$8,CHOOSE($Q$6+1,$M$1,CHOOSE($R$6+1,0,SUM(OFFSET($A$11,$B68-$O$5,$O$7,1,-$P$6)))),IF(BJ$11&lt;$D$7,OFFSET(INDIRECT($D$3),$A68-1,$Q$3+BJ$11),OFFSET(INDIRECT($D$4),$A68-1,$Q$4+BJ$11)))))))</f>
        <v/>
      </c>
      <c r="BK68" s="45" t="str">
        <f t="shared" ref="BK68:BK76" ca="1" si="346">IF(BK$11="","",IF(BK$13=$M$5,CHOOSE($Q$6+1,$M$1,BL68+BM68-BN68),IF(BK$13=$M$6,CHOOSE($Q$6+1,$M$1,OFFSET($A68,,$P$7-1)),IF(BK$13=$M$7,CHOOSE($Q$6+1,$M$1,CHOOSE($R$6+1,0,SUM(OFFSET($A$11,$B68-$O$5,$O$6,1,-$P$6)))),IF(BK$13=$M$8,CHOOSE($Q$6+1,$M$1,CHOOSE($R$6+1,0,SUM(OFFSET($A$11,$B68-$O$5,$O$7,1,-$P$6)))),IF(BK$11&lt;$D$7,OFFSET(INDIRECT($D$3),$A68-1,$Q$3+BK$11),OFFSET(INDIRECT($D$4),$A68-1,$Q$4+BK$11)))))))</f>
        <v/>
      </c>
      <c r="BL68" s="45" t="str">
        <f t="shared" ref="BL68:BL76" ca="1" si="347">IF(BL$11="","",IF(BL$13=$M$5,CHOOSE($Q$6+1,$M$1,BM68+BN68-BO68),IF(BL$13=$M$6,CHOOSE($Q$6+1,$M$1,OFFSET($A68,,$P$7-1)),IF(BL$13=$M$7,CHOOSE($Q$6+1,$M$1,CHOOSE($R$6+1,0,SUM(OFFSET($A$11,$B68-$O$5,$O$6,1,-$P$6)))),IF(BL$13=$M$8,CHOOSE($Q$6+1,$M$1,CHOOSE($R$6+1,0,SUM(OFFSET($A$11,$B68-$O$5,$O$7,1,-$P$6)))),IF(BL$11&lt;$D$7,OFFSET(INDIRECT($D$3),$A68-1,$Q$3+BL$11),OFFSET(INDIRECT($D$4),$A68-1,$Q$4+BL$11)))))))</f>
        <v/>
      </c>
      <c r="BM68" s="45" t="str">
        <f t="shared" ref="BM68:BM76" ca="1" si="348">IF(BM$11="","",IF(BM$13=$M$5,CHOOSE($Q$6+1,$M$1,BN68+BO68-BP68),IF(BM$13=$M$6,CHOOSE($Q$6+1,$M$1,OFFSET($A68,,$P$7-1)),IF(BM$13=$M$7,CHOOSE($Q$6+1,$M$1,CHOOSE($R$6+1,0,SUM(OFFSET($A$11,$B68-$O$5,$O$6,1,-$P$6)))),IF(BM$13=$M$8,CHOOSE($Q$6+1,$M$1,CHOOSE($R$6+1,0,SUM(OFFSET($A$11,$B68-$O$5,$O$7,1,-$P$6)))),IF(BM$11&lt;$D$7,OFFSET(INDIRECT($D$3),$A68-1,$Q$3+BM$11),OFFSET(INDIRECT($D$4),$A68-1,$Q$4+BM$11)))))))</f>
        <v/>
      </c>
      <c r="BN68" s="45" t="str">
        <f t="shared" ref="BN68:BN76" ca="1" si="349">IF(BN$11="","",IF(BN$13=$M$5,CHOOSE($Q$6+1,$M$1,BO68+BP68-BQ68),IF(BN$13=$M$6,CHOOSE($Q$6+1,$M$1,OFFSET($A68,,$P$7-1)),IF(BN$13=$M$7,CHOOSE($Q$6+1,$M$1,CHOOSE($R$6+1,0,SUM(OFFSET($A$11,$B68-$O$5,$O$6,1,-$P$6)))),IF(BN$13=$M$8,CHOOSE($Q$6+1,$M$1,CHOOSE($R$6+1,0,SUM(OFFSET($A$11,$B68-$O$5,$O$7,1,-$P$6)))),IF(BN$11&lt;$D$7,OFFSET(INDIRECT($D$3),$A68-1,$Q$3+BN$11),OFFSET(INDIRECT($D$4),$A68-1,$Q$4+BN$11)))))))</f>
        <v/>
      </c>
      <c r="BO68" s="45" t="str">
        <f t="shared" ref="BO68:BO76" ca="1" si="350">IF(BO$11="","",IF(BO$13=$M$5,CHOOSE($Q$6+1,$M$1,BP68+BQ68-BR68),IF(BO$13=$M$6,CHOOSE($Q$6+1,$M$1,OFFSET($A68,,$P$7-1)),IF(BO$13=$M$7,CHOOSE($Q$6+1,$M$1,CHOOSE($R$6+1,0,SUM(OFFSET($A$11,$B68-$O$5,$O$6,1,-$P$6)))),IF(BO$13=$M$8,CHOOSE($Q$6+1,$M$1,CHOOSE($R$6+1,0,SUM(OFFSET($A$11,$B68-$O$5,$O$7,1,-$P$6)))),IF(BO$11&lt;$D$7,OFFSET(INDIRECT($D$3),$A68-1,$Q$3+BO$11),OFFSET(INDIRECT($D$4),$A68-1,$Q$4+BO$11)))))))</f>
        <v/>
      </c>
      <c r="BP68" s="45" t="str">
        <f t="shared" ref="BP68:BP76" ca="1" si="351">IF(BP$11="","",IF(BP$13=$M$5,CHOOSE($Q$6+1,$M$1,BQ68+BR68-BS68),IF(BP$13=$M$6,CHOOSE($Q$6+1,$M$1,OFFSET($A68,,$P$7-1)),IF(BP$13=$M$7,CHOOSE($Q$6+1,$M$1,CHOOSE($R$6+1,0,SUM(OFFSET($A$11,$B68-$O$5,$O$6,1,-$P$6)))),IF(BP$13=$M$8,CHOOSE($Q$6+1,$M$1,CHOOSE($R$6+1,0,SUM(OFFSET($A$11,$B68-$O$5,$O$7,1,-$P$6)))),IF(BP$11&lt;$D$7,OFFSET(INDIRECT($D$3),$A68-1,$Q$3+BP$11),OFFSET(INDIRECT($D$4),$A68-1,$Q$4+BP$11)))))))</f>
        <v/>
      </c>
      <c r="BQ68" s="45" t="str">
        <f t="shared" ref="BQ68:BQ76" ca="1" si="352">IF(BQ$11="","",IF(BQ$13=$M$5,CHOOSE($Q$6+1,$M$1,BR68+BS68-BT68),IF(BQ$13=$M$6,CHOOSE($Q$6+1,$M$1,OFFSET($A68,,$P$7-1)),IF(BQ$13=$M$7,CHOOSE($Q$6+1,$M$1,CHOOSE($R$6+1,0,SUM(OFFSET($A$11,$B68-$O$5,$O$6,1,-$P$6)))),IF(BQ$13=$M$8,CHOOSE($Q$6+1,$M$1,CHOOSE($R$6+1,0,SUM(OFFSET($A$11,$B68-$O$5,$O$7,1,-$P$6)))),IF(BQ$11&lt;$D$7,OFFSET(INDIRECT($D$3),$A68-1,$Q$3+BQ$11),OFFSET(INDIRECT($D$4),$A68-1,$Q$4+BQ$11)))))))</f>
        <v/>
      </c>
      <c r="BR68" s="45" t="str">
        <f t="shared" ref="BR68:BR76" ca="1" si="353">IF(BR$11="","",IF(BR$13=$M$5,CHOOSE($Q$6+1,$M$1,BS68+BT68-BU68),IF(BR$13=$M$6,CHOOSE($Q$6+1,$M$1,OFFSET($A68,,$P$7-1)),IF(BR$13=$M$7,CHOOSE($Q$6+1,$M$1,CHOOSE($R$6+1,0,SUM(OFFSET($A$11,$B68-$O$5,$O$6,1,-$P$6)))),IF(BR$13=$M$8,CHOOSE($Q$6+1,$M$1,CHOOSE($R$6+1,0,SUM(OFFSET($A$11,$B68-$O$5,$O$7,1,-$P$6)))),IF(BR$11&lt;$D$7,OFFSET(INDIRECT($D$3),$A68-1,$Q$3+BR$11),OFFSET(INDIRECT($D$4),$A68-1,$Q$4+BR$11)))))))</f>
        <v/>
      </c>
      <c r="BS68" s="45" t="str">
        <f t="shared" ref="BS68:BS76" ca="1" si="354">IF(BS$11="","",IF(BS$13=$M$5,CHOOSE($Q$6+1,$M$1,BT68+BU68-BV68),IF(BS$13=$M$6,CHOOSE($Q$6+1,$M$1,OFFSET($A68,,$P$7-1)),IF(BS$13=$M$7,CHOOSE($Q$6+1,$M$1,CHOOSE($R$6+1,0,SUM(OFFSET($A$11,$B68-$O$5,$O$6,1,-$P$6)))),IF(BS$13=$M$8,CHOOSE($Q$6+1,$M$1,CHOOSE($R$6+1,0,SUM(OFFSET($A$11,$B68-$O$5,$O$7,1,-$P$6)))),IF(BS$11&lt;$D$7,OFFSET(INDIRECT($D$3),$A68-1,$Q$3+BS$11),OFFSET(INDIRECT($D$4),$A68-1,$Q$4+BS$11)))))))</f>
        <v/>
      </c>
      <c r="BT68" s="45" t="str">
        <f t="shared" ref="BT68:BT76" ca="1" si="355">IF(BT$11="","",IF(BT$13=$M$5,CHOOSE($Q$6+1,$M$1,BU68+BV68-BW68),IF(BT$13=$M$6,CHOOSE($Q$6+1,$M$1,OFFSET($A68,,$P$7-1)),IF(BT$13=$M$7,CHOOSE($Q$6+1,$M$1,CHOOSE($R$6+1,0,SUM(OFFSET($A$11,$B68-$O$5,$O$6,1,-$P$6)))),IF(BT$13=$M$8,CHOOSE($Q$6+1,$M$1,CHOOSE($R$6+1,0,SUM(OFFSET($A$11,$B68-$O$5,$O$7,1,-$P$6)))),IF(BT$11&lt;$D$7,OFFSET(INDIRECT($D$3),$A68-1,$Q$3+BT$11),OFFSET(INDIRECT($D$4),$A68-1,$Q$4+BT$11)))))))</f>
        <v/>
      </c>
      <c r="BU68" s="45" t="str">
        <f t="shared" ref="BU68:BU76" ca="1" si="356">IF(BU$11="","",IF(BU$13=$M$5,CHOOSE($Q$6+1,$M$1,BV68+BW68-BX68),IF(BU$13=$M$6,CHOOSE($Q$6+1,$M$1,OFFSET($A68,,$P$7-1)),IF(BU$13=$M$7,CHOOSE($Q$6+1,$M$1,CHOOSE($R$6+1,0,SUM(OFFSET($A$11,$B68-$O$5,$O$6,1,-$P$6)))),IF(BU$13=$M$8,CHOOSE($Q$6+1,$M$1,CHOOSE($R$6+1,0,SUM(OFFSET($A$11,$B68-$O$5,$O$7,1,-$P$6)))),IF(BU$11&lt;$D$7,OFFSET(INDIRECT($D$3),$A68-1,$Q$3+BU$11),OFFSET(INDIRECT($D$4),$A68-1,$Q$4+BU$11)))))))</f>
        <v/>
      </c>
      <c r="BV68" s="45" t="str">
        <f t="shared" ref="BV68:BV76" ca="1" si="357">IF(BV$11="","",IF(BV$13=$M$5,CHOOSE($Q$6+1,$M$1,BW68+BX68-BY68),IF(BV$13=$M$6,CHOOSE($Q$6+1,$M$1,OFFSET($A68,,$P$7-1)),IF(BV$13=$M$7,CHOOSE($Q$6+1,$M$1,CHOOSE($R$6+1,0,SUM(OFFSET($A$11,$B68-$O$5,$O$6,1,-$P$6)))),IF(BV$13=$M$8,CHOOSE($Q$6+1,$M$1,CHOOSE($R$6+1,0,SUM(OFFSET($A$11,$B68-$O$5,$O$7,1,-$P$6)))),IF(BV$11&lt;$D$7,OFFSET(INDIRECT($D$3),$A68-1,$Q$3+BV$11),OFFSET(INDIRECT($D$4),$A68-1,$Q$4+BV$11)))))))</f>
        <v/>
      </c>
      <c r="BW68" s="45" t="str">
        <f t="shared" ref="BW68:BW76" ca="1" si="358">IF(BW$11="","",IF(BW$13=$M$5,CHOOSE($Q$6+1,$M$1,BX68+BY68-BZ68),IF(BW$13=$M$6,CHOOSE($Q$6+1,$M$1,OFFSET($A68,,$P$7-1)),IF(BW$13=$M$7,CHOOSE($Q$6+1,$M$1,CHOOSE($R$6+1,0,SUM(OFFSET($A$11,$B68-$O$5,$O$6,1,-$P$6)))),IF(BW$13=$M$8,CHOOSE($Q$6+1,$M$1,CHOOSE($R$6+1,0,SUM(OFFSET($A$11,$B68-$O$5,$O$7,1,-$P$6)))),IF(BW$11&lt;$D$7,OFFSET(INDIRECT($D$3),$A68-1,$Q$3+BW$11),OFFSET(INDIRECT($D$4),$A68-1,$Q$4+BW$11)))))))</f>
        <v/>
      </c>
      <c r="BX68" s="45" t="str">
        <f t="shared" ref="BX68:BX76" ca="1" si="359">IF(BX$11="","",IF(BX$13=$M$5,CHOOSE($Q$6+1,$M$1,BY68+BZ68-CA68),IF(BX$13=$M$6,CHOOSE($Q$6+1,$M$1,OFFSET($A68,,$P$7-1)),IF(BX$13=$M$7,CHOOSE($Q$6+1,$M$1,CHOOSE($R$6+1,0,SUM(OFFSET($A$11,$B68-$O$5,$O$6,1,-$P$6)))),IF(BX$13=$M$8,CHOOSE($Q$6+1,$M$1,CHOOSE($R$6+1,0,SUM(OFFSET($A$11,$B68-$O$5,$O$7,1,-$P$6)))),IF(BX$11&lt;$D$7,OFFSET(INDIRECT($D$3),$A68-1,$Q$3+BX$11),OFFSET(INDIRECT($D$4),$A68-1,$Q$4+BX$11)))))))</f>
        <v/>
      </c>
      <c r="BY68" s="45" t="str">
        <f t="shared" ref="BY68:BY76" ca="1" si="360">IF(BY$11="","",IF(BY$13=$M$5,CHOOSE($Q$6+1,$M$1,BZ68+CA68-CB68),IF(BY$13=$M$6,CHOOSE($Q$6+1,$M$1,OFFSET($A68,,$P$7-1)),IF(BY$13=$M$7,CHOOSE($Q$6+1,$M$1,CHOOSE($R$6+1,0,SUM(OFFSET($A$11,$B68-$O$5,$O$6,1,-$P$6)))),IF(BY$13=$M$8,CHOOSE($Q$6+1,$M$1,CHOOSE($R$6+1,0,SUM(OFFSET($A$11,$B68-$O$5,$O$7,1,-$P$6)))),IF(BY$11&lt;$D$7,OFFSET(INDIRECT($D$3),$A68-1,$Q$3+BY$11),OFFSET(INDIRECT($D$4),$A68-1,$Q$4+BY$11)))))))</f>
        <v/>
      </c>
      <c r="BZ68" s="45" t="str">
        <f t="shared" ref="BZ68:BZ76" ca="1" si="361">IF(BZ$11="","",IF(BZ$13=$M$5,CHOOSE($Q$6+1,$M$1,CA68+CB68-CC68),IF(BZ$13=$M$6,CHOOSE($Q$6+1,$M$1,OFFSET($A68,,$P$7-1)),IF(BZ$13=$M$7,CHOOSE($Q$6+1,$M$1,CHOOSE($R$6+1,0,SUM(OFFSET($A$11,$B68-$O$5,$O$6,1,-$P$6)))),IF(BZ$13=$M$8,CHOOSE($Q$6+1,$M$1,CHOOSE($R$6+1,0,SUM(OFFSET($A$11,$B68-$O$5,$O$7,1,-$P$6)))),IF(BZ$11&lt;$D$7,OFFSET(INDIRECT($D$3),$A68-1,$Q$3+BZ$11),OFFSET(INDIRECT($D$4),$A68-1,$Q$4+BZ$11)))))))</f>
        <v/>
      </c>
      <c r="CA68" s="45" t="str">
        <f t="shared" ref="CA68:CA76" ca="1" si="362">IF(CA$11="","",IF(CA$13=$M$5,CHOOSE($Q$6+1,$M$1,CB68+CC68-CD68),IF(CA$13=$M$6,CHOOSE($Q$6+1,$M$1,OFFSET($A68,,$P$7-1)),IF(CA$13=$M$7,CHOOSE($Q$6+1,$M$1,CHOOSE($R$6+1,0,SUM(OFFSET($A$11,$B68-$O$5,$O$6,1,-$P$6)))),IF(CA$13=$M$8,CHOOSE($Q$6+1,$M$1,CHOOSE($R$6+1,0,SUM(OFFSET($A$11,$B68-$O$5,$O$7,1,-$P$6)))),IF(CA$11&lt;$D$7,OFFSET(INDIRECT($D$3),$A68-1,$Q$3+CA$11),OFFSET(INDIRECT($D$4),$A68-1,$Q$4+CA$11)))))))</f>
        <v/>
      </c>
      <c r="CB68" s="45" t="str">
        <f t="shared" ref="CB68:CB76" ca="1" si="363">IF(CB$11="","",IF(CB$13=$M$5,CHOOSE($Q$6+1,$M$1,CC68+CD68-CE68),IF(CB$13=$M$6,CHOOSE($Q$6+1,$M$1,OFFSET($A68,,$P$7-1)),IF(CB$13=$M$7,CHOOSE($Q$6+1,$M$1,CHOOSE($R$6+1,0,SUM(OFFSET($A$11,$B68-$O$5,$O$6,1,-$P$6)))),IF(CB$13=$M$8,CHOOSE($Q$6+1,$M$1,CHOOSE($R$6+1,0,SUM(OFFSET($A$11,$B68-$O$5,$O$7,1,-$P$6)))),IF(CB$11&lt;$D$7,OFFSET(INDIRECT($D$3),$A68-1,$Q$3+CB$11),OFFSET(INDIRECT($D$4),$A68-1,$Q$4+CB$11)))))))</f>
        <v/>
      </c>
      <c r="CC68" s="45" t="str">
        <f t="shared" ref="CC68:CC76" ca="1" si="364">IF(CC$11="","",IF(CC$13=$M$5,CHOOSE($Q$6+1,$M$1,CD68+CE68-CF68),IF(CC$13=$M$6,CHOOSE($Q$6+1,$M$1,OFFSET($A68,,$P$7-1)),IF(CC$13=$M$7,CHOOSE($Q$6+1,$M$1,CHOOSE($R$6+1,0,SUM(OFFSET($A$11,$B68-$O$5,$O$6,1,-$P$6)))),IF(CC$13=$M$8,CHOOSE($Q$6+1,$M$1,CHOOSE($R$6+1,0,SUM(OFFSET($A$11,$B68-$O$5,$O$7,1,-$P$6)))),IF(CC$11&lt;$D$7,OFFSET(INDIRECT($D$3),$A68-1,$Q$3+CC$11),OFFSET(INDIRECT($D$4),$A68-1,$Q$4+CC$11)))))))</f>
        <v/>
      </c>
      <c r="CD68" s="45" t="str">
        <f t="shared" ref="CD68:CD76" ca="1" si="365">IF(CD$11="","",IF(CD$13=$M$5,CHOOSE($Q$6+1,$M$1,CE68+CF68-CG68),IF(CD$13=$M$6,CHOOSE($Q$6+1,$M$1,OFFSET($A68,,$P$7-1)),IF(CD$13=$M$7,CHOOSE($Q$6+1,$M$1,CHOOSE($R$6+1,0,SUM(OFFSET($A$11,$B68-$O$5,$O$6,1,-$P$6)))),IF(CD$13=$M$8,CHOOSE($Q$6+1,$M$1,CHOOSE($R$6+1,0,SUM(OFFSET($A$11,$B68-$O$5,$O$7,1,-$P$6)))),IF(CD$11&lt;$D$7,OFFSET(INDIRECT($D$3),$A68-1,$Q$3+CD$11),OFFSET(INDIRECT($D$4),$A68-1,$Q$4+CD$11)))))))</f>
        <v/>
      </c>
      <c r="CE68" s="45" t="str">
        <f t="shared" ref="CE68:CE76" ca="1" si="366">IF(CE$11="","",IF(CE$13=$M$5,CHOOSE($Q$6+1,$M$1,CF68+CG68-CH68),IF(CE$13=$M$6,CHOOSE($Q$6+1,$M$1,OFFSET($A68,,$P$7-1)),IF(CE$13=$M$7,CHOOSE($Q$6+1,$M$1,CHOOSE($R$6+1,0,SUM(OFFSET($A$11,$B68-$O$5,$O$6,1,-$P$6)))),IF(CE$13=$M$8,CHOOSE($Q$6+1,$M$1,CHOOSE($R$6+1,0,SUM(OFFSET($A$11,$B68-$O$5,$O$7,1,-$P$6)))),IF(CE$11&lt;$D$7,OFFSET(INDIRECT($D$3),$A68-1,$Q$3+CE$11),OFFSET(INDIRECT($D$4),$A68-1,$Q$4+CE$11)))))))</f>
        <v/>
      </c>
      <c r="CF68" s="45" t="str">
        <f t="shared" ref="CF68:CF76" ca="1" si="367">IF(CF$11="","",IF(CF$13=$M$5,CHOOSE($Q$6+1,$M$1,CG68+CH68-CI68),IF(CF$13=$M$6,CHOOSE($Q$6+1,$M$1,OFFSET($A68,,$P$7-1)),IF(CF$13=$M$7,CHOOSE($Q$6+1,$M$1,CHOOSE($R$6+1,0,SUM(OFFSET($A$11,$B68-$O$5,$O$6,1,-$P$6)))),IF(CF$13=$M$8,CHOOSE($Q$6+1,$M$1,CHOOSE($R$6+1,0,SUM(OFFSET($A$11,$B68-$O$5,$O$7,1,-$P$6)))),IF(CF$11&lt;$D$7,OFFSET(INDIRECT($D$3),$A68-1,$Q$3+CF$11),OFFSET(INDIRECT($D$4),$A68-1,$Q$4+CF$11)))))))</f>
        <v/>
      </c>
      <c r="CG68" s="45" t="str">
        <f t="shared" ref="CG68:CG76" ca="1" si="368">IF(CG$11="","",IF(CG$13=$M$5,CHOOSE($Q$6+1,$M$1,CH68+CI68-CJ68),IF(CG$13=$M$6,CHOOSE($Q$6+1,$M$1,OFFSET($A68,,$P$7-1)),IF(CG$13=$M$7,CHOOSE($Q$6+1,$M$1,CHOOSE($R$6+1,0,SUM(OFFSET($A$11,$B68-$O$5,$O$6,1,-$P$6)))),IF(CG$13=$M$8,CHOOSE($Q$6+1,$M$1,CHOOSE($R$6+1,0,SUM(OFFSET($A$11,$B68-$O$5,$O$7,1,-$P$6)))),IF(CG$11&lt;$D$7,OFFSET(INDIRECT($D$3),$A68-1,$Q$3+CG$11),OFFSET(INDIRECT($D$4),$A68-1,$Q$4+CG$11)))))))</f>
        <v/>
      </c>
      <c r="CH68" s="45" t="str">
        <f t="shared" ref="CH68:CH76" ca="1" si="369">IF(CH$11="","",IF(CH$13=$M$5,CHOOSE($Q$6+1,$M$1,CI68+CJ68-CK68),IF(CH$13=$M$6,CHOOSE($Q$6+1,$M$1,OFFSET($A68,,$P$7-1)),IF(CH$13=$M$7,CHOOSE($Q$6+1,$M$1,CHOOSE($R$6+1,0,SUM(OFFSET($A$11,$B68-$O$5,$O$6,1,-$P$6)))),IF(CH$13=$M$8,CHOOSE($Q$6+1,$M$1,CHOOSE($R$6+1,0,SUM(OFFSET($A$11,$B68-$O$5,$O$7,1,-$P$6)))),IF(CH$11&lt;$D$7,OFFSET(INDIRECT($D$3),$A68-1,$Q$3+CH$11),OFFSET(INDIRECT($D$4),$A68-1,$Q$4+CH$11)))))))</f>
        <v/>
      </c>
      <c r="CI68" s="45" t="str">
        <f t="shared" ref="CI68:CI76" ca="1" si="370">IF(CI$11="","",IF(CI$13=$M$5,CHOOSE($Q$6+1,$M$1,CJ68+CK68-CL68),IF(CI$13=$M$6,CHOOSE($Q$6+1,$M$1,OFFSET($A68,,$P$7-1)),IF(CI$13=$M$7,CHOOSE($Q$6+1,$M$1,CHOOSE($R$6+1,0,SUM(OFFSET($A$11,$B68-$O$5,$O$6,1,-$P$6)))),IF(CI$13=$M$8,CHOOSE($Q$6+1,$M$1,CHOOSE($R$6+1,0,SUM(OFFSET($A$11,$B68-$O$5,$O$7,1,-$P$6)))),IF(CI$11&lt;$D$7,OFFSET(INDIRECT($D$3),$A68-1,$Q$3+CI$11),OFFSET(INDIRECT($D$4),$A68-1,$Q$4+CI$11)))))))</f>
        <v/>
      </c>
      <c r="CJ68" s="45" t="str">
        <f t="shared" ref="CJ68:CJ76" ca="1" si="371">IF(CJ$11="","",IF(CJ$13=$M$5,CHOOSE($Q$6+1,$M$1,CK68+CL68-CM68),IF(CJ$13=$M$6,CHOOSE($Q$6+1,$M$1,OFFSET($A68,,$P$7-1)),IF(CJ$13=$M$7,CHOOSE($Q$6+1,$M$1,CHOOSE($R$6+1,0,SUM(OFFSET($A$11,$B68-$O$5,$O$6,1,-$P$6)))),IF(CJ$13=$M$8,CHOOSE($Q$6+1,$M$1,CHOOSE($R$6+1,0,SUM(OFFSET($A$11,$B68-$O$5,$O$7,1,-$P$6)))),IF(CJ$11&lt;$D$7,OFFSET(INDIRECT($D$3),$A68-1,$Q$3+CJ$11),OFFSET(INDIRECT($D$4),$A68-1,$Q$4+CJ$11)))))))</f>
        <v/>
      </c>
      <c r="CK68" s="45" t="str">
        <f t="shared" ref="CK68:CK76" ca="1" si="372">IF(CK$11="","",IF(CK$13=$M$5,CHOOSE($Q$6+1,$M$1,CL68+CM68-CN68),IF(CK$13=$M$6,CHOOSE($Q$6+1,$M$1,OFFSET($A68,,$P$7-1)),IF(CK$13=$M$7,CHOOSE($Q$6+1,$M$1,CHOOSE($R$6+1,0,SUM(OFFSET($A$11,$B68-$O$5,$O$6,1,-$P$6)))),IF(CK$13=$M$8,CHOOSE($Q$6+1,$M$1,CHOOSE($R$6+1,0,SUM(OFFSET($A$11,$B68-$O$5,$O$7,1,-$P$6)))),IF(CK$11&lt;$D$7,OFFSET(INDIRECT($D$3),$A68-1,$Q$3+CK$11),OFFSET(INDIRECT($D$4),$A68-1,$Q$4+CK$11)))))))</f>
        <v/>
      </c>
      <c r="CL68" s="45" t="str">
        <f t="shared" ref="CL68:CL76" ca="1" si="373">IF(CL$11="","",IF(CL$13=$M$5,CHOOSE($Q$6+1,$M$1,CM68+CN68-CO68),IF(CL$13=$M$6,CHOOSE($Q$6+1,$M$1,OFFSET($A68,,$P$7-1)),IF(CL$13=$M$7,CHOOSE($Q$6+1,$M$1,CHOOSE($R$6+1,0,SUM(OFFSET($A$11,$B68-$O$5,$O$6,1,-$P$6)))),IF(CL$13=$M$8,CHOOSE($Q$6+1,$M$1,CHOOSE($R$6+1,0,SUM(OFFSET($A$11,$B68-$O$5,$O$7,1,-$P$6)))),IF(CL$11&lt;$D$7,OFFSET(INDIRECT($D$3),$A68-1,$Q$3+CL$11),OFFSET(INDIRECT($D$4),$A68-1,$Q$4+CL$11)))))))</f>
        <v/>
      </c>
      <c r="CM68" s="45" t="str">
        <f t="shared" ref="CM68:CM76" ca="1" si="374">IF(CM$11="","",IF(CM$13=$M$5,CHOOSE($Q$6+1,$M$1,CN68+CO68-CP68),IF(CM$13=$M$6,CHOOSE($Q$6+1,$M$1,OFFSET($A68,,$P$7-1)),IF(CM$13=$M$7,CHOOSE($Q$6+1,$M$1,CHOOSE($R$6+1,0,SUM(OFFSET($A$11,$B68-$O$5,$O$6,1,-$P$6)))),IF(CM$13=$M$8,CHOOSE($Q$6+1,$M$1,CHOOSE($R$6+1,0,SUM(OFFSET($A$11,$B68-$O$5,$O$7,1,-$P$6)))),IF(CM$11&lt;$D$7,OFFSET(INDIRECT($D$3),$A68-1,$Q$3+CM$11),OFFSET(INDIRECT($D$4),$A68-1,$Q$4+CM$11)))))))</f>
        <v/>
      </c>
      <c r="CN68" s="45" t="str">
        <f t="shared" ref="CN68:CN76" ca="1" si="375">IF(CN$11="","",IF(CN$13=$M$5,CHOOSE($Q$6+1,$M$1,CO68+CP68-CQ68),IF(CN$13=$M$6,CHOOSE($Q$6+1,$M$1,OFFSET($A68,,$P$7-1)),IF(CN$13=$M$7,CHOOSE($Q$6+1,$M$1,CHOOSE($R$6+1,0,SUM(OFFSET($A$11,$B68-$O$5,$O$6,1,-$P$6)))),IF(CN$13=$M$8,CHOOSE($Q$6+1,$M$1,CHOOSE($R$6+1,0,SUM(OFFSET($A$11,$B68-$O$5,$O$7,1,-$P$6)))),IF(CN$11&lt;$D$7,OFFSET(INDIRECT($D$3),$A68-1,$Q$3+CN$11),OFFSET(INDIRECT($D$4),$A68-1,$Q$4+CN$11)))))))</f>
        <v/>
      </c>
      <c r="CO68" s="45" t="str">
        <f t="shared" ref="CO68:CO76" ca="1" si="376">IF(CO$11="","",IF(CO$13=$M$5,CHOOSE($Q$6+1,$M$1,CP68+CQ68-CR68),IF(CO$13=$M$6,CHOOSE($Q$6+1,$M$1,OFFSET($A68,,$P$7-1)),IF(CO$13=$M$7,CHOOSE($Q$6+1,$M$1,CHOOSE($R$6+1,0,SUM(OFFSET($A$11,$B68-$O$5,$O$6,1,-$P$6)))),IF(CO$13=$M$8,CHOOSE($Q$6+1,$M$1,CHOOSE($R$6+1,0,SUM(OFFSET($A$11,$B68-$O$5,$O$7,1,-$P$6)))),IF(CO$11&lt;$D$7,OFFSET(INDIRECT($D$3),$A68-1,$Q$3+CO$11),OFFSET(INDIRECT($D$4),$A68-1,$Q$4+CO$11)))))))</f>
        <v/>
      </c>
      <c r="CP68" s="45" t="str">
        <f t="shared" ref="CP68:CP76" ca="1" si="377">IF(CP$11="","",IF(CP$13=$M$5,CHOOSE($Q$6+1,$M$1,CQ68+CR68-CS68),IF(CP$13=$M$6,CHOOSE($Q$6+1,$M$1,OFFSET($A68,,$P$7-1)),IF(CP$13=$M$7,CHOOSE($Q$6+1,$M$1,CHOOSE($R$6+1,0,SUM(OFFSET($A$11,$B68-$O$5,$O$6,1,-$P$6)))),IF(CP$13=$M$8,CHOOSE($Q$6+1,$M$1,CHOOSE($R$6+1,0,SUM(OFFSET($A$11,$B68-$O$5,$O$7,1,-$P$6)))),IF(CP$11&lt;$D$7,OFFSET(INDIRECT($D$3),$A68-1,$Q$3+CP$11),OFFSET(INDIRECT($D$4),$A68-1,$Q$4+CP$11)))))))</f>
        <v/>
      </c>
      <c r="CQ68" s="45" t="str">
        <f t="shared" ref="CQ68:CQ76" ca="1" si="378">IF(CQ$11="","",IF(CQ$13=$M$5,CHOOSE($Q$6+1,$M$1,CR68+CS68-CT68),IF(CQ$13=$M$6,CHOOSE($Q$6+1,$M$1,OFFSET($A68,,$P$7-1)),IF(CQ$13=$M$7,CHOOSE($Q$6+1,$M$1,CHOOSE($R$6+1,0,SUM(OFFSET($A$11,$B68-$O$5,$O$6,1,-$P$6)))),IF(CQ$13=$M$8,CHOOSE($Q$6+1,$M$1,CHOOSE($R$6+1,0,SUM(OFFSET($A$11,$B68-$O$5,$O$7,1,-$P$6)))),IF(CQ$11&lt;$D$7,OFFSET(INDIRECT($D$3),$A68-1,$Q$3+CQ$11),OFFSET(INDIRECT($D$4),$A68-1,$Q$4+CQ$11)))))))</f>
        <v/>
      </c>
      <c r="CR68" s="45" t="str">
        <f t="shared" ref="CR68:CR76" ca="1" si="379">IF(CR$11="","",IF(CR$13=$M$5,CHOOSE($Q$6+1,$M$1,CS68+CT68-CU68),IF(CR$13=$M$6,CHOOSE($Q$6+1,$M$1,OFFSET($A68,,$P$7-1)),IF(CR$13=$M$7,CHOOSE($Q$6+1,$M$1,CHOOSE($R$6+1,0,SUM(OFFSET($A$11,$B68-$O$5,$O$6,1,-$P$6)))),IF(CR$13=$M$8,CHOOSE($Q$6+1,$M$1,CHOOSE($R$6+1,0,SUM(OFFSET($A$11,$B68-$O$5,$O$7,1,-$P$6)))),IF(CR$11&lt;$D$7,OFFSET(INDIRECT($D$3),$A68-1,$Q$3+CR$11),OFFSET(INDIRECT($D$4),$A68-1,$Q$4+CR$11)))))))</f>
        <v/>
      </c>
      <c r="CS68" s="45" t="str">
        <f t="shared" ref="CS68:CS76" ca="1" si="380">IF(CS$11="","",IF(CS$13=$M$5,CHOOSE($Q$6+1,$M$1,CT68+CU68-CV68),IF(CS$13=$M$6,CHOOSE($Q$6+1,$M$1,OFFSET($A68,,$P$7-1)),IF(CS$13=$M$7,CHOOSE($Q$6+1,$M$1,CHOOSE($R$6+1,0,SUM(OFFSET($A$11,$B68-$O$5,$O$6,1,-$P$6)))),IF(CS$13=$M$8,CHOOSE($Q$6+1,$M$1,CHOOSE($R$6+1,0,SUM(OFFSET($A$11,$B68-$O$5,$O$7,1,-$P$6)))),IF(CS$11&lt;$D$7,OFFSET(INDIRECT($D$3),$A68-1,$Q$3+CS$11),OFFSET(INDIRECT($D$4),$A68-1,$Q$4+CS$11)))))))</f>
        <v/>
      </c>
      <c r="CT68" s="45" t="str">
        <f t="shared" ref="CT68:CT76" ca="1" si="381">IF(CT$11="","",IF(CT$13=$M$5,CHOOSE($Q$6+1,$M$1,CU68+CV68-CW68),IF(CT$13=$M$6,CHOOSE($Q$6+1,$M$1,OFFSET($A68,,$P$7-1)),IF(CT$13=$M$7,CHOOSE($Q$6+1,$M$1,CHOOSE($R$6+1,0,SUM(OFFSET($A$11,$B68-$O$5,$O$6,1,-$P$6)))),IF(CT$13=$M$8,CHOOSE($Q$6+1,$M$1,CHOOSE($R$6+1,0,SUM(OFFSET($A$11,$B68-$O$5,$O$7,1,-$P$6)))),IF(CT$11&lt;$D$7,OFFSET(INDIRECT($D$3),$A68-1,$Q$3+CT$11),OFFSET(INDIRECT($D$4),$A68-1,$Q$4+CT$11)))))))</f>
        <v/>
      </c>
      <c r="CU68" s="45" t="str">
        <f t="shared" ref="CU68:CU76" ca="1" si="382">IF(CU$11="","",IF(CU$13=$M$5,CHOOSE($Q$6+1,$M$1,CV68+CW68-CX68),IF(CU$13=$M$6,CHOOSE($Q$6+1,$M$1,OFFSET($A68,,$P$7-1)),IF(CU$13=$M$7,CHOOSE($Q$6+1,$M$1,CHOOSE($R$6+1,0,SUM(OFFSET($A$11,$B68-$O$5,$O$6,1,-$P$6)))),IF(CU$13=$M$8,CHOOSE($Q$6+1,$M$1,CHOOSE($R$6+1,0,SUM(OFFSET($A$11,$B68-$O$5,$O$7,1,-$P$6)))),IF(CU$11&lt;$D$7,OFFSET(INDIRECT($D$3),$A68-1,$Q$3+CU$11),OFFSET(INDIRECT($D$4),$A68-1,$Q$4+CU$11)))))))</f>
        <v/>
      </c>
      <c r="CV68" s="45" t="str">
        <f t="shared" ref="CV68:CV76" ca="1" si="383">IF(CV$11="","",IF(CV$13=$M$5,CHOOSE($Q$6+1,$M$1,CW68+CX68-CY68),IF(CV$13=$M$6,CHOOSE($Q$6+1,$M$1,OFFSET($A68,,$P$7-1)),IF(CV$13=$M$7,CHOOSE($Q$6+1,$M$1,CHOOSE($R$6+1,0,SUM(OFFSET($A$11,$B68-$O$5,$O$6,1,-$P$6)))),IF(CV$13=$M$8,CHOOSE($Q$6+1,$M$1,CHOOSE($R$6+1,0,SUM(OFFSET($A$11,$B68-$O$5,$O$7,1,-$P$6)))),IF(CV$11&lt;$D$7,OFFSET(INDIRECT($D$3),$A68-1,$Q$3+CV$11),OFFSET(INDIRECT($D$4),$A68-1,$Q$4+CV$11)))))))</f>
        <v/>
      </c>
      <c r="CW68" s="45" t="str">
        <f t="shared" ref="CW68:CW76" ca="1" si="384">IF(CW$11="","",IF(CW$13=$M$5,CHOOSE($Q$6+1,$M$1,CX68+CY68-CZ68),IF(CW$13=$M$6,CHOOSE($Q$6+1,$M$1,OFFSET($A68,,$P$7-1)),IF(CW$13=$M$7,CHOOSE($Q$6+1,$M$1,CHOOSE($R$6+1,0,SUM(OFFSET($A$11,$B68-$O$5,$O$6,1,-$P$6)))),IF(CW$13=$M$8,CHOOSE($Q$6+1,$M$1,CHOOSE($R$6+1,0,SUM(OFFSET($A$11,$B68-$O$5,$O$7,1,-$P$6)))),IF(CW$11&lt;$D$7,OFFSET(INDIRECT($D$3),$A68-1,$Q$3+CW$11),OFFSET(INDIRECT($D$4),$A68-1,$Q$4+CW$11)))))))</f>
        <v/>
      </c>
      <c r="CX68" s="45" t="str">
        <f t="shared" ref="CX68:CX76" ca="1" si="385">IF(CX$11="","",IF(CX$13=$M$5,CHOOSE($Q$6+1,$M$1,CY68+CZ68-DA68),IF(CX$13=$M$6,CHOOSE($Q$6+1,$M$1,OFFSET($A68,,$P$7-1)),IF(CX$13=$M$7,CHOOSE($Q$6+1,$M$1,CHOOSE($R$6+1,0,SUM(OFFSET($A$11,$B68-$O$5,$O$6,1,-$P$6)))),IF(CX$13=$M$8,CHOOSE($Q$6+1,$M$1,CHOOSE($R$6+1,0,SUM(OFFSET($A$11,$B68-$O$5,$O$7,1,-$P$6)))),IF(CX$11&lt;$D$7,OFFSET(INDIRECT($D$3),$A68-1,$Q$3+CX$11),OFFSET(INDIRECT($D$4),$A68-1,$Q$4+CX$11)))))))</f>
        <v/>
      </c>
      <c r="CY68" s="45" t="str">
        <f t="shared" ref="CY68:CY76" ca="1" si="386">IF(CY$11="","",IF(CY$13=$M$5,CHOOSE($Q$6+1,$M$1,CZ68+DA68-DB68),IF(CY$13=$M$6,CHOOSE($Q$6+1,$M$1,OFFSET($A68,,$P$7-1)),IF(CY$13=$M$7,CHOOSE($Q$6+1,$M$1,CHOOSE($R$6+1,0,SUM(OFFSET($A$11,$B68-$O$5,$O$6,1,-$P$6)))),IF(CY$13=$M$8,CHOOSE($Q$6+1,$M$1,CHOOSE($R$6+1,0,SUM(OFFSET($A$11,$B68-$O$5,$O$7,1,-$P$6)))),IF(CY$11&lt;$D$7,OFFSET(INDIRECT($D$3),$A68-1,$Q$3+CY$11),OFFSET(INDIRECT($D$4),$A68-1,$Q$4+CY$11)))))))</f>
        <v/>
      </c>
      <c r="CZ68" s="45" t="str">
        <f t="shared" ref="CZ68:CZ76" ca="1" si="387">IF(CZ$11="","",IF(CZ$13=$M$5,CHOOSE($Q$6+1,$M$1,DA68+DB68-DC68),IF(CZ$13=$M$6,CHOOSE($Q$6+1,$M$1,OFFSET($A68,,$P$7-1)),IF(CZ$13=$M$7,CHOOSE($Q$6+1,$M$1,CHOOSE($R$6+1,0,SUM(OFFSET($A$11,$B68-$O$5,$O$6,1,-$P$6)))),IF(CZ$13=$M$8,CHOOSE($Q$6+1,$M$1,CHOOSE($R$6+1,0,SUM(OFFSET($A$11,$B68-$O$5,$O$7,1,-$P$6)))),IF(CZ$11&lt;$D$7,OFFSET(INDIRECT($D$3),$A68-1,$Q$3+CZ$11),OFFSET(INDIRECT($D$4),$A68-1,$Q$4+CZ$11)))))))</f>
        <v/>
      </c>
    </row>
    <row r="69" spans="1:104" ht="13.5" customHeight="1">
      <c r="A69" s="41">
        <v>58</v>
      </c>
      <c r="B69" s="3">
        <f t="shared" si="14"/>
        <v>69</v>
      </c>
      <c r="C69" s="43" t="s">
        <v>591</v>
      </c>
      <c r="D69" s="45" t="e">
        <f t="shared" ref="D69:D78" ca="1" si="388">IF(D$11="","",IF(D$13=$M$5,CHOOSE($Q$6+1,$M$1,E69+F69-G69),IF(D$13=$M$6,CHOOSE($Q$6+1,$M$1,OFFSET($A69,,$P$7-1)),IF(D$13=$M$7,CHOOSE($Q$6+1,$M$1,CHOOSE($R$6+1,0,SUM(OFFSET($A$11,$B69-$O$5,$O$6,1,-$P$6)))),IF(D$13=$M$8,CHOOSE($Q$6+1,$M$1,CHOOSE($R$6+1,0,SUM(OFFSET($A$11,$B69-$O$5,$O$7,1,-$P$6)))),IF(D$11&lt;$D$7,OFFSET(INDIRECT($D$3),$A69-1,$Q$3+D$11),OFFSET(INDIRECT($D$4),$A69-1,$Q$4+D$11)))))))</f>
        <v>#REF!</v>
      </c>
      <c r="E69" s="45" t="e">
        <f t="shared" ca="1" si="288"/>
        <v>#REF!</v>
      </c>
      <c r="F69" s="45" t="e">
        <f t="shared" ca="1" si="289"/>
        <v>#REF!</v>
      </c>
      <c r="G69" s="45">
        <f t="shared" ca="1" si="290"/>
        <v>0</v>
      </c>
      <c r="H69" s="45" t="str">
        <f t="shared" ca="1" si="291"/>
        <v>Basic EPS (Discontinued)</v>
      </c>
      <c r="I69" s="45">
        <f t="shared" ca="1" si="292"/>
        <v>0</v>
      </c>
      <c r="J69" s="45">
        <f t="shared" ca="1" si="293"/>
        <v>0</v>
      </c>
      <c r="K69" s="45">
        <f t="shared" ca="1" si="294"/>
        <v>0</v>
      </c>
      <c r="L69" s="45">
        <f t="shared" ca="1" si="295"/>
        <v>0</v>
      </c>
      <c r="M69" s="45">
        <f t="shared" ca="1" si="296"/>
        <v>0</v>
      </c>
      <c r="N69" s="45">
        <f t="shared" ca="1" si="297"/>
        <v>15488</v>
      </c>
      <c r="O69" s="45">
        <f t="shared" ca="1" si="298"/>
        <v>15120</v>
      </c>
      <c r="P69" s="45">
        <f t="shared" ca="1" si="299"/>
        <v>17585</v>
      </c>
      <c r="Q69" s="45">
        <f t="shared" ca="1" si="300"/>
        <v>20624</v>
      </c>
      <c r="R69" s="45">
        <f t="shared" ca="1" si="301"/>
        <v>20392</v>
      </c>
      <c r="S69" s="45">
        <f t="shared" ca="1" si="302"/>
        <v>20151</v>
      </c>
      <c r="T69" s="45">
        <f t="shared" ca="1" si="303"/>
        <v>21149</v>
      </c>
      <c r="U69" s="45">
        <f t="shared" ca="1" si="304"/>
        <v>22471</v>
      </c>
      <c r="V69" s="45">
        <f t="shared" ca="1" si="305"/>
        <v>22300</v>
      </c>
      <c r="W69" s="45">
        <f t="shared" ca="1" si="306"/>
        <v>0</v>
      </c>
      <c r="X69" s="45" t="e">
        <f t="shared" ca="1" si="307"/>
        <v>#REF!</v>
      </c>
      <c r="Y69" s="45">
        <f t="shared" ca="1" si="308"/>
        <v>0</v>
      </c>
      <c r="Z69" s="45" t="e">
        <f t="shared" ca="1" si="309"/>
        <v>#REF!</v>
      </c>
      <c r="AA69" s="45" t="e">
        <f t="shared" ca="1" si="310"/>
        <v>#REF!</v>
      </c>
      <c r="AB69" s="45" t="str">
        <f t="shared" ca="1" si="311"/>
        <v/>
      </c>
      <c r="AC69" s="45" t="str">
        <f t="shared" ca="1" si="312"/>
        <v/>
      </c>
      <c r="AD69" s="45" t="str">
        <f t="shared" ca="1" si="313"/>
        <v/>
      </c>
      <c r="AE69" s="45" t="str">
        <f t="shared" ca="1" si="314"/>
        <v/>
      </c>
      <c r="AF69" s="45" t="str">
        <f t="shared" ca="1" si="315"/>
        <v/>
      </c>
      <c r="AG69" s="45" t="str">
        <f t="shared" ca="1" si="316"/>
        <v/>
      </c>
      <c r="AH69" s="45" t="str">
        <f t="shared" ca="1" si="317"/>
        <v/>
      </c>
      <c r="AI69" s="45" t="str">
        <f t="shared" ca="1" si="318"/>
        <v/>
      </c>
      <c r="AJ69" s="45" t="str">
        <f t="shared" ca="1" si="319"/>
        <v/>
      </c>
      <c r="AK69" s="45" t="str">
        <f t="shared" ca="1" si="320"/>
        <v/>
      </c>
      <c r="AL69" s="45" t="str">
        <f t="shared" ca="1" si="321"/>
        <v/>
      </c>
      <c r="AM69" s="45" t="str">
        <f t="shared" ca="1" si="322"/>
        <v/>
      </c>
      <c r="AN69" s="45" t="str">
        <f t="shared" ca="1" si="323"/>
        <v/>
      </c>
      <c r="AO69" s="45" t="str">
        <f t="shared" ca="1" si="324"/>
        <v/>
      </c>
      <c r="AP69" s="45" t="str">
        <f t="shared" ca="1" si="325"/>
        <v/>
      </c>
      <c r="AQ69" s="45" t="str">
        <f t="shared" ca="1" si="326"/>
        <v/>
      </c>
      <c r="AR69" s="45" t="str">
        <f t="shared" ca="1" si="327"/>
        <v/>
      </c>
      <c r="AS69" s="45" t="str">
        <f t="shared" ca="1" si="328"/>
        <v/>
      </c>
      <c r="AT69" s="45" t="str">
        <f t="shared" ca="1" si="329"/>
        <v/>
      </c>
      <c r="AU69" s="45" t="str">
        <f t="shared" ca="1" si="330"/>
        <v/>
      </c>
      <c r="AV69" s="45" t="str">
        <f t="shared" ca="1" si="331"/>
        <v/>
      </c>
      <c r="AW69" s="45" t="str">
        <f t="shared" ca="1" si="332"/>
        <v/>
      </c>
      <c r="AX69" s="45" t="str">
        <f t="shared" ca="1" si="333"/>
        <v/>
      </c>
      <c r="AY69" s="45" t="str">
        <f t="shared" ca="1" si="334"/>
        <v/>
      </c>
      <c r="AZ69" s="45" t="str">
        <f t="shared" ca="1" si="335"/>
        <v/>
      </c>
      <c r="BA69" s="45" t="str">
        <f t="shared" ca="1" si="336"/>
        <v/>
      </c>
      <c r="BB69" s="45" t="str">
        <f t="shared" ca="1" si="337"/>
        <v/>
      </c>
      <c r="BC69" s="45" t="str">
        <f t="shared" ca="1" si="338"/>
        <v/>
      </c>
      <c r="BD69" s="45" t="str">
        <f t="shared" ca="1" si="339"/>
        <v/>
      </c>
      <c r="BE69" s="45" t="str">
        <f t="shared" ca="1" si="340"/>
        <v/>
      </c>
      <c r="BF69" s="45" t="str">
        <f t="shared" ca="1" si="341"/>
        <v/>
      </c>
      <c r="BG69" s="45" t="str">
        <f t="shared" ca="1" si="342"/>
        <v/>
      </c>
      <c r="BH69" s="45" t="str">
        <f t="shared" ca="1" si="343"/>
        <v/>
      </c>
      <c r="BI69" s="45" t="str">
        <f t="shared" ca="1" si="344"/>
        <v/>
      </c>
      <c r="BJ69" s="45" t="str">
        <f t="shared" ca="1" si="345"/>
        <v/>
      </c>
      <c r="BK69" s="45" t="str">
        <f t="shared" ca="1" si="346"/>
        <v/>
      </c>
      <c r="BL69" s="45" t="str">
        <f t="shared" ca="1" si="347"/>
        <v/>
      </c>
      <c r="BM69" s="45" t="str">
        <f t="shared" ca="1" si="348"/>
        <v/>
      </c>
      <c r="BN69" s="45" t="str">
        <f t="shared" ca="1" si="349"/>
        <v/>
      </c>
      <c r="BO69" s="45" t="str">
        <f t="shared" ca="1" si="350"/>
        <v/>
      </c>
      <c r="BP69" s="45" t="str">
        <f t="shared" ca="1" si="351"/>
        <v/>
      </c>
      <c r="BQ69" s="45" t="str">
        <f t="shared" ca="1" si="352"/>
        <v/>
      </c>
      <c r="BR69" s="45" t="str">
        <f t="shared" ca="1" si="353"/>
        <v/>
      </c>
      <c r="BS69" s="45" t="str">
        <f t="shared" ca="1" si="354"/>
        <v/>
      </c>
      <c r="BT69" s="45" t="str">
        <f t="shared" ca="1" si="355"/>
        <v/>
      </c>
      <c r="BU69" s="45" t="str">
        <f t="shared" ca="1" si="356"/>
        <v/>
      </c>
      <c r="BV69" s="45" t="str">
        <f t="shared" ca="1" si="357"/>
        <v/>
      </c>
      <c r="BW69" s="45" t="str">
        <f t="shared" ca="1" si="358"/>
        <v/>
      </c>
      <c r="BX69" s="45" t="str">
        <f t="shared" ca="1" si="359"/>
        <v/>
      </c>
      <c r="BY69" s="45" t="str">
        <f t="shared" ca="1" si="360"/>
        <v/>
      </c>
      <c r="BZ69" s="45" t="str">
        <f t="shared" ca="1" si="361"/>
        <v/>
      </c>
      <c r="CA69" s="45" t="str">
        <f t="shared" ca="1" si="362"/>
        <v/>
      </c>
      <c r="CB69" s="45" t="str">
        <f t="shared" ca="1" si="363"/>
        <v/>
      </c>
      <c r="CC69" s="45" t="str">
        <f t="shared" ca="1" si="364"/>
        <v/>
      </c>
      <c r="CD69" s="45" t="str">
        <f t="shared" ca="1" si="365"/>
        <v/>
      </c>
      <c r="CE69" s="45" t="str">
        <f t="shared" ca="1" si="366"/>
        <v/>
      </c>
      <c r="CF69" s="45" t="str">
        <f t="shared" ca="1" si="367"/>
        <v/>
      </c>
      <c r="CG69" s="45" t="str">
        <f t="shared" ca="1" si="368"/>
        <v/>
      </c>
      <c r="CH69" s="45" t="str">
        <f t="shared" ca="1" si="369"/>
        <v/>
      </c>
      <c r="CI69" s="45" t="str">
        <f t="shared" ca="1" si="370"/>
        <v/>
      </c>
      <c r="CJ69" s="45" t="str">
        <f t="shared" ca="1" si="371"/>
        <v/>
      </c>
      <c r="CK69" s="45" t="str">
        <f t="shared" ca="1" si="372"/>
        <v/>
      </c>
      <c r="CL69" s="45" t="str">
        <f t="shared" ca="1" si="373"/>
        <v/>
      </c>
      <c r="CM69" s="45" t="str">
        <f t="shared" ca="1" si="374"/>
        <v/>
      </c>
      <c r="CN69" s="45" t="str">
        <f t="shared" ca="1" si="375"/>
        <v/>
      </c>
      <c r="CO69" s="45" t="str">
        <f t="shared" ca="1" si="376"/>
        <v/>
      </c>
      <c r="CP69" s="45" t="str">
        <f t="shared" ca="1" si="377"/>
        <v/>
      </c>
      <c r="CQ69" s="45" t="str">
        <f t="shared" ca="1" si="378"/>
        <v/>
      </c>
      <c r="CR69" s="45" t="str">
        <f t="shared" ca="1" si="379"/>
        <v/>
      </c>
      <c r="CS69" s="45" t="str">
        <f t="shared" ca="1" si="380"/>
        <v/>
      </c>
      <c r="CT69" s="45" t="str">
        <f t="shared" ca="1" si="381"/>
        <v/>
      </c>
      <c r="CU69" s="45" t="str">
        <f t="shared" ca="1" si="382"/>
        <v/>
      </c>
      <c r="CV69" s="45" t="str">
        <f t="shared" ca="1" si="383"/>
        <v/>
      </c>
      <c r="CW69" s="45" t="str">
        <f t="shared" ca="1" si="384"/>
        <v/>
      </c>
      <c r="CX69" s="45" t="str">
        <f t="shared" ca="1" si="385"/>
        <v/>
      </c>
      <c r="CY69" s="45" t="str">
        <f t="shared" ca="1" si="386"/>
        <v/>
      </c>
      <c r="CZ69" s="45" t="str">
        <f t="shared" ca="1" si="387"/>
        <v/>
      </c>
    </row>
    <row r="70" spans="1:104" ht="13.5" customHeight="1">
      <c r="A70" s="41">
        <v>59</v>
      </c>
      <c r="B70" s="3">
        <f t="shared" si="14"/>
        <v>70</v>
      </c>
      <c r="C70" s="43" t="s">
        <v>590</v>
      </c>
      <c r="D70" s="45" t="e">
        <f t="shared" ca="1" si="388"/>
        <v>#REF!</v>
      </c>
      <c r="E70" s="45" t="e">
        <f t="shared" ca="1" si="288"/>
        <v>#REF!</v>
      </c>
      <c r="F70" s="45" t="e">
        <f t="shared" ca="1" si="289"/>
        <v>#REF!</v>
      </c>
      <c r="G70" s="45">
        <f t="shared" ca="1" si="290"/>
        <v>0</v>
      </c>
      <c r="H70" s="45" t="str">
        <f t="shared" ca="1" si="291"/>
        <v>Basic EPS from Total Operations</v>
      </c>
      <c r="I70" s="45">
        <f t="shared" ca="1" si="292"/>
        <v>28.05</v>
      </c>
      <c r="J70" s="45">
        <f t="shared" ca="1" si="293"/>
        <v>44.64</v>
      </c>
      <c r="K70" s="45">
        <f t="shared" ca="1" si="294"/>
        <v>40.03</v>
      </c>
      <c r="L70" s="45">
        <f t="shared" ca="1" si="295"/>
        <v>6.49</v>
      </c>
      <c r="M70" s="45">
        <f t="shared" ca="1" si="296"/>
        <v>9.2799999999999994</v>
      </c>
      <c r="N70" s="45">
        <f t="shared" ca="1" si="297"/>
        <v>-13800</v>
      </c>
      <c r="O70" s="45">
        <f t="shared" ca="1" si="298"/>
        <v>-15286</v>
      </c>
      <c r="P70" s="45">
        <f t="shared" ca="1" si="299"/>
        <v>-16868</v>
      </c>
      <c r="Q70" s="45">
        <f t="shared" ca="1" si="300"/>
        <v>-18391</v>
      </c>
      <c r="R70" s="45">
        <f t="shared" ca="1" si="301"/>
        <v>-20355</v>
      </c>
      <c r="S70" s="45">
        <f t="shared" ca="1" si="302"/>
        <v>-22309</v>
      </c>
      <c r="T70" s="45">
        <f t="shared" ca="1" si="303"/>
        <v>-24395</v>
      </c>
      <c r="U70" s="45">
        <f t="shared" ca="1" si="304"/>
        <v>-26786</v>
      </c>
      <c r="V70" s="45">
        <f t="shared" ca="1" si="305"/>
        <v>-29042</v>
      </c>
      <c r="W70" s="45">
        <f t="shared" ca="1" si="306"/>
        <v>0</v>
      </c>
      <c r="X70" s="45" t="e">
        <f t="shared" ca="1" si="307"/>
        <v>#REF!</v>
      </c>
      <c r="Y70" s="45">
        <f t="shared" ca="1" si="308"/>
        <v>9.2799999999999994</v>
      </c>
      <c r="Z70" s="45" t="e">
        <f t="shared" ca="1" si="309"/>
        <v>#REF!</v>
      </c>
      <c r="AA70" s="45" t="e">
        <f t="shared" ca="1" si="310"/>
        <v>#REF!</v>
      </c>
      <c r="AB70" s="45" t="str">
        <f t="shared" ca="1" si="311"/>
        <v/>
      </c>
      <c r="AC70" s="45" t="str">
        <f t="shared" ca="1" si="312"/>
        <v/>
      </c>
      <c r="AD70" s="45" t="str">
        <f t="shared" ca="1" si="313"/>
        <v/>
      </c>
      <c r="AE70" s="45" t="str">
        <f t="shared" ca="1" si="314"/>
        <v/>
      </c>
      <c r="AF70" s="45" t="str">
        <f t="shared" ca="1" si="315"/>
        <v/>
      </c>
      <c r="AG70" s="45" t="str">
        <f t="shared" ca="1" si="316"/>
        <v/>
      </c>
      <c r="AH70" s="45" t="str">
        <f t="shared" ca="1" si="317"/>
        <v/>
      </c>
      <c r="AI70" s="45" t="str">
        <f t="shared" ca="1" si="318"/>
        <v/>
      </c>
      <c r="AJ70" s="45" t="str">
        <f t="shared" ca="1" si="319"/>
        <v/>
      </c>
      <c r="AK70" s="45" t="str">
        <f t="shared" ca="1" si="320"/>
        <v/>
      </c>
      <c r="AL70" s="45" t="str">
        <f t="shared" ca="1" si="321"/>
        <v/>
      </c>
      <c r="AM70" s="45" t="str">
        <f t="shared" ca="1" si="322"/>
        <v/>
      </c>
      <c r="AN70" s="45" t="str">
        <f t="shared" ca="1" si="323"/>
        <v/>
      </c>
      <c r="AO70" s="45" t="str">
        <f t="shared" ca="1" si="324"/>
        <v/>
      </c>
      <c r="AP70" s="45" t="str">
        <f t="shared" ca="1" si="325"/>
        <v/>
      </c>
      <c r="AQ70" s="45" t="str">
        <f t="shared" ca="1" si="326"/>
        <v/>
      </c>
      <c r="AR70" s="45" t="str">
        <f t="shared" ca="1" si="327"/>
        <v/>
      </c>
      <c r="AS70" s="45" t="str">
        <f t="shared" ca="1" si="328"/>
        <v/>
      </c>
      <c r="AT70" s="45" t="str">
        <f t="shared" ca="1" si="329"/>
        <v/>
      </c>
      <c r="AU70" s="45" t="str">
        <f t="shared" ca="1" si="330"/>
        <v/>
      </c>
      <c r="AV70" s="45" t="str">
        <f t="shared" ca="1" si="331"/>
        <v/>
      </c>
      <c r="AW70" s="45" t="str">
        <f t="shared" ca="1" si="332"/>
        <v/>
      </c>
      <c r="AX70" s="45" t="str">
        <f t="shared" ca="1" si="333"/>
        <v/>
      </c>
      <c r="AY70" s="45" t="str">
        <f t="shared" ca="1" si="334"/>
        <v/>
      </c>
      <c r="AZ70" s="45" t="str">
        <f t="shared" ca="1" si="335"/>
        <v/>
      </c>
      <c r="BA70" s="45" t="str">
        <f t="shared" ca="1" si="336"/>
        <v/>
      </c>
      <c r="BB70" s="45" t="str">
        <f t="shared" ca="1" si="337"/>
        <v/>
      </c>
      <c r="BC70" s="45" t="str">
        <f t="shared" ca="1" si="338"/>
        <v/>
      </c>
      <c r="BD70" s="45" t="str">
        <f t="shared" ca="1" si="339"/>
        <v/>
      </c>
      <c r="BE70" s="45" t="str">
        <f t="shared" ca="1" si="340"/>
        <v/>
      </c>
      <c r="BF70" s="45" t="str">
        <f t="shared" ca="1" si="341"/>
        <v/>
      </c>
      <c r="BG70" s="45" t="str">
        <f t="shared" ca="1" si="342"/>
        <v/>
      </c>
      <c r="BH70" s="45" t="str">
        <f t="shared" ca="1" si="343"/>
        <v/>
      </c>
      <c r="BI70" s="45" t="str">
        <f t="shared" ca="1" si="344"/>
        <v/>
      </c>
      <c r="BJ70" s="45" t="str">
        <f t="shared" ca="1" si="345"/>
        <v/>
      </c>
      <c r="BK70" s="45" t="str">
        <f t="shared" ca="1" si="346"/>
        <v/>
      </c>
      <c r="BL70" s="45" t="str">
        <f t="shared" ca="1" si="347"/>
        <v/>
      </c>
      <c r="BM70" s="45" t="str">
        <f t="shared" ca="1" si="348"/>
        <v/>
      </c>
      <c r="BN70" s="45" t="str">
        <f t="shared" ca="1" si="349"/>
        <v/>
      </c>
      <c r="BO70" s="45" t="str">
        <f t="shared" ca="1" si="350"/>
        <v/>
      </c>
      <c r="BP70" s="45" t="str">
        <f t="shared" ca="1" si="351"/>
        <v/>
      </c>
      <c r="BQ70" s="45" t="str">
        <f t="shared" ca="1" si="352"/>
        <v/>
      </c>
      <c r="BR70" s="45" t="str">
        <f t="shared" ca="1" si="353"/>
        <v/>
      </c>
      <c r="BS70" s="45" t="str">
        <f t="shared" ca="1" si="354"/>
        <v/>
      </c>
      <c r="BT70" s="45" t="str">
        <f t="shared" ca="1" si="355"/>
        <v/>
      </c>
      <c r="BU70" s="45" t="str">
        <f t="shared" ca="1" si="356"/>
        <v/>
      </c>
      <c r="BV70" s="45" t="str">
        <f t="shared" ca="1" si="357"/>
        <v/>
      </c>
      <c r="BW70" s="45" t="str">
        <f t="shared" ca="1" si="358"/>
        <v/>
      </c>
      <c r="BX70" s="45" t="str">
        <f t="shared" ca="1" si="359"/>
        <v/>
      </c>
      <c r="BY70" s="45" t="str">
        <f t="shared" ca="1" si="360"/>
        <v/>
      </c>
      <c r="BZ70" s="45" t="str">
        <f t="shared" ca="1" si="361"/>
        <v/>
      </c>
      <c r="CA70" s="45" t="str">
        <f t="shared" ca="1" si="362"/>
        <v/>
      </c>
      <c r="CB70" s="45" t="str">
        <f t="shared" ca="1" si="363"/>
        <v/>
      </c>
      <c r="CC70" s="45" t="str">
        <f t="shared" ca="1" si="364"/>
        <v/>
      </c>
      <c r="CD70" s="45" t="str">
        <f t="shared" ca="1" si="365"/>
        <v/>
      </c>
      <c r="CE70" s="45" t="str">
        <f t="shared" ca="1" si="366"/>
        <v/>
      </c>
      <c r="CF70" s="45" t="str">
        <f t="shared" ca="1" si="367"/>
        <v/>
      </c>
      <c r="CG70" s="45" t="str">
        <f t="shared" ca="1" si="368"/>
        <v/>
      </c>
      <c r="CH70" s="45" t="str">
        <f t="shared" ca="1" si="369"/>
        <v/>
      </c>
      <c r="CI70" s="45" t="str">
        <f t="shared" ca="1" si="370"/>
        <v/>
      </c>
      <c r="CJ70" s="45" t="str">
        <f t="shared" ca="1" si="371"/>
        <v/>
      </c>
      <c r="CK70" s="45" t="str">
        <f t="shared" ca="1" si="372"/>
        <v/>
      </c>
      <c r="CL70" s="45" t="str">
        <f t="shared" ca="1" si="373"/>
        <v/>
      </c>
      <c r="CM70" s="45" t="str">
        <f t="shared" ca="1" si="374"/>
        <v/>
      </c>
      <c r="CN70" s="45" t="str">
        <f t="shared" ca="1" si="375"/>
        <v/>
      </c>
      <c r="CO70" s="45" t="str">
        <f t="shared" ca="1" si="376"/>
        <v/>
      </c>
      <c r="CP70" s="45" t="str">
        <f t="shared" ca="1" si="377"/>
        <v/>
      </c>
      <c r="CQ70" s="45" t="str">
        <f t="shared" ca="1" si="378"/>
        <v/>
      </c>
      <c r="CR70" s="45" t="str">
        <f t="shared" ca="1" si="379"/>
        <v/>
      </c>
      <c r="CS70" s="45" t="str">
        <f t="shared" ca="1" si="380"/>
        <v/>
      </c>
      <c r="CT70" s="45" t="str">
        <f t="shared" ca="1" si="381"/>
        <v/>
      </c>
      <c r="CU70" s="45" t="str">
        <f t="shared" ca="1" si="382"/>
        <v/>
      </c>
      <c r="CV70" s="45" t="str">
        <f t="shared" ca="1" si="383"/>
        <v/>
      </c>
      <c r="CW70" s="45" t="str">
        <f t="shared" ca="1" si="384"/>
        <v/>
      </c>
      <c r="CX70" s="45" t="str">
        <f t="shared" ca="1" si="385"/>
        <v/>
      </c>
      <c r="CY70" s="45" t="str">
        <f t="shared" ca="1" si="386"/>
        <v/>
      </c>
      <c r="CZ70" s="45" t="str">
        <f t="shared" ca="1" si="387"/>
        <v/>
      </c>
    </row>
    <row r="71" spans="1:104" ht="13.5" customHeight="1">
      <c r="A71" s="41">
        <v>60</v>
      </c>
      <c r="B71" s="3">
        <f t="shared" si="14"/>
        <v>71</v>
      </c>
      <c r="C71" s="43" t="s">
        <v>589</v>
      </c>
      <c r="D71" s="45" t="e">
        <f t="shared" ca="1" si="388"/>
        <v>#REF!</v>
      </c>
      <c r="E71" s="45" t="e">
        <f t="shared" ca="1" si="288"/>
        <v>#REF!</v>
      </c>
      <c r="F71" s="45" t="e">
        <f t="shared" ca="1" si="289"/>
        <v>#REF!</v>
      </c>
      <c r="G71" s="45">
        <f t="shared" ca="1" si="290"/>
        <v>0</v>
      </c>
      <c r="H71" s="45" t="str">
        <f t="shared" ca="1" si="291"/>
        <v>Basic EPS (Extraordinary Items)</v>
      </c>
      <c r="I71" s="45">
        <f t="shared" ca="1" si="292"/>
        <v>0</v>
      </c>
      <c r="J71" s="45">
        <f t="shared" ca="1" si="293"/>
        <v>0</v>
      </c>
      <c r="K71" s="45">
        <f t="shared" ca="1" si="294"/>
        <v>0</v>
      </c>
      <c r="L71" s="45">
        <f t="shared" ca="1" si="295"/>
        <v>0</v>
      </c>
      <c r="M71" s="45">
        <f t="shared" ca="1" si="296"/>
        <v>0</v>
      </c>
      <c r="N71" s="45">
        <f t="shared" ca="1" si="297"/>
        <v>15488</v>
      </c>
      <c r="O71" s="45">
        <f t="shared" ca="1" si="298"/>
        <v>15120</v>
      </c>
      <c r="P71" s="45">
        <f t="shared" ca="1" si="299"/>
        <v>17585</v>
      </c>
      <c r="Q71" s="45">
        <f t="shared" ca="1" si="300"/>
        <v>20624</v>
      </c>
      <c r="R71" s="45">
        <f t="shared" ca="1" si="301"/>
        <v>20392</v>
      </c>
      <c r="S71" s="45">
        <f t="shared" ca="1" si="302"/>
        <v>20151</v>
      </c>
      <c r="T71" s="45">
        <f t="shared" ca="1" si="303"/>
        <v>21149</v>
      </c>
      <c r="U71" s="45">
        <f t="shared" ca="1" si="304"/>
        <v>22471</v>
      </c>
      <c r="V71" s="45">
        <f t="shared" ca="1" si="305"/>
        <v>22300</v>
      </c>
      <c r="W71" s="45">
        <f t="shared" ca="1" si="306"/>
        <v>0</v>
      </c>
      <c r="X71" s="45" t="e">
        <f t="shared" ca="1" si="307"/>
        <v>#REF!</v>
      </c>
      <c r="Y71" s="45">
        <f t="shared" ca="1" si="308"/>
        <v>0</v>
      </c>
      <c r="Z71" s="45" t="e">
        <f t="shared" ca="1" si="309"/>
        <v>#REF!</v>
      </c>
      <c r="AA71" s="45" t="e">
        <f t="shared" ca="1" si="310"/>
        <v>#REF!</v>
      </c>
      <c r="AB71" s="45" t="str">
        <f t="shared" ca="1" si="311"/>
        <v/>
      </c>
      <c r="AC71" s="45" t="str">
        <f t="shared" ca="1" si="312"/>
        <v/>
      </c>
      <c r="AD71" s="45" t="str">
        <f t="shared" ca="1" si="313"/>
        <v/>
      </c>
      <c r="AE71" s="45" t="str">
        <f t="shared" ca="1" si="314"/>
        <v/>
      </c>
      <c r="AF71" s="45" t="str">
        <f t="shared" ca="1" si="315"/>
        <v/>
      </c>
      <c r="AG71" s="45" t="str">
        <f t="shared" ca="1" si="316"/>
        <v/>
      </c>
      <c r="AH71" s="45" t="str">
        <f t="shared" ca="1" si="317"/>
        <v/>
      </c>
      <c r="AI71" s="45" t="str">
        <f t="shared" ca="1" si="318"/>
        <v/>
      </c>
      <c r="AJ71" s="45" t="str">
        <f t="shared" ca="1" si="319"/>
        <v/>
      </c>
      <c r="AK71" s="45" t="str">
        <f t="shared" ca="1" si="320"/>
        <v/>
      </c>
      <c r="AL71" s="45" t="str">
        <f t="shared" ca="1" si="321"/>
        <v/>
      </c>
      <c r="AM71" s="45" t="str">
        <f t="shared" ca="1" si="322"/>
        <v/>
      </c>
      <c r="AN71" s="45" t="str">
        <f t="shared" ca="1" si="323"/>
        <v/>
      </c>
      <c r="AO71" s="45" t="str">
        <f t="shared" ca="1" si="324"/>
        <v/>
      </c>
      <c r="AP71" s="45" t="str">
        <f t="shared" ca="1" si="325"/>
        <v/>
      </c>
      <c r="AQ71" s="45" t="str">
        <f t="shared" ca="1" si="326"/>
        <v/>
      </c>
      <c r="AR71" s="45" t="str">
        <f t="shared" ca="1" si="327"/>
        <v/>
      </c>
      <c r="AS71" s="45" t="str">
        <f t="shared" ca="1" si="328"/>
        <v/>
      </c>
      <c r="AT71" s="45" t="str">
        <f t="shared" ca="1" si="329"/>
        <v/>
      </c>
      <c r="AU71" s="45" t="str">
        <f t="shared" ca="1" si="330"/>
        <v/>
      </c>
      <c r="AV71" s="45" t="str">
        <f t="shared" ca="1" si="331"/>
        <v/>
      </c>
      <c r="AW71" s="45" t="str">
        <f t="shared" ca="1" si="332"/>
        <v/>
      </c>
      <c r="AX71" s="45" t="str">
        <f t="shared" ca="1" si="333"/>
        <v/>
      </c>
      <c r="AY71" s="45" t="str">
        <f t="shared" ca="1" si="334"/>
        <v/>
      </c>
      <c r="AZ71" s="45" t="str">
        <f t="shared" ca="1" si="335"/>
        <v/>
      </c>
      <c r="BA71" s="45" t="str">
        <f t="shared" ca="1" si="336"/>
        <v/>
      </c>
      <c r="BB71" s="45" t="str">
        <f t="shared" ca="1" si="337"/>
        <v/>
      </c>
      <c r="BC71" s="45" t="str">
        <f t="shared" ca="1" si="338"/>
        <v/>
      </c>
      <c r="BD71" s="45" t="str">
        <f t="shared" ca="1" si="339"/>
        <v/>
      </c>
      <c r="BE71" s="45" t="str">
        <f t="shared" ca="1" si="340"/>
        <v/>
      </c>
      <c r="BF71" s="45" t="str">
        <f t="shared" ca="1" si="341"/>
        <v/>
      </c>
      <c r="BG71" s="45" t="str">
        <f t="shared" ca="1" si="342"/>
        <v/>
      </c>
      <c r="BH71" s="45" t="str">
        <f t="shared" ca="1" si="343"/>
        <v/>
      </c>
      <c r="BI71" s="45" t="str">
        <f t="shared" ca="1" si="344"/>
        <v/>
      </c>
      <c r="BJ71" s="45" t="str">
        <f t="shared" ca="1" si="345"/>
        <v/>
      </c>
      <c r="BK71" s="45" t="str">
        <f t="shared" ca="1" si="346"/>
        <v/>
      </c>
      <c r="BL71" s="45" t="str">
        <f t="shared" ca="1" si="347"/>
        <v/>
      </c>
      <c r="BM71" s="45" t="str">
        <f t="shared" ca="1" si="348"/>
        <v/>
      </c>
      <c r="BN71" s="45" t="str">
        <f t="shared" ca="1" si="349"/>
        <v/>
      </c>
      <c r="BO71" s="45" t="str">
        <f t="shared" ca="1" si="350"/>
        <v/>
      </c>
      <c r="BP71" s="45" t="str">
        <f t="shared" ca="1" si="351"/>
        <v/>
      </c>
      <c r="BQ71" s="45" t="str">
        <f t="shared" ca="1" si="352"/>
        <v/>
      </c>
      <c r="BR71" s="45" t="str">
        <f t="shared" ca="1" si="353"/>
        <v/>
      </c>
      <c r="BS71" s="45" t="str">
        <f t="shared" ca="1" si="354"/>
        <v/>
      </c>
      <c r="BT71" s="45" t="str">
        <f t="shared" ca="1" si="355"/>
        <v/>
      </c>
      <c r="BU71" s="45" t="str">
        <f t="shared" ca="1" si="356"/>
        <v/>
      </c>
      <c r="BV71" s="45" t="str">
        <f t="shared" ca="1" si="357"/>
        <v/>
      </c>
      <c r="BW71" s="45" t="str">
        <f t="shared" ca="1" si="358"/>
        <v/>
      </c>
      <c r="BX71" s="45" t="str">
        <f t="shared" ca="1" si="359"/>
        <v/>
      </c>
      <c r="BY71" s="45" t="str">
        <f t="shared" ca="1" si="360"/>
        <v/>
      </c>
      <c r="BZ71" s="45" t="str">
        <f t="shared" ca="1" si="361"/>
        <v/>
      </c>
      <c r="CA71" s="45" t="str">
        <f t="shared" ca="1" si="362"/>
        <v/>
      </c>
      <c r="CB71" s="45" t="str">
        <f t="shared" ca="1" si="363"/>
        <v/>
      </c>
      <c r="CC71" s="45" t="str">
        <f t="shared" ca="1" si="364"/>
        <v/>
      </c>
      <c r="CD71" s="45" t="str">
        <f t="shared" ca="1" si="365"/>
        <v/>
      </c>
      <c r="CE71" s="45" t="str">
        <f t="shared" ca="1" si="366"/>
        <v/>
      </c>
      <c r="CF71" s="45" t="str">
        <f t="shared" ca="1" si="367"/>
        <v/>
      </c>
      <c r="CG71" s="45" t="str">
        <f t="shared" ca="1" si="368"/>
        <v/>
      </c>
      <c r="CH71" s="45" t="str">
        <f t="shared" ca="1" si="369"/>
        <v/>
      </c>
      <c r="CI71" s="45" t="str">
        <f t="shared" ca="1" si="370"/>
        <v/>
      </c>
      <c r="CJ71" s="45" t="str">
        <f t="shared" ca="1" si="371"/>
        <v/>
      </c>
      <c r="CK71" s="45" t="str">
        <f t="shared" ca="1" si="372"/>
        <v/>
      </c>
      <c r="CL71" s="45" t="str">
        <f t="shared" ca="1" si="373"/>
        <v/>
      </c>
      <c r="CM71" s="45" t="str">
        <f t="shared" ca="1" si="374"/>
        <v/>
      </c>
      <c r="CN71" s="45" t="str">
        <f t="shared" ca="1" si="375"/>
        <v/>
      </c>
      <c r="CO71" s="45" t="str">
        <f t="shared" ca="1" si="376"/>
        <v/>
      </c>
      <c r="CP71" s="45" t="str">
        <f t="shared" ca="1" si="377"/>
        <v/>
      </c>
      <c r="CQ71" s="45" t="str">
        <f t="shared" ca="1" si="378"/>
        <v/>
      </c>
      <c r="CR71" s="45" t="str">
        <f t="shared" ca="1" si="379"/>
        <v/>
      </c>
      <c r="CS71" s="45" t="str">
        <f t="shared" ca="1" si="380"/>
        <v/>
      </c>
      <c r="CT71" s="45" t="str">
        <f t="shared" ca="1" si="381"/>
        <v/>
      </c>
      <c r="CU71" s="45" t="str">
        <f t="shared" ca="1" si="382"/>
        <v/>
      </c>
      <c r="CV71" s="45" t="str">
        <f t="shared" ca="1" si="383"/>
        <v/>
      </c>
      <c r="CW71" s="45" t="str">
        <f t="shared" ca="1" si="384"/>
        <v/>
      </c>
      <c r="CX71" s="45" t="str">
        <f t="shared" ca="1" si="385"/>
        <v/>
      </c>
      <c r="CY71" s="45" t="str">
        <f t="shared" ca="1" si="386"/>
        <v/>
      </c>
      <c r="CZ71" s="45" t="str">
        <f t="shared" ca="1" si="387"/>
        <v/>
      </c>
    </row>
    <row r="72" spans="1:104" ht="13.5" customHeight="1">
      <c r="A72" s="41">
        <v>61</v>
      </c>
      <c r="B72" s="3">
        <f t="shared" si="14"/>
        <v>72</v>
      </c>
      <c r="C72" s="43" t="s">
        <v>588</v>
      </c>
      <c r="D72" s="45" t="e">
        <f t="shared" ca="1" si="388"/>
        <v>#REF!</v>
      </c>
      <c r="E72" s="45" t="e">
        <f t="shared" ca="1" si="288"/>
        <v>#REF!</v>
      </c>
      <c r="F72" s="45" t="e">
        <f t="shared" ca="1" si="289"/>
        <v>#REF!</v>
      </c>
      <c r="G72" s="45">
        <f t="shared" ca="1" si="290"/>
        <v>0</v>
      </c>
      <c r="H72" s="45" t="str">
        <f t="shared" ca="1" si="291"/>
        <v>Basic EPS (Cum. Effect of Acct. Change)</v>
      </c>
      <c r="I72" s="45">
        <f t="shared" ca="1" si="292"/>
        <v>0</v>
      </c>
      <c r="J72" s="45">
        <f t="shared" ca="1" si="293"/>
        <v>0</v>
      </c>
      <c r="K72" s="45">
        <f t="shared" ca="1" si="294"/>
        <v>0</v>
      </c>
      <c r="L72" s="45">
        <f t="shared" ca="1" si="295"/>
        <v>0</v>
      </c>
      <c r="M72" s="45">
        <f t="shared" ca="1" si="296"/>
        <v>0</v>
      </c>
      <c r="N72" s="45">
        <f t="shared" ca="1" si="297"/>
        <v>4105</v>
      </c>
      <c r="O72" s="45">
        <f t="shared" ca="1" si="298"/>
        <v>3928</v>
      </c>
      <c r="P72" s="45">
        <f t="shared" ca="1" si="299"/>
        <v>3767</v>
      </c>
      <c r="Q72" s="45">
        <f t="shared" ca="1" si="300"/>
        <v>4142</v>
      </c>
      <c r="R72" s="45">
        <f t="shared" ca="1" si="301"/>
        <v>4370</v>
      </c>
      <c r="S72" s="45">
        <f t="shared" ca="1" si="302"/>
        <v>4061</v>
      </c>
      <c r="T72" s="45">
        <f t="shared" ca="1" si="303"/>
        <v>3779</v>
      </c>
      <c r="U72" s="45">
        <f t="shared" ca="1" si="304"/>
        <v>3893</v>
      </c>
      <c r="V72" s="45">
        <f t="shared" ca="1" si="305"/>
        <v>3924</v>
      </c>
      <c r="W72" s="45">
        <f t="shared" ca="1" si="306"/>
        <v>0</v>
      </c>
      <c r="X72" s="45" t="e">
        <f t="shared" ca="1" si="307"/>
        <v>#REF!</v>
      </c>
      <c r="Y72" s="45">
        <f t="shared" ca="1" si="308"/>
        <v>0</v>
      </c>
      <c r="Z72" s="45" t="e">
        <f t="shared" ca="1" si="309"/>
        <v>#REF!</v>
      </c>
      <c r="AA72" s="45" t="e">
        <f t="shared" ca="1" si="310"/>
        <v>#REF!</v>
      </c>
      <c r="AB72" s="45" t="str">
        <f t="shared" ca="1" si="311"/>
        <v/>
      </c>
      <c r="AC72" s="45" t="str">
        <f t="shared" ca="1" si="312"/>
        <v/>
      </c>
      <c r="AD72" s="45" t="str">
        <f t="shared" ca="1" si="313"/>
        <v/>
      </c>
      <c r="AE72" s="45" t="str">
        <f t="shared" ca="1" si="314"/>
        <v/>
      </c>
      <c r="AF72" s="45" t="str">
        <f t="shared" ca="1" si="315"/>
        <v/>
      </c>
      <c r="AG72" s="45" t="str">
        <f t="shared" ca="1" si="316"/>
        <v/>
      </c>
      <c r="AH72" s="45" t="str">
        <f t="shared" ca="1" si="317"/>
        <v/>
      </c>
      <c r="AI72" s="45" t="str">
        <f t="shared" ca="1" si="318"/>
        <v/>
      </c>
      <c r="AJ72" s="45" t="str">
        <f t="shared" ca="1" si="319"/>
        <v/>
      </c>
      <c r="AK72" s="45" t="str">
        <f t="shared" ca="1" si="320"/>
        <v/>
      </c>
      <c r="AL72" s="45" t="str">
        <f t="shared" ca="1" si="321"/>
        <v/>
      </c>
      <c r="AM72" s="45" t="str">
        <f t="shared" ca="1" si="322"/>
        <v/>
      </c>
      <c r="AN72" s="45" t="str">
        <f t="shared" ca="1" si="323"/>
        <v/>
      </c>
      <c r="AO72" s="45" t="str">
        <f t="shared" ca="1" si="324"/>
        <v/>
      </c>
      <c r="AP72" s="45" t="str">
        <f t="shared" ca="1" si="325"/>
        <v/>
      </c>
      <c r="AQ72" s="45" t="str">
        <f t="shared" ca="1" si="326"/>
        <v/>
      </c>
      <c r="AR72" s="45" t="str">
        <f t="shared" ca="1" si="327"/>
        <v/>
      </c>
      <c r="AS72" s="45" t="str">
        <f t="shared" ca="1" si="328"/>
        <v/>
      </c>
      <c r="AT72" s="45" t="str">
        <f t="shared" ca="1" si="329"/>
        <v/>
      </c>
      <c r="AU72" s="45" t="str">
        <f t="shared" ca="1" si="330"/>
        <v/>
      </c>
      <c r="AV72" s="45" t="str">
        <f t="shared" ca="1" si="331"/>
        <v/>
      </c>
      <c r="AW72" s="45" t="str">
        <f t="shared" ca="1" si="332"/>
        <v/>
      </c>
      <c r="AX72" s="45" t="str">
        <f t="shared" ca="1" si="333"/>
        <v/>
      </c>
      <c r="AY72" s="45" t="str">
        <f t="shared" ca="1" si="334"/>
        <v/>
      </c>
      <c r="AZ72" s="45" t="str">
        <f t="shared" ca="1" si="335"/>
        <v/>
      </c>
      <c r="BA72" s="45" t="str">
        <f t="shared" ca="1" si="336"/>
        <v/>
      </c>
      <c r="BB72" s="45" t="str">
        <f t="shared" ca="1" si="337"/>
        <v/>
      </c>
      <c r="BC72" s="45" t="str">
        <f t="shared" ca="1" si="338"/>
        <v/>
      </c>
      <c r="BD72" s="45" t="str">
        <f t="shared" ca="1" si="339"/>
        <v/>
      </c>
      <c r="BE72" s="45" t="str">
        <f t="shared" ca="1" si="340"/>
        <v/>
      </c>
      <c r="BF72" s="45" t="str">
        <f t="shared" ca="1" si="341"/>
        <v/>
      </c>
      <c r="BG72" s="45" t="str">
        <f t="shared" ca="1" si="342"/>
        <v/>
      </c>
      <c r="BH72" s="45" t="str">
        <f t="shared" ca="1" si="343"/>
        <v/>
      </c>
      <c r="BI72" s="45" t="str">
        <f t="shared" ca="1" si="344"/>
        <v/>
      </c>
      <c r="BJ72" s="45" t="str">
        <f t="shared" ca="1" si="345"/>
        <v/>
      </c>
      <c r="BK72" s="45" t="str">
        <f t="shared" ca="1" si="346"/>
        <v/>
      </c>
      <c r="BL72" s="45" t="str">
        <f t="shared" ca="1" si="347"/>
        <v/>
      </c>
      <c r="BM72" s="45" t="str">
        <f t="shared" ca="1" si="348"/>
        <v/>
      </c>
      <c r="BN72" s="45" t="str">
        <f t="shared" ca="1" si="349"/>
        <v/>
      </c>
      <c r="BO72" s="45" t="str">
        <f t="shared" ca="1" si="350"/>
        <v/>
      </c>
      <c r="BP72" s="45" t="str">
        <f t="shared" ca="1" si="351"/>
        <v/>
      </c>
      <c r="BQ72" s="45" t="str">
        <f t="shared" ca="1" si="352"/>
        <v/>
      </c>
      <c r="BR72" s="45" t="str">
        <f t="shared" ca="1" si="353"/>
        <v/>
      </c>
      <c r="BS72" s="45" t="str">
        <f t="shared" ca="1" si="354"/>
        <v/>
      </c>
      <c r="BT72" s="45" t="str">
        <f t="shared" ca="1" si="355"/>
        <v/>
      </c>
      <c r="BU72" s="45" t="str">
        <f t="shared" ca="1" si="356"/>
        <v/>
      </c>
      <c r="BV72" s="45" t="str">
        <f t="shared" ca="1" si="357"/>
        <v/>
      </c>
      <c r="BW72" s="45" t="str">
        <f t="shared" ca="1" si="358"/>
        <v/>
      </c>
      <c r="BX72" s="45" t="str">
        <f t="shared" ca="1" si="359"/>
        <v/>
      </c>
      <c r="BY72" s="45" t="str">
        <f t="shared" ca="1" si="360"/>
        <v/>
      </c>
      <c r="BZ72" s="45" t="str">
        <f t="shared" ca="1" si="361"/>
        <v/>
      </c>
      <c r="CA72" s="45" t="str">
        <f t="shared" ca="1" si="362"/>
        <v/>
      </c>
      <c r="CB72" s="45" t="str">
        <f t="shared" ca="1" si="363"/>
        <v/>
      </c>
      <c r="CC72" s="45" t="str">
        <f t="shared" ca="1" si="364"/>
        <v/>
      </c>
      <c r="CD72" s="45" t="str">
        <f t="shared" ca="1" si="365"/>
        <v/>
      </c>
      <c r="CE72" s="45" t="str">
        <f t="shared" ca="1" si="366"/>
        <v/>
      </c>
      <c r="CF72" s="45" t="str">
        <f t="shared" ca="1" si="367"/>
        <v/>
      </c>
      <c r="CG72" s="45" t="str">
        <f t="shared" ca="1" si="368"/>
        <v/>
      </c>
      <c r="CH72" s="45" t="str">
        <f t="shared" ca="1" si="369"/>
        <v/>
      </c>
      <c r="CI72" s="45" t="str">
        <f t="shared" ca="1" si="370"/>
        <v/>
      </c>
      <c r="CJ72" s="45" t="str">
        <f t="shared" ca="1" si="371"/>
        <v/>
      </c>
      <c r="CK72" s="45" t="str">
        <f t="shared" ca="1" si="372"/>
        <v/>
      </c>
      <c r="CL72" s="45" t="str">
        <f t="shared" ca="1" si="373"/>
        <v/>
      </c>
      <c r="CM72" s="45" t="str">
        <f t="shared" ca="1" si="374"/>
        <v/>
      </c>
      <c r="CN72" s="45" t="str">
        <f t="shared" ca="1" si="375"/>
        <v/>
      </c>
      <c r="CO72" s="45" t="str">
        <f t="shared" ca="1" si="376"/>
        <v/>
      </c>
      <c r="CP72" s="45" t="str">
        <f t="shared" ca="1" si="377"/>
        <v/>
      </c>
      <c r="CQ72" s="45" t="str">
        <f t="shared" ca="1" si="378"/>
        <v/>
      </c>
      <c r="CR72" s="45" t="str">
        <f t="shared" ca="1" si="379"/>
        <v/>
      </c>
      <c r="CS72" s="45" t="str">
        <f t="shared" ca="1" si="380"/>
        <v/>
      </c>
      <c r="CT72" s="45" t="str">
        <f t="shared" ca="1" si="381"/>
        <v/>
      </c>
      <c r="CU72" s="45" t="str">
        <f t="shared" ca="1" si="382"/>
        <v/>
      </c>
      <c r="CV72" s="45" t="str">
        <f t="shared" ca="1" si="383"/>
        <v/>
      </c>
      <c r="CW72" s="45" t="str">
        <f t="shared" ca="1" si="384"/>
        <v/>
      </c>
      <c r="CX72" s="45" t="str">
        <f t="shared" ca="1" si="385"/>
        <v/>
      </c>
      <c r="CY72" s="45" t="str">
        <f t="shared" ca="1" si="386"/>
        <v/>
      </c>
      <c r="CZ72" s="45" t="str">
        <f t="shared" ca="1" si="387"/>
        <v/>
      </c>
    </row>
    <row r="73" spans="1:104" ht="13.5" customHeight="1">
      <c r="A73" s="41">
        <v>62</v>
      </c>
      <c r="B73" s="3">
        <f t="shared" si="14"/>
        <v>73</v>
      </c>
      <c r="C73" s="43" t="s">
        <v>587</v>
      </c>
      <c r="D73" s="45" t="e">
        <f t="shared" ca="1" si="388"/>
        <v>#REF!</v>
      </c>
      <c r="E73" s="45" t="e">
        <f t="shared" ca="1" si="288"/>
        <v>#REF!</v>
      </c>
      <c r="F73" s="45" t="e">
        <f t="shared" ca="1" si="289"/>
        <v>#REF!</v>
      </c>
      <c r="G73" s="45">
        <f t="shared" ca="1" si="290"/>
        <v>0</v>
      </c>
      <c r="H73" s="45" t="str">
        <f t="shared" ca="1" si="291"/>
        <v>Basic EPS (Tax Loss Carry Forward)</v>
      </c>
      <c r="I73" s="45">
        <f t="shared" ca="1" si="292"/>
        <v>0</v>
      </c>
      <c r="J73" s="45">
        <f t="shared" ca="1" si="293"/>
        <v>0</v>
      </c>
      <c r="K73" s="45">
        <f t="shared" ca="1" si="294"/>
        <v>0</v>
      </c>
      <c r="L73" s="45">
        <f t="shared" ca="1" si="295"/>
        <v>0</v>
      </c>
      <c r="M73" s="45">
        <f t="shared" ca="1" si="296"/>
        <v>0</v>
      </c>
      <c r="N73" s="45">
        <f t="shared" ca="1" si="297"/>
        <v>2022</v>
      </c>
      <c r="O73" s="45">
        <f t="shared" ca="1" si="298"/>
        <v>2055</v>
      </c>
      <c r="P73" s="45">
        <f t="shared" ca="1" si="299"/>
        <v>2374</v>
      </c>
      <c r="Q73" s="45">
        <f t="shared" ca="1" si="300"/>
        <v>4616</v>
      </c>
      <c r="R73" s="45">
        <f t="shared" ca="1" si="301"/>
        <v>4629</v>
      </c>
      <c r="S73" s="45">
        <f t="shared" ca="1" si="302"/>
        <v>4711</v>
      </c>
      <c r="T73" s="45">
        <f t="shared" ca="1" si="303"/>
        <v>5044</v>
      </c>
      <c r="U73" s="45">
        <f t="shared" ca="1" si="304"/>
        <v>5116</v>
      </c>
      <c r="V73" s="45">
        <f t="shared" ca="1" si="305"/>
        <v>5202</v>
      </c>
      <c r="W73" s="45">
        <f t="shared" ca="1" si="306"/>
        <v>0</v>
      </c>
      <c r="X73" s="45" t="e">
        <f t="shared" ca="1" si="307"/>
        <v>#REF!</v>
      </c>
      <c r="Y73" s="45">
        <f t="shared" ca="1" si="308"/>
        <v>0</v>
      </c>
      <c r="Z73" s="45" t="e">
        <f t="shared" ca="1" si="309"/>
        <v>#REF!</v>
      </c>
      <c r="AA73" s="45" t="e">
        <f t="shared" ca="1" si="310"/>
        <v>#REF!</v>
      </c>
      <c r="AB73" s="45" t="str">
        <f t="shared" ca="1" si="311"/>
        <v/>
      </c>
      <c r="AC73" s="45" t="str">
        <f t="shared" ca="1" si="312"/>
        <v/>
      </c>
      <c r="AD73" s="45" t="str">
        <f t="shared" ca="1" si="313"/>
        <v/>
      </c>
      <c r="AE73" s="45" t="str">
        <f t="shared" ca="1" si="314"/>
        <v/>
      </c>
      <c r="AF73" s="45" t="str">
        <f t="shared" ca="1" si="315"/>
        <v/>
      </c>
      <c r="AG73" s="45" t="str">
        <f t="shared" ca="1" si="316"/>
        <v/>
      </c>
      <c r="AH73" s="45" t="str">
        <f t="shared" ca="1" si="317"/>
        <v/>
      </c>
      <c r="AI73" s="45" t="str">
        <f t="shared" ca="1" si="318"/>
        <v/>
      </c>
      <c r="AJ73" s="45" t="str">
        <f t="shared" ca="1" si="319"/>
        <v/>
      </c>
      <c r="AK73" s="45" t="str">
        <f t="shared" ca="1" si="320"/>
        <v/>
      </c>
      <c r="AL73" s="45" t="str">
        <f t="shared" ca="1" si="321"/>
        <v/>
      </c>
      <c r="AM73" s="45" t="str">
        <f t="shared" ca="1" si="322"/>
        <v/>
      </c>
      <c r="AN73" s="45" t="str">
        <f t="shared" ca="1" si="323"/>
        <v/>
      </c>
      <c r="AO73" s="45" t="str">
        <f t="shared" ca="1" si="324"/>
        <v/>
      </c>
      <c r="AP73" s="45" t="str">
        <f t="shared" ca="1" si="325"/>
        <v/>
      </c>
      <c r="AQ73" s="45" t="str">
        <f t="shared" ca="1" si="326"/>
        <v/>
      </c>
      <c r="AR73" s="45" t="str">
        <f t="shared" ca="1" si="327"/>
        <v/>
      </c>
      <c r="AS73" s="45" t="str">
        <f t="shared" ca="1" si="328"/>
        <v/>
      </c>
      <c r="AT73" s="45" t="str">
        <f t="shared" ca="1" si="329"/>
        <v/>
      </c>
      <c r="AU73" s="45" t="str">
        <f t="shared" ca="1" si="330"/>
        <v/>
      </c>
      <c r="AV73" s="45" t="str">
        <f t="shared" ca="1" si="331"/>
        <v/>
      </c>
      <c r="AW73" s="45" t="str">
        <f t="shared" ca="1" si="332"/>
        <v/>
      </c>
      <c r="AX73" s="45" t="str">
        <f t="shared" ca="1" si="333"/>
        <v/>
      </c>
      <c r="AY73" s="45" t="str">
        <f t="shared" ca="1" si="334"/>
        <v/>
      </c>
      <c r="AZ73" s="45" t="str">
        <f t="shared" ca="1" si="335"/>
        <v/>
      </c>
      <c r="BA73" s="45" t="str">
        <f t="shared" ca="1" si="336"/>
        <v/>
      </c>
      <c r="BB73" s="45" t="str">
        <f t="shared" ca="1" si="337"/>
        <v/>
      </c>
      <c r="BC73" s="45" t="str">
        <f t="shared" ca="1" si="338"/>
        <v/>
      </c>
      <c r="BD73" s="45" t="str">
        <f t="shared" ca="1" si="339"/>
        <v/>
      </c>
      <c r="BE73" s="45" t="str">
        <f t="shared" ca="1" si="340"/>
        <v/>
      </c>
      <c r="BF73" s="45" t="str">
        <f t="shared" ca="1" si="341"/>
        <v/>
      </c>
      <c r="BG73" s="45" t="str">
        <f t="shared" ca="1" si="342"/>
        <v/>
      </c>
      <c r="BH73" s="45" t="str">
        <f t="shared" ca="1" si="343"/>
        <v/>
      </c>
      <c r="BI73" s="45" t="str">
        <f t="shared" ca="1" si="344"/>
        <v/>
      </c>
      <c r="BJ73" s="45" t="str">
        <f t="shared" ca="1" si="345"/>
        <v/>
      </c>
      <c r="BK73" s="45" t="str">
        <f t="shared" ca="1" si="346"/>
        <v/>
      </c>
      <c r="BL73" s="45" t="str">
        <f t="shared" ca="1" si="347"/>
        <v/>
      </c>
      <c r="BM73" s="45" t="str">
        <f t="shared" ca="1" si="348"/>
        <v/>
      </c>
      <c r="BN73" s="45" t="str">
        <f t="shared" ca="1" si="349"/>
        <v/>
      </c>
      <c r="BO73" s="45" t="str">
        <f t="shared" ca="1" si="350"/>
        <v/>
      </c>
      <c r="BP73" s="45" t="str">
        <f t="shared" ca="1" si="351"/>
        <v/>
      </c>
      <c r="BQ73" s="45" t="str">
        <f t="shared" ca="1" si="352"/>
        <v/>
      </c>
      <c r="BR73" s="45" t="str">
        <f t="shared" ca="1" si="353"/>
        <v/>
      </c>
      <c r="BS73" s="45" t="str">
        <f t="shared" ca="1" si="354"/>
        <v/>
      </c>
      <c r="BT73" s="45" t="str">
        <f t="shared" ca="1" si="355"/>
        <v/>
      </c>
      <c r="BU73" s="45" t="str">
        <f t="shared" ca="1" si="356"/>
        <v/>
      </c>
      <c r="BV73" s="45" t="str">
        <f t="shared" ca="1" si="357"/>
        <v/>
      </c>
      <c r="BW73" s="45" t="str">
        <f t="shared" ca="1" si="358"/>
        <v/>
      </c>
      <c r="BX73" s="45" t="str">
        <f t="shared" ca="1" si="359"/>
        <v/>
      </c>
      <c r="BY73" s="45" t="str">
        <f t="shared" ca="1" si="360"/>
        <v/>
      </c>
      <c r="BZ73" s="45" t="str">
        <f t="shared" ca="1" si="361"/>
        <v/>
      </c>
      <c r="CA73" s="45" t="str">
        <f t="shared" ca="1" si="362"/>
        <v/>
      </c>
      <c r="CB73" s="45" t="str">
        <f t="shared" ca="1" si="363"/>
        <v/>
      </c>
      <c r="CC73" s="45" t="str">
        <f t="shared" ca="1" si="364"/>
        <v/>
      </c>
      <c r="CD73" s="45" t="str">
        <f t="shared" ca="1" si="365"/>
        <v/>
      </c>
      <c r="CE73" s="45" t="str">
        <f t="shared" ca="1" si="366"/>
        <v/>
      </c>
      <c r="CF73" s="45" t="str">
        <f t="shared" ca="1" si="367"/>
        <v/>
      </c>
      <c r="CG73" s="45" t="str">
        <f t="shared" ca="1" si="368"/>
        <v/>
      </c>
      <c r="CH73" s="45" t="str">
        <f t="shared" ca="1" si="369"/>
        <v/>
      </c>
      <c r="CI73" s="45" t="str">
        <f t="shared" ca="1" si="370"/>
        <v/>
      </c>
      <c r="CJ73" s="45" t="str">
        <f t="shared" ca="1" si="371"/>
        <v/>
      </c>
      <c r="CK73" s="45" t="str">
        <f t="shared" ca="1" si="372"/>
        <v/>
      </c>
      <c r="CL73" s="45" t="str">
        <f t="shared" ca="1" si="373"/>
        <v/>
      </c>
      <c r="CM73" s="45" t="str">
        <f t="shared" ca="1" si="374"/>
        <v/>
      </c>
      <c r="CN73" s="45" t="str">
        <f t="shared" ca="1" si="375"/>
        <v/>
      </c>
      <c r="CO73" s="45" t="str">
        <f t="shared" ca="1" si="376"/>
        <v/>
      </c>
      <c r="CP73" s="45" t="str">
        <f t="shared" ca="1" si="377"/>
        <v/>
      </c>
      <c r="CQ73" s="45" t="str">
        <f t="shared" ca="1" si="378"/>
        <v/>
      </c>
      <c r="CR73" s="45" t="str">
        <f t="shared" ca="1" si="379"/>
        <v/>
      </c>
      <c r="CS73" s="45" t="str">
        <f t="shared" ca="1" si="380"/>
        <v/>
      </c>
      <c r="CT73" s="45" t="str">
        <f t="shared" ca="1" si="381"/>
        <v/>
      </c>
      <c r="CU73" s="45" t="str">
        <f t="shared" ca="1" si="382"/>
        <v/>
      </c>
      <c r="CV73" s="45" t="str">
        <f t="shared" ca="1" si="383"/>
        <v/>
      </c>
      <c r="CW73" s="45" t="str">
        <f t="shared" ca="1" si="384"/>
        <v/>
      </c>
      <c r="CX73" s="45" t="str">
        <f t="shared" ca="1" si="385"/>
        <v/>
      </c>
      <c r="CY73" s="45" t="str">
        <f t="shared" ca="1" si="386"/>
        <v/>
      </c>
      <c r="CZ73" s="45" t="str">
        <f t="shared" ca="1" si="387"/>
        <v/>
      </c>
    </row>
    <row r="74" spans="1:104" ht="13.5" customHeight="1">
      <c r="A74" s="41">
        <v>63</v>
      </c>
      <c r="B74" s="3">
        <f t="shared" si="14"/>
        <v>74</v>
      </c>
      <c r="C74" s="43" t="s">
        <v>586</v>
      </c>
      <c r="D74" s="45" t="e">
        <f t="shared" ca="1" si="388"/>
        <v>#REF!</v>
      </c>
      <c r="E74" s="45" t="e">
        <f t="shared" ca="1" si="288"/>
        <v>#REF!</v>
      </c>
      <c r="F74" s="45" t="e">
        <f t="shared" ca="1" si="289"/>
        <v>#REF!</v>
      </c>
      <c r="G74" s="45">
        <f t="shared" ca="1" si="290"/>
        <v>0</v>
      </c>
      <c r="H74" s="45" t="str">
        <f t="shared" ca="1" si="291"/>
        <v>Basic EPS (Other Gains/Losses)</v>
      </c>
      <c r="I74" s="45">
        <f t="shared" ca="1" si="292"/>
        <v>0</v>
      </c>
      <c r="J74" s="45">
        <f t="shared" ca="1" si="293"/>
        <v>0</v>
      </c>
      <c r="K74" s="45">
        <f t="shared" ca="1" si="294"/>
        <v>0</v>
      </c>
      <c r="L74" s="45">
        <f t="shared" ca="1" si="295"/>
        <v>0</v>
      </c>
      <c r="M74" s="45">
        <f t="shared" ca="1" si="296"/>
        <v>0</v>
      </c>
      <c r="N74" s="45">
        <f t="shared" ca="1" si="297"/>
        <v>0</v>
      </c>
      <c r="O74" s="45">
        <f t="shared" ca="1" si="298"/>
        <v>0</v>
      </c>
      <c r="P74" s="45">
        <f t="shared" ca="1" si="299"/>
        <v>0</v>
      </c>
      <c r="Q74" s="45">
        <f t="shared" ca="1" si="300"/>
        <v>0</v>
      </c>
      <c r="R74" s="45">
        <f t="shared" ca="1" si="301"/>
        <v>0</v>
      </c>
      <c r="S74" s="45">
        <f t="shared" ca="1" si="302"/>
        <v>0</v>
      </c>
      <c r="T74" s="45">
        <f t="shared" ca="1" si="303"/>
        <v>0</v>
      </c>
      <c r="U74" s="45">
        <f t="shared" ca="1" si="304"/>
        <v>0</v>
      </c>
      <c r="V74" s="45">
        <f t="shared" ca="1" si="305"/>
        <v>0</v>
      </c>
      <c r="W74" s="45">
        <f t="shared" ca="1" si="306"/>
        <v>0</v>
      </c>
      <c r="X74" s="45" t="e">
        <f t="shared" ca="1" si="307"/>
        <v>#REF!</v>
      </c>
      <c r="Y74" s="45">
        <f t="shared" ca="1" si="308"/>
        <v>0</v>
      </c>
      <c r="Z74" s="45" t="e">
        <f t="shared" ca="1" si="309"/>
        <v>#REF!</v>
      </c>
      <c r="AA74" s="45" t="e">
        <f t="shared" ca="1" si="310"/>
        <v>#REF!</v>
      </c>
      <c r="AB74" s="45" t="str">
        <f t="shared" ca="1" si="311"/>
        <v/>
      </c>
      <c r="AC74" s="45" t="str">
        <f t="shared" ca="1" si="312"/>
        <v/>
      </c>
      <c r="AD74" s="45" t="str">
        <f t="shared" ca="1" si="313"/>
        <v/>
      </c>
      <c r="AE74" s="45" t="str">
        <f t="shared" ca="1" si="314"/>
        <v/>
      </c>
      <c r="AF74" s="45" t="str">
        <f t="shared" ca="1" si="315"/>
        <v/>
      </c>
      <c r="AG74" s="45" t="str">
        <f t="shared" ca="1" si="316"/>
        <v/>
      </c>
      <c r="AH74" s="45" t="str">
        <f t="shared" ca="1" si="317"/>
        <v/>
      </c>
      <c r="AI74" s="45" t="str">
        <f t="shared" ca="1" si="318"/>
        <v/>
      </c>
      <c r="AJ74" s="45" t="str">
        <f t="shared" ca="1" si="319"/>
        <v/>
      </c>
      <c r="AK74" s="45" t="str">
        <f t="shared" ca="1" si="320"/>
        <v/>
      </c>
      <c r="AL74" s="45" t="str">
        <f t="shared" ca="1" si="321"/>
        <v/>
      </c>
      <c r="AM74" s="45" t="str">
        <f t="shared" ca="1" si="322"/>
        <v/>
      </c>
      <c r="AN74" s="45" t="str">
        <f t="shared" ca="1" si="323"/>
        <v/>
      </c>
      <c r="AO74" s="45" t="str">
        <f t="shared" ca="1" si="324"/>
        <v/>
      </c>
      <c r="AP74" s="45" t="str">
        <f t="shared" ca="1" si="325"/>
        <v/>
      </c>
      <c r="AQ74" s="45" t="str">
        <f t="shared" ca="1" si="326"/>
        <v/>
      </c>
      <c r="AR74" s="45" t="str">
        <f t="shared" ca="1" si="327"/>
        <v/>
      </c>
      <c r="AS74" s="45" t="str">
        <f t="shared" ca="1" si="328"/>
        <v/>
      </c>
      <c r="AT74" s="45" t="str">
        <f t="shared" ca="1" si="329"/>
        <v/>
      </c>
      <c r="AU74" s="45" t="str">
        <f t="shared" ca="1" si="330"/>
        <v/>
      </c>
      <c r="AV74" s="45" t="str">
        <f t="shared" ca="1" si="331"/>
        <v/>
      </c>
      <c r="AW74" s="45" t="str">
        <f t="shared" ca="1" si="332"/>
        <v/>
      </c>
      <c r="AX74" s="45" t="str">
        <f t="shared" ca="1" si="333"/>
        <v/>
      </c>
      <c r="AY74" s="45" t="str">
        <f t="shared" ca="1" si="334"/>
        <v/>
      </c>
      <c r="AZ74" s="45" t="str">
        <f t="shared" ca="1" si="335"/>
        <v/>
      </c>
      <c r="BA74" s="45" t="str">
        <f t="shared" ca="1" si="336"/>
        <v/>
      </c>
      <c r="BB74" s="45" t="str">
        <f t="shared" ca="1" si="337"/>
        <v/>
      </c>
      <c r="BC74" s="45" t="str">
        <f t="shared" ca="1" si="338"/>
        <v/>
      </c>
      <c r="BD74" s="45" t="str">
        <f t="shared" ca="1" si="339"/>
        <v/>
      </c>
      <c r="BE74" s="45" t="str">
        <f t="shared" ca="1" si="340"/>
        <v/>
      </c>
      <c r="BF74" s="45" t="str">
        <f t="shared" ca="1" si="341"/>
        <v/>
      </c>
      <c r="BG74" s="45" t="str">
        <f t="shared" ca="1" si="342"/>
        <v/>
      </c>
      <c r="BH74" s="45" t="str">
        <f t="shared" ca="1" si="343"/>
        <v/>
      </c>
      <c r="BI74" s="45" t="str">
        <f t="shared" ca="1" si="344"/>
        <v/>
      </c>
      <c r="BJ74" s="45" t="str">
        <f t="shared" ca="1" si="345"/>
        <v/>
      </c>
      <c r="BK74" s="45" t="str">
        <f t="shared" ca="1" si="346"/>
        <v/>
      </c>
      <c r="BL74" s="45" t="str">
        <f t="shared" ca="1" si="347"/>
        <v/>
      </c>
      <c r="BM74" s="45" t="str">
        <f t="shared" ca="1" si="348"/>
        <v/>
      </c>
      <c r="BN74" s="45" t="str">
        <f t="shared" ca="1" si="349"/>
        <v/>
      </c>
      <c r="BO74" s="45" t="str">
        <f t="shared" ca="1" si="350"/>
        <v/>
      </c>
      <c r="BP74" s="45" t="str">
        <f t="shared" ca="1" si="351"/>
        <v/>
      </c>
      <c r="BQ74" s="45" t="str">
        <f t="shared" ca="1" si="352"/>
        <v/>
      </c>
      <c r="BR74" s="45" t="str">
        <f t="shared" ca="1" si="353"/>
        <v/>
      </c>
      <c r="BS74" s="45" t="str">
        <f t="shared" ca="1" si="354"/>
        <v/>
      </c>
      <c r="BT74" s="45" t="str">
        <f t="shared" ca="1" si="355"/>
        <v/>
      </c>
      <c r="BU74" s="45" t="str">
        <f t="shared" ca="1" si="356"/>
        <v/>
      </c>
      <c r="BV74" s="45" t="str">
        <f t="shared" ca="1" si="357"/>
        <v/>
      </c>
      <c r="BW74" s="45" t="str">
        <f t="shared" ca="1" si="358"/>
        <v/>
      </c>
      <c r="BX74" s="45" t="str">
        <f t="shared" ca="1" si="359"/>
        <v/>
      </c>
      <c r="BY74" s="45" t="str">
        <f t="shared" ca="1" si="360"/>
        <v/>
      </c>
      <c r="BZ74" s="45" t="str">
        <f t="shared" ca="1" si="361"/>
        <v/>
      </c>
      <c r="CA74" s="45" t="str">
        <f t="shared" ca="1" si="362"/>
        <v/>
      </c>
      <c r="CB74" s="45" t="str">
        <f t="shared" ca="1" si="363"/>
        <v/>
      </c>
      <c r="CC74" s="45" t="str">
        <f t="shared" ca="1" si="364"/>
        <v/>
      </c>
      <c r="CD74" s="45" t="str">
        <f t="shared" ca="1" si="365"/>
        <v/>
      </c>
      <c r="CE74" s="45" t="str">
        <f t="shared" ca="1" si="366"/>
        <v/>
      </c>
      <c r="CF74" s="45" t="str">
        <f t="shared" ca="1" si="367"/>
        <v/>
      </c>
      <c r="CG74" s="45" t="str">
        <f t="shared" ca="1" si="368"/>
        <v/>
      </c>
      <c r="CH74" s="45" t="str">
        <f t="shared" ca="1" si="369"/>
        <v/>
      </c>
      <c r="CI74" s="45" t="str">
        <f t="shared" ca="1" si="370"/>
        <v/>
      </c>
      <c r="CJ74" s="45" t="str">
        <f t="shared" ca="1" si="371"/>
        <v/>
      </c>
      <c r="CK74" s="45" t="str">
        <f t="shared" ca="1" si="372"/>
        <v/>
      </c>
      <c r="CL74" s="45" t="str">
        <f t="shared" ca="1" si="373"/>
        <v/>
      </c>
      <c r="CM74" s="45" t="str">
        <f t="shared" ca="1" si="374"/>
        <v/>
      </c>
      <c r="CN74" s="45" t="str">
        <f t="shared" ca="1" si="375"/>
        <v/>
      </c>
      <c r="CO74" s="45" t="str">
        <f t="shared" ca="1" si="376"/>
        <v/>
      </c>
      <c r="CP74" s="45" t="str">
        <f t="shared" ca="1" si="377"/>
        <v/>
      </c>
      <c r="CQ74" s="45" t="str">
        <f t="shared" ca="1" si="378"/>
        <v/>
      </c>
      <c r="CR74" s="45" t="str">
        <f t="shared" ca="1" si="379"/>
        <v/>
      </c>
      <c r="CS74" s="45" t="str">
        <f t="shared" ca="1" si="380"/>
        <v/>
      </c>
      <c r="CT74" s="45" t="str">
        <f t="shared" ca="1" si="381"/>
        <v/>
      </c>
      <c r="CU74" s="45" t="str">
        <f t="shared" ca="1" si="382"/>
        <v/>
      </c>
      <c r="CV74" s="45" t="str">
        <f t="shared" ca="1" si="383"/>
        <v/>
      </c>
      <c r="CW74" s="45" t="str">
        <f t="shared" ca="1" si="384"/>
        <v/>
      </c>
      <c r="CX74" s="45" t="str">
        <f t="shared" ca="1" si="385"/>
        <v/>
      </c>
      <c r="CY74" s="45" t="str">
        <f t="shared" ca="1" si="386"/>
        <v/>
      </c>
      <c r="CZ74" s="45" t="str">
        <f t="shared" ca="1" si="387"/>
        <v/>
      </c>
    </row>
    <row r="75" spans="1:104" ht="13.5" customHeight="1">
      <c r="A75" s="41">
        <v>64</v>
      </c>
      <c r="B75" s="3">
        <f t="shared" si="14"/>
        <v>75</v>
      </c>
      <c r="C75" s="43" t="s">
        <v>585</v>
      </c>
      <c r="D75" s="45" t="e">
        <f t="shared" ca="1" si="388"/>
        <v>#REF!</v>
      </c>
      <c r="E75" s="45" t="e">
        <f t="shared" ca="1" si="288"/>
        <v>#REF!</v>
      </c>
      <c r="F75" s="45" t="e">
        <f t="shared" ca="1" si="289"/>
        <v>#REF!</v>
      </c>
      <c r="G75" s="45">
        <f t="shared" ca="1" si="290"/>
        <v>0</v>
      </c>
      <c r="H75" s="45" t="str">
        <f t="shared" ca="1" si="291"/>
        <v>Basic EPS - Total</v>
      </c>
      <c r="I75" s="45">
        <f t="shared" ca="1" si="292"/>
        <v>28.05</v>
      </c>
      <c r="J75" s="45">
        <f t="shared" ca="1" si="293"/>
        <v>44.64</v>
      </c>
      <c r="K75" s="45">
        <f t="shared" ca="1" si="294"/>
        <v>40.020000000000003</v>
      </c>
      <c r="L75" s="45">
        <f t="shared" ca="1" si="295"/>
        <v>6.49</v>
      </c>
      <c r="M75" s="45">
        <f t="shared" ca="1" si="296"/>
        <v>9.2799999999999994</v>
      </c>
      <c r="N75" s="45">
        <f t="shared" ca="1" si="297"/>
        <v>5091</v>
      </c>
      <c r="O75" s="45">
        <f t="shared" ca="1" si="298"/>
        <v>5106</v>
      </c>
      <c r="P75" s="45">
        <f t="shared" ca="1" si="299"/>
        <v>4160</v>
      </c>
      <c r="Q75" s="45">
        <f t="shared" ca="1" si="300"/>
        <v>3764</v>
      </c>
      <c r="R75" s="45">
        <f t="shared" ca="1" si="301"/>
        <v>3608</v>
      </c>
      <c r="S75" s="45">
        <f t="shared" ca="1" si="302"/>
        <v>3937</v>
      </c>
      <c r="T75" s="45">
        <f t="shared" ca="1" si="303"/>
        <v>4081</v>
      </c>
      <c r="U75" s="45">
        <f t="shared" ca="1" si="304"/>
        <v>5556</v>
      </c>
      <c r="V75" s="45">
        <f t="shared" ca="1" si="305"/>
        <v>7974</v>
      </c>
      <c r="W75" s="45">
        <f t="shared" ca="1" si="306"/>
        <v>0</v>
      </c>
      <c r="X75" s="45" t="e">
        <f t="shared" ca="1" si="307"/>
        <v>#REF!</v>
      </c>
      <c r="Y75" s="45">
        <f t="shared" ca="1" si="308"/>
        <v>9.2799999999999994</v>
      </c>
      <c r="Z75" s="45" t="e">
        <f t="shared" ca="1" si="309"/>
        <v>#REF!</v>
      </c>
      <c r="AA75" s="45" t="e">
        <f t="shared" ca="1" si="310"/>
        <v>#REF!</v>
      </c>
      <c r="AB75" s="45" t="str">
        <f t="shared" ca="1" si="311"/>
        <v/>
      </c>
      <c r="AC75" s="45" t="str">
        <f t="shared" ca="1" si="312"/>
        <v/>
      </c>
      <c r="AD75" s="45" t="str">
        <f t="shared" ca="1" si="313"/>
        <v/>
      </c>
      <c r="AE75" s="45" t="str">
        <f t="shared" ca="1" si="314"/>
        <v/>
      </c>
      <c r="AF75" s="45" t="str">
        <f t="shared" ca="1" si="315"/>
        <v/>
      </c>
      <c r="AG75" s="45" t="str">
        <f t="shared" ca="1" si="316"/>
        <v/>
      </c>
      <c r="AH75" s="45" t="str">
        <f t="shared" ca="1" si="317"/>
        <v/>
      </c>
      <c r="AI75" s="45" t="str">
        <f t="shared" ca="1" si="318"/>
        <v/>
      </c>
      <c r="AJ75" s="45" t="str">
        <f t="shared" ca="1" si="319"/>
        <v/>
      </c>
      <c r="AK75" s="45" t="str">
        <f t="shared" ca="1" si="320"/>
        <v/>
      </c>
      <c r="AL75" s="45" t="str">
        <f t="shared" ca="1" si="321"/>
        <v/>
      </c>
      <c r="AM75" s="45" t="str">
        <f t="shared" ca="1" si="322"/>
        <v/>
      </c>
      <c r="AN75" s="45" t="str">
        <f t="shared" ca="1" si="323"/>
        <v/>
      </c>
      <c r="AO75" s="45" t="str">
        <f t="shared" ca="1" si="324"/>
        <v/>
      </c>
      <c r="AP75" s="45" t="str">
        <f t="shared" ca="1" si="325"/>
        <v/>
      </c>
      <c r="AQ75" s="45" t="str">
        <f t="shared" ca="1" si="326"/>
        <v/>
      </c>
      <c r="AR75" s="45" t="str">
        <f t="shared" ca="1" si="327"/>
        <v/>
      </c>
      <c r="AS75" s="45" t="str">
        <f t="shared" ca="1" si="328"/>
        <v/>
      </c>
      <c r="AT75" s="45" t="str">
        <f t="shared" ca="1" si="329"/>
        <v/>
      </c>
      <c r="AU75" s="45" t="str">
        <f t="shared" ca="1" si="330"/>
        <v/>
      </c>
      <c r="AV75" s="45" t="str">
        <f t="shared" ca="1" si="331"/>
        <v/>
      </c>
      <c r="AW75" s="45" t="str">
        <f t="shared" ca="1" si="332"/>
        <v/>
      </c>
      <c r="AX75" s="45" t="str">
        <f t="shared" ca="1" si="333"/>
        <v/>
      </c>
      <c r="AY75" s="45" t="str">
        <f t="shared" ca="1" si="334"/>
        <v/>
      </c>
      <c r="AZ75" s="45" t="str">
        <f t="shared" ca="1" si="335"/>
        <v/>
      </c>
      <c r="BA75" s="45" t="str">
        <f t="shared" ca="1" si="336"/>
        <v/>
      </c>
      <c r="BB75" s="45" t="str">
        <f t="shared" ca="1" si="337"/>
        <v/>
      </c>
      <c r="BC75" s="45" t="str">
        <f t="shared" ca="1" si="338"/>
        <v/>
      </c>
      <c r="BD75" s="45" t="str">
        <f t="shared" ca="1" si="339"/>
        <v/>
      </c>
      <c r="BE75" s="45" t="str">
        <f t="shared" ca="1" si="340"/>
        <v/>
      </c>
      <c r="BF75" s="45" t="str">
        <f t="shared" ca="1" si="341"/>
        <v/>
      </c>
      <c r="BG75" s="45" t="str">
        <f t="shared" ca="1" si="342"/>
        <v/>
      </c>
      <c r="BH75" s="45" t="str">
        <f t="shared" ca="1" si="343"/>
        <v/>
      </c>
      <c r="BI75" s="45" t="str">
        <f t="shared" ca="1" si="344"/>
        <v/>
      </c>
      <c r="BJ75" s="45" t="str">
        <f t="shared" ca="1" si="345"/>
        <v/>
      </c>
      <c r="BK75" s="45" t="str">
        <f t="shared" ca="1" si="346"/>
        <v/>
      </c>
      <c r="BL75" s="45" t="str">
        <f t="shared" ca="1" si="347"/>
        <v/>
      </c>
      <c r="BM75" s="45" t="str">
        <f t="shared" ca="1" si="348"/>
        <v/>
      </c>
      <c r="BN75" s="45" t="str">
        <f t="shared" ca="1" si="349"/>
        <v/>
      </c>
      <c r="BO75" s="45" t="str">
        <f t="shared" ca="1" si="350"/>
        <v/>
      </c>
      <c r="BP75" s="45" t="str">
        <f t="shared" ca="1" si="351"/>
        <v/>
      </c>
      <c r="BQ75" s="45" t="str">
        <f t="shared" ca="1" si="352"/>
        <v/>
      </c>
      <c r="BR75" s="45" t="str">
        <f t="shared" ca="1" si="353"/>
        <v/>
      </c>
      <c r="BS75" s="45" t="str">
        <f t="shared" ca="1" si="354"/>
        <v/>
      </c>
      <c r="BT75" s="45" t="str">
        <f t="shared" ca="1" si="355"/>
        <v/>
      </c>
      <c r="BU75" s="45" t="str">
        <f t="shared" ca="1" si="356"/>
        <v/>
      </c>
      <c r="BV75" s="45" t="str">
        <f t="shared" ca="1" si="357"/>
        <v/>
      </c>
      <c r="BW75" s="45" t="str">
        <f t="shared" ca="1" si="358"/>
        <v/>
      </c>
      <c r="BX75" s="45" t="str">
        <f t="shared" ca="1" si="359"/>
        <v/>
      </c>
      <c r="BY75" s="45" t="str">
        <f t="shared" ca="1" si="360"/>
        <v/>
      </c>
      <c r="BZ75" s="45" t="str">
        <f t="shared" ca="1" si="361"/>
        <v/>
      </c>
      <c r="CA75" s="45" t="str">
        <f t="shared" ca="1" si="362"/>
        <v/>
      </c>
      <c r="CB75" s="45" t="str">
        <f t="shared" ca="1" si="363"/>
        <v/>
      </c>
      <c r="CC75" s="45" t="str">
        <f t="shared" ca="1" si="364"/>
        <v/>
      </c>
      <c r="CD75" s="45" t="str">
        <f t="shared" ca="1" si="365"/>
        <v/>
      </c>
      <c r="CE75" s="45" t="str">
        <f t="shared" ca="1" si="366"/>
        <v/>
      </c>
      <c r="CF75" s="45" t="str">
        <f t="shared" ca="1" si="367"/>
        <v/>
      </c>
      <c r="CG75" s="45" t="str">
        <f t="shared" ca="1" si="368"/>
        <v/>
      </c>
      <c r="CH75" s="45" t="str">
        <f t="shared" ca="1" si="369"/>
        <v/>
      </c>
      <c r="CI75" s="45" t="str">
        <f t="shared" ca="1" si="370"/>
        <v/>
      </c>
      <c r="CJ75" s="45" t="str">
        <f t="shared" ca="1" si="371"/>
        <v/>
      </c>
      <c r="CK75" s="45" t="str">
        <f t="shared" ca="1" si="372"/>
        <v/>
      </c>
      <c r="CL75" s="45" t="str">
        <f t="shared" ca="1" si="373"/>
        <v/>
      </c>
      <c r="CM75" s="45" t="str">
        <f t="shared" ca="1" si="374"/>
        <v/>
      </c>
      <c r="CN75" s="45" t="str">
        <f t="shared" ca="1" si="375"/>
        <v/>
      </c>
      <c r="CO75" s="45" t="str">
        <f t="shared" ca="1" si="376"/>
        <v/>
      </c>
      <c r="CP75" s="45" t="str">
        <f t="shared" ca="1" si="377"/>
        <v/>
      </c>
      <c r="CQ75" s="45" t="str">
        <f t="shared" ca="1" si="378"/>
        <v/>
      </c>
      <c r="CR75" s="45" t="str">
        <f t="shared" ca="1" si="379"/>
        <v/>
      </c>
      <c r="CS75" s="45" t="str">
        <f t="shared" ca="1" si="380"/>
        <v/>
      </c>
      <c r="CT75" s="45" t="str">
        <f t="shared" ca="1" si="381"/>
        <v/>
      </c>
      <c r="CU75" s="45" t="str">
        <f t="shared" ca="1" si="382"/>
        <v/>
      </c>
      <c r="CV75" s="45" t="str">
        <f t="shared" ca="1" si="383"/>
        <v/>
      </c>
      <c r="CW75" s="45" t="str">
        <f t="shared" ca="1" si="384"/>
        <v/>
      </c>
      <c r="CX75" s="45" t="str">
        <f t="shared" ca="1" si="385"/>
        <v/>
      </c>
      <c r="CY75" s="45" t="str">
        <f t="shared" ca="1" si="386"/>
        <v/>
      </c>
      <c r="CZ75" s="45" t="str">
        <f t="shared" ca="1" si="387"/>
        <v/>
      </c>
    </row>
    <row r="76" spans="1:104" ht="13.5" customHeight="1">
      <c r="A76" s="41">
        <v>65</v>
      </c>
      <c r="B76" s="3">
        <f t="shared" si="14"/>
        <v>76</v>
      </c>
      <c r="C76" s="43" t="s">
        <v>584</v>
      </c>
      <c r="D76" s="45" t="e">
        <f t="shared" ca="1" si="388"/>
        <v>#REF!</v>
      </c>
      <c r="E76" s="45" t="e">
        <f t="shared" ca="1" si="288"/>
        <v>#REF!</v>
      </c>
      <c r="F76" s="45" t="e">
        <f t="shared" ca="1" si="289"/>
        <v>#REF!</v>
      </c>
      <c r="G76" s="45">
        <f t="shared" ca="1" si="290"/>
        <v>0</v>
      </c>
      <c r="H76" s="45" t="str">
        <f t="shared" ca="1" si="291"/>
        <v>Basic EPS - Normalized</v>
      </c>
      <c r="I76" s="45">
        <f t="shared" ca="1" si="292"/>
        <v>28.05</v>
      </c>
      <c r="J76" s="45">
        <f t="shared" ca="1" si="293"/>
        <v>44.64</v>
      </c>
      <c r="K76" s="45">
        <f t="shared" ca="1" si="294"/>
        <v>40.020000000000003</v>
      </c>
      <c r="L76" s="45">
        <f t="shared" ca="1" si="295"/>
        <v>6.49</v>
      </c>
      <c r="M76" s="45">
        <f t="shared" ca="1" si="296"/>
        <v>9.2799999999999994</v>
      </c>
      <c r="N76" s="45">
        <f t="shared" ca="1" si="297"/>
        <v>144837</v>
      </c>
      <c r="O76" s="45">
        <f t="shared" ca="1" si="298"/>
        <v>135448</v>
      </c>
      <c r="P76" s="45">
        <f t="shared" ca="1" si="299"/>
        <v>154571</v>
      </c>
      <c r="Q76" s="45">
        <f t="shared" ca="1" si="300"/>
        <v>163308</v>
      </c>
      <c r="R76" s="45">
        <f t="shared" ca="1" si="301"/>
        <v>178491</v>
      </c>
      <c r="S76" s="45">
        <f t="shared" ca="1" si="302"/>
        <v>193303</v>
      </c>
      <c r="T76" s="45">
        <f t="shared" ca="1" si="303"/>
        <v>202198</v>
      </c>
      <c r="U76" s="45">
        <f t="shared" ca="1" si="304"/>
        <v>201101</v>
      </c>
      <c r="V76" s="45">
        <f t="shared" ca="1" si="305"/>
        <v>217065</v>
      </c>
      <c r="W76" s="45">
        <f t="shared" ca="1" si="306"/>
        <v>0</v>
      </c>
      <c r="X76" s="45" t="e">
        <f t="shared" ca="1" si="307"/>
        <v>#REF!</v>
      </c>
      <c r="Y76" s="45">
        <f t="shared" ca="1" si="308"/>
        <v>9.2799999999999994</v>
      </c>
      <c r="Z76" s="45" t="e">
        <f t="shared" ca="1" si="309"/>
        <v>#REF!</v>
      </c>
      <c r="AA76" s="45" t="e">
        <f t="shared" ca="1" si="310"/>
        <v>#REF!</v>
      </c>
      <c r="AB76" s="45" t="str">
        <f t="shared" ca="1" si="311"/>
        <v/>
      </c>
      <c r="AC76" s="45" t="str">
        <f t="shared" ca="1" si="312"/>
        <v/>
      </c>
      <c r="AD76" s="45" t="str">
        <f t="shared" ca="1" si="313"/>
        <v/>
      </c>
      <c r="AE76" s="45" t="str">
        <f t="shared" ca="1" si="314"/>
        <v/>
      </c>
      <c r="AF76" s="45" t="str">
        <f t="shared" ca="1" si="315"/>
        <v/>
      </c>
      <c r="AG76" s="45" t="str">
        <f t="shared" ca="1" si="316"/>
        <v/>
      </c>
      <c r="AH76" s="45" t="str">
        <f t="shared" ca="1" si="317"/>
        <v/>
      </c>
      <c r="AI76" s="45" t="str">
        <f t="shared" ca="1" si="318"/>
        <v/>
      </c>
      <c r="AJ76" s="45" t="str">
        <f t="shared" ca="1" si="319"/>
        <v/>
      </c>
      <c r="AK76" s="45" t="str">
        <f t="shared" ca="1" si="320"/>
        <v/>
      </c>
      <c r="AL76" s="45" t="str">
        <f t="shared" ca="1" si="321"/>
        <v/>
      </c>
      <c r="AM76" s="45" t="str">
        <f t="shared" ca="1" si="322"/>
        <v/>
      </c>
      <c r="AN76" s="45" t="str">
        <f t="shared" ca="1" si="323"/>
        <v/>
      </c>
      <c r="AO76" s="45" t="str">
        <f t="shared" ca="1" si="324"/>
        <v/>
      </c>
      <c r="AP76" s="45" t="str">
        <f t="shared" ca="1" si="325"/>
        <v/>
      </c>
      <c r="AQ76" s="45" t="str">
        <f t="shared" ca="1" si="326"/>
        <v/>
      </c>
      <c r="AR76" s="45" t="str">
        <f t="shared" ca="1" si="327"/>
        <v/>
      </c>
      <c r="AS76" s="45" t="str">
        <f t="shared" ca="1" si="328"/>
        <v/>
      </c>
      <c r="AT76" s="45" t="str">
        <f t="shared" ca="1" si="329"/>
        <v/>
      </c>
      <c r="AU76" s="45" t="str">
        <f t="shared" ca="1" si="330"/>
        <v/>
      </c>
      <c r="AV76" s="45" t="str">
        <f t="shared" ca="1" si="331"/>
        <v/>
      </c>
      <c r="AW76" s="45" t="str">
        <f t="shared" ca="1" si="332"/>
        <v/>
      </c>
      <c r="AX76" s="45" t="str">
        <f t="shared" ca="1" si="333"/>
        <v/>
      </c>
      <c r="AY76" s="45" t="str">
        <f t="shared" ca="1" si="334"/>
        <v/>
      </c>
      <c r="AZ76" s="45" t="str">
        <f t="shared" ca="1" si="335"/>
        <v/>
      </c>
      <c r="BA76" s="45" t="str">
        <f t="shared" ca="1" si="336"/>
        <v/>
      </c>
      <c r="BB76" s="45" t="str">
        <f t="shared" ca="1" si="337"/>
        <v/>
      </c>
      <c r="BC76" s="45" t="str">
        <f t="shared" ca="1" si="338"/>
        <v/>
      </c>
      <c r="BD76" s="45" t="str">
        <f t="shared" ca="1" si="339"/>
        <v/>
      </c>
      <c r="BE76" s="45" t="str">
        <f t="shared" ca="1" si="340"/>
        <v/>
      </c>
      <c r="BF76" s="45" t="str">
        <f t="shared" ca="1" si="341"/>
        <v/>
      </c>
      <c r="BG76" s="45" t="str">
        <f t="shared" ca="1" si="342"/>
        <v/>
      </c>
      <c r="BH76" s="45" t="str">
        <f t="shared" ca="1" si="343"/>
        <v/>
      </c>
      <c r="BI76" s="45" t="str">
        <f t="shared" ca="1" si="344"/>
        <v/>
      </c>
      <c r="BJ76" s="45" t="str">
        <f t="shared" ca="1" si="345"/>
        <v/>
      </c>
      <c r="BK76" s="45" t="str">
        <f t="shared" ca="1" si="346"/>
        <v/>
      </c>
      <c r="BL76" s="45" t="str">
        <f t="shared" ca="1" si="347"/>
        <v/>
      </c>
      <c r="BM76" s="45" t="str">
        <f t="shared" ca="1" si="348"/>
        <v/>
      </c>
      <c r="BN76" s="45" t="str">
        <f t="shared" ca="1" si="349"/>
        <v/>
      </c>
      <c r="BO76" s="45" t="str">
        <f t="shared" ca="1" si="350"/>
        <v/>
      </c>
      <c r="BP76" s="45" t="str">
        <f t="shared" ca="1" si="351"/>
        <v/>
      </c>
      <c r="BQ76" s="45" t="str">
        <f t="shared" ca="1" si="352"/>
        <v/>
      </c>
      <c r="BR76" s="45" t="str">
        <f t="shared" ca="1" si="353"/>
        <v/>
      </c>
      <c r="BS76" s="45" t="str">
        <f t="shared" ca="1" si="354"/>
        <v/>
      </c>
      <c r="BT76" s="45" t="str">
        <f t="shared" ca="1" si="355"/>
        <v/>
      </c>
      <c r="BU76" s="45" t="str">
        <f t="shared" ca="1" si="356"/>
        <v/>
      </c>
      <c r="BV76" s="45" t="str">
        <f t="shared" ca="1" si="357"/>
        <v/>
      </c>
      <c r="BW76" s="45" t="str">
        <f t="shared" ca="1" si="358"/>
        <v/>
      </c>
      <c r="BX76" s="45" t="str">
        <f t="shared" ca="1" si="359"/>
        <v/>
      </c>
      <c r="BY76" s="45" t="str">
        <f t="shared" ca="1" si="360"/>
        <v/>
      </c>
      <c r="BZ76" s="45" t="str">
        <f t="shared" ca="1" si="361"/>
        <v/>
      </c>
      <c r="CA76" s="45" t="str">
        <f t="shared" ca="1" si="362"/>
        <v/>
      </c>
      <c r="CB76" s="45" t="str">
        <f t="shared" ca="1" si="363"/>
        <v/>
      </c>
      <c r="CC76" s="45" t="str">
        <f t="shared" ca="1" si="364"/>
        <v/>
      </c>
      <c r="CD76" s="45" t="str">
        <f t="shared" ca="1" si="365"/>
        <v/>
      </c>
      <c r="CE76" s="45" t="str">
        <f t="shared" ca="1" si="366"/>
        <v/>
      </c>
      <c r="CF76" s="45" t="str">
        <f t="shared" ca="1" si="367"/>
        <v/>
      </c>
      <c r="CG76" s="45" t="str">
        <f t="shared" ca="1" si="368"/>
        <v/>
      </c>
      <c r="CH76" s="45" t="str">
        <f t="shared" ca="1" si="369"/>
        <v/>
      </c>
      <c r="CI76" s="45" t="str">
        <f t="shared" ca="1" si="370"/>
        <v/>
      </c>
      <c r="CJ76" s="45" t="str">
        <f t="shared" ca="1" si="371"/>
        <v/>
      </c>
      <c r="CK76" s="45" t="str">
        <f t="shared" ca="1" si="372"/>
        <v/>
      </c>
      <c r="CL76" s="45" t="str">
        <f t="shared" ca="1" si="373"/>
        <v/>
      </c>
      <c r="CM76" s="45" t="str">
        <f t="shared" ca="1" si="374"/>
        <v/>
      </c>
      <c r="CN76" s="45" t="str">
        <f t="shared" ca="1" si="375"/>
        <v/>
      </c>
      <c r="CO76" s="45" t="str">
        <f t="shared" ca="1" si="376"/>
        <v/>
      </c>
      <c r="CP76" s="45" t="str">
        <f t="shared" ca="1" si="377"/>
        <v/>
      </c>
      <c r="CQ76" s="45" t="str">
        <f t="shared" ca="1" si="378"/>
        <v/>
      </c>
      <c r="CR76" s="45" t="str">
        <f t="shared" ca="1" si="379"/>
        <v/>
      </c>
      <c r="CS76" s="45" t="str">
        <f t="shared" ca="1" si="380"/>
        <v/>
      </c>
      <c r="CT76" s="45" t="str">
        <f t="shared" ca="1" si="381"/>
        <v/>
      </c>
      <c r="CU76" s="45" t="str">
        <f t="shared" ca="1" si="382"/>
        <v/>
      </c>
      <c r="CV76" s="45" t="str">
        <f t="shared" ca="1" si="383"/>
        <v/>
      </c>
      <c r="CW76" s="45" t="str">
        <f t="shared" ca="1" si="384"/>
        <v/>
      </c>
      <c r="CX76" s="45" t="str">
        <f t="shared" ca="1" si="385"/>
        <v/>
      </c>
      <c r="CY76" s="45" t="str">
        <f t="shared" ca="1" si="386"/>
        <v/>
      </c>
      <c r="CZ76" s="45" t="str">
        <f t="shared" ca="1" si="387"/>
        <v/>
      </c>
    </row>
    <row r="77" spans="1:104" ht="13.5" customHeight="1">
      <c r="A77" s="41"/>
      <c r="B77" s="3">
        <f t="shared" si="14"/>
        <v>77</v>
      </c>
      <c r="C77" s="40"/>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42"/>
      <c r="CP77" s="42"/>
      <c r="CQ77" s="42"/>
      <c r="CR77" s="42"/>
      <c r="CS77" s="42"/>
      <c r="CT77" s="42"/>
      <c r="CU77" s="42"/>
      <c r="CV77" s="42"/>
      <c r="CW77" s="42"/>
      <c r="CX77" s="42"/>
      <c r="CY77" s="42"/>
      <c r="CZ77" s="42"/>
    </row>
    <row r="78" spans="1:104" ht="13.5" customHeight="1">
      <c r="A78" s="41">
        <v>66</v>
      </c>
      <c r="B78" s="3">
        <f t="shared" si="14"/>
        <v>78</v>
      </c>
      <c r="C78" s="43" t="s">
        <v>583</v>
      </c>
      <c r="D78" s="45" t="e">
        <f t="shared" ca="1" si="388"/>
        <v>#REF!</v>
      </c>
      <c r="E78" s="45" t="e">
        <f t="shared" ref="E78:E86" ca="1" si="389">IF(E$11="","",IF(E$13=$M$5,CHOOSE($Q$6+1,$M$1,F78+G78-H78),IF(E$13=$M$6,CHOOSE($Q$6+1,$M$1,OFFSET($A78,,$P$7-1)),IF(E$13=$M$7,CHOOSE($Q$6+1,$M$1,CHOOSE($R$6+1,0,SUM(OFFSET($A$11,$B78-$O$5,$O$6,1,-$P$6)))),IF(E$13=$M$8,CHOOSE($Q$6+1,$M$1,CHOOSE($R$6+1,0,SUM(OFFSET($A$11,$B78-$O$5,$O$7,1,-$P$6)))),IF(E$11&lt;$D$7,OFFSET(INDIRECT($D$3),$A78-1,$Q$3+E$11),OFFSET(INDIRECT($D$4),$A78-1,$Q$4+E$11)))))))</f>
        <v>#REF!</v>
      </c>
      <c r="F78" s="45" t="e">
        <f t="shared" ref="F78:F86" ca="1" si="390">IF(F$11="","",IF(F$13=$M$5,CHOOSE($Q$6+1,$M$1,G78+H78-I78),IF(F$13=$M$6,CHOOSE($Q$6+1,$M$1,OFFSET($A78,,$P$7-1)),IF(F$13=$M$7,CHOOSE($Q$6+1,$M$1,CHOOSE($R$6+1,0,SUM(OFFSET($A$11,$B78-$O$5,$O$6,1,-$P$6)))),IF(F$13=$M$8,CHOOSE($Q$6+1,$M$1,CHOOSE($R$6+1,0,SUM(OFFSET($A$11,$B78-$O$5,$O$7,1,-$P$6)))),IF(F$11&lt;$D$7,OFFSET(INDIRECT($D$3),$A78-1,$Q$3+F$11),OFFSET(INDIRECT($D$4),$A78-1,$Q$4+F$11)))))))</f>
        <v>#REF!</v>
      </c>
      <c r="G78" s="45">
        <f t="shared" ref="G78:G86" ca="1" si="391">IF(G$11="","",IF(G$13=$M$5,CHOOSE($Q$6+1,$M$1,H78+I78-J78),IF(G$13=$M$6,CHOOSE($Q$6+1,$M$1,OFFSET($A78,,$P$7-1)),IF(G$13=$M$7,CHOOSE($Q$6+1,$M$1,CHOOSE($R$6+1,0,SUM(OFFSET($A$11,$B78-$O$5,$O$6,1,-$P$6)))),IF(G$13=$M$8,CHOOSE($Q$6+1,$M$1,CHOOSE($R$6+1,0,SUM(OFFSET($A$11,$B78-$O$5,$O$7,1,-$P$6)))),IF(G$11&lt;$D$7,OFFSET(INDIRECT($D$3),$A78-1,$Q$3+G$11),OFFSET(INDIRECT($D$4),$A78-1,$Q$4+G$11)))))))</f>
        <v>0</v>
      </c>
      <c r="H78" s="45" t="str">
        <f t="shared" ref="H78:H86" ca="1" si="392">IF(H$11="","",IF(H$13=$M$5,CHOOSE($Q$6+1,$M$1,I78+J78-K78),IF(H$13=$M$6,CHOOSE($Q$6+1,$M$1,OFFSET($A78,,$P$7-1)),IF(H$13=$M$7,CHOOSE($Q$6+1,$M$1,CHOOSE($R$6+1,0,SUM(OFFSET($A$11,$B78-$O$5,$O$6,1,-$P$6)))),IF(H$13=$M$8,CHOOSE($Q$6+1,$M$1,CHOOSE($R$6+1,0,SUM(OFFSET($A$11,$B78-$O$5,$O$7,1,-$P$6)))),IF(H$11&lt;$D$7,OFFSET(INDIRECT($D$3),$A78-1,$Q$3+H$11),OFFSET(INDIRECT($D$4),$A78-1,$Q$4+H$11)))))))</f>
        <v>Diluted EPS (Continuing)</v>
      </c>
      <c r="I78" s="45">
        <f t="shared" ref="I78:I86" ca="1" si="393">IF(I$11="","",IF(I$13=$M$5,CHOOSE($Q$6+1,$M$1,J78+K78-L78),IF(I$13=$M$6,CHOOSE($Q$6+1,$M$1,OFFSET($A78,,$P$7-1)),IF(I$13=$M$7,CHOOSE($Q$6+1,$M$1,CHOOSE($R$6+1,0,SUM(OFFSET($A$11,$B78-$O$5,$O$6,1,-$P$6)))),IF(I$13=$M$8,CHOOSE($Q$6+1,$M$1,CHOOSE($R$6+1,0,SUM(OFFSET($A$11,$B78-$O$5,$O$7,1,-$P$6)))),IF(I$11&lt;$D$7,OFFSET(INDIRECT($D$3),$A78-1,$Q$3+I$11),OFFSET(INDIRECT($D$4),$A78-1,$Q$4+I$11)))))))</f>
        <v>27.68</v>
      </c>
      <c r="J78" s="45">
        <f t="shared" ref="J78:J86" ca="1" si="394">IF(J$11="","",IF(J$13=$M$5,CHOOSE($Q$6+1,$M$1,K78+L78-M78),IF(J$13=$M$6,CHOOSE($Q$6+1,$M$1,OFFSET($A78,,$P$7-1)),IF(J$13=$M$7,CHOOSE($Q$6+1,$M$1,CHOOSE($R$6+1,0,SUM(OFFSET($A$11,$B78-$O$5,$O$6,1,-$P$6)))),IF(J$13=$M$8,CHOOSE($Q$6+1,$M$1,CHOOSE($R$6+1,0,SUM(OFFSET($A$11,$B78-$O$5,$O$7,1,-$P$6)))),IF(J$11&lt;$D$7,OFFSET(INDIRECT($D$3),$A78-1,$Q$3+J$11),OFFSET(INDIRECT($D$4),$A78-1,$Q$4+J$11)))))))</f>
        <v>44.15</v>
      </c>
      <c r="K78" s="45">
        <f t="shared" ref="K78:K86" ca="1" si="395">IF(K$11="","",IF(K$13=$M$5,CHOOSE($Q$6+1,$M$1,L78+M78-N78),IF(K$13=$M$6,CHOOSE($Q$6+1,$M$1,OFFSET($A78,,$P$7-1)),IF(K$13=$M$7,CHOOSE($Q$6+1,$M$1,CHOOSE($R$6+1,0,SUM(OFFSET($A$11,$B78-$O$5,$O$6,1,-$P$6)))),IF(K$13=$M$8,CHOOSE($Q$6+1,$M$1,CHOOSE($R$6+1,0,SUM(OFFSET($A$11,$B78-$O$5,$O$7,1,-$P$6)))),IF(K$11&lt;$D$7,OFFSET(INDIRECT($D$3),$A78-1,$Q$3+K$11),OFFSET(INDIRECT($D$4),$A78-1,$Q$4+K$11)))))))</f>
        <v>39.75</v>
      </c>
      <c r="L78" s="45">
        <f t="shared" ref="L78:L86" ca="1" si="396">IF(L$11="","",IF(L$13=$M$5,CHOOSE($Q$6+1,$M$1,M78+N78-O78),IF(L$13=$M$6,CHOOSE($Q$6+1,$M$1,OFFSET($A78,,$P$7-1)),IF(L$13=$M$7,CHOOSE($Q$6+1,$M$1,CHOOSE($R$6+1,0,SUM(OFFSET($A$11,$B78-$O$5,$O$6,1,-$P$6)))),IF(L$13=$M$8,CHOOSE($Q$6+1,$M$1,CHOOSE($R$6+1,0,SUM(OFFSET($A$11,$B78-$O$5,$O$7,1,-$P$6)))),IF(L$11&lt;$D$7,OFFSET(INDIRECT($D$3),$A78-1,$Q$3+L$11),OFFSET(INDIRECT($D$4),$A78-1,$Q$4+L$11)))))))</f>
        <v>6.45</v>
      </c>
      <c r="M78" s="45">
        <f t="shared" ref="M78:M86" ca="1" si="397">IF(M$11="","",IF(M$13=$M$5,CHOOSE($Q$6+1,$M$1,N78+O78-P78),IF(M$13=$M$6,CHOOSE($Q$6+1,$M$1,OFFSET($A78,,$P$7-1)),IF(M$13=$M$7,CHOOSE($Q$6+1,$M$1,CHOOSE($R$6+1,0,SUM(OFFSET($A$11,$B78-$O$5,$O$6,1,-$P$6)))),IF(M$13=$M$8,CHOOSE($Q$6+1,$M$1,CHOOSE($R$6+1,0,SUM(OFFSET($A$11,$B78-$O$5,$O$7,1,-$P$6)))),IF(M$11&lt;$D$7,OFFSET(INDIRECT($D$3),$A78-1,$Q$3+M$11),OFFSET(INDIRECT($D$4),$A78-1,$Q$4+M$11)))))))</f>
        <v>9.2200000000000006</v>
      </c>
      <c r="N78" s="45">
        <f t="shared" ref="N78:N86" ca="1" si="398">IF(N$11="","",IF(N$13=$M$5,CHOOSE($Q$6+1,$M$1,O78+P78-Q78),IF(N$13=$M$6,CHOOSE($Q$6+1,$M$1,OFFSET($A78,,$P$7-1)),IF(N$13=$M$7,CHOOSE($Q$6+1,$M$1,CHOOSE($R$6+1,0,SUM(OFFSET($A$11,$B78-$O$5,$O$6,1,-$P$6)))),IF(N$13=$M$8,CHOOSE($Q$6+1,$M$1,CHOOSE($R$6+1,0,SUM(OFFSET($A$11,$B78-$O$5,$O$7,1,-$P$6)))),IF(N$11&lt;$D$7,OFFSET(INDIRECT($D$3),$A78-1,$Q$3+N$11),OFFSET(INDIRECT($D$4),$A78-1,$Q$4+N$11)))))))</f>
        <v>225184</v>
      </c>
      <c r="O78" s="45">
        <f t="shared" ref="O78:O86" ca="1" si="399">IF(O$11="","",IF(O$13=$M$5,CHOOSE($Q$6+1,$M$1,P78+Q78-R78),IF(O$13=$M$6,CHOOSE($Q$6+1,$M$1,OFFSET($A78,,$P$7-1)),IF(O$13=$M$7,CHOOSE($Q$6+1,$M$1,CHOOSE($R$6+1,0,SUM(OFFSET($A$11,$B78-$O$5,$O$6,1,-$P$6)))),IF(O$13=$M$8,CHOOSE($Q$6+1,$M$1,CHOOSE($R$6+1,0,SUM(OFFSET($A$11,$B78-$O$5,$O$7,1,-$P$6)))),IF(O$11&lt;$D$7,OFFSET(INDIRECT($D$3),$A78-1,$Q$3+O$11),OFFSET(INDIRECT($D$4),$A78-1,$Q$4+O$11)))))))</f>
        <v>205989</v>
      </c>
      <c r="P78" s="45">
        <f t="shared" ref="P78:P86" ca="1" si="400">IF(P$11="","",IF(P$13=$M$5,CHOOSE($Q$6+1,$M$1,Q78+R78-S78),IF(P$13=$M$6,CHOOSE($Q$6+1,$M$1,OFFSET($A78,,$P$7-1)),IF(P$13=$M$7,CHOOSE($Q$6+1,$M$1,CHOOSE($R$6+1,0,SUM(OFFSET($A$11,$B78-$O$5,$O$6,1,-$P$6)))),IF(P$13=$M$8,CHOOSE($Q$6+1,$M$1,CHOOSE($R$6+1,0,SUM(OFFSET($A$11,$B78-$O$5,$O$7,1,-$P$6)))),IF(P$11&lt;$D$7,OFFSET(INDIRECT($D$3),$A78-1,$Q$3+P$11),OFFSET(INDIRECT($D$4),$A78-1,$Q$4+P$11)))))))</f>
        <v>222520</v>
      </c>
      <c r="Q78" s="45">
        <f t="shared" ref="Q78:Q86" ca="1" si="401">IF(Q$11="","",IF(Q$13=$M$5,CHOOSE($Q$6+1,$M$1,R78+S78-T78),IF(Q$13=$M$6,CHOOSE($Q$6+1,$M$1,OFFSET($A78,,$P$7-1)),IF(Q$13=$M$7,CHOOSE($Q$6+1,$M$1,CHOOSE($R$6+1,0,SUM(OFFSET($A$11,$B78-$O$5,$O$6,1,-$P$6)))),IF(Q$13=$M$8,CHOOSE($Q$6+1,$M$1,CHOOSE($R$6+1,0,SUM(OFFSET($A$11,$B78-$O$5,$O$7,1,-$P$6)))),IF(Q$11&lt;$D$7,OFFSET(INDIRECT($D$3),$A78-1,$Q$3+Q$11),OFFSET(INDIRECT($D$4),$A78-1,$Q$4+Q$11)))))))</f>
        <v>231839</v>
      </c>
      <c r="R78" s="45">
        <f t="shared" ref="R78:R86" ca="1" si="402">IF(R$11="","",IF(R$13=$M$5,CHOOSE($Q$6+1,$M$1,S78+T78-U78),IF(R$13=$M$6,CHOOSE($Q$6+1,$M$1,OFFSET($A78,,$P$7-1)),IF(R$13=$M$7,CHOOSE($Q$6+1,$M$1,CHOOSE($R$6+1,0,SUM(OFFSET($A$11,$B78-$O$5,$O$6,1,-$P$6)))),IF(R$13=$M$8,CHOOSE($Q$6+1,$M$1,CHOOSE($R$6+1,0,SUM(OFFSET($A$11,$B78-$O$5,$O$7,1,-$P$6)))),IF(R$11&lt;$D$7,OFFSET(INDIRECT($D$3),$A78-1,$Q$3+R$11),OFFSET(INDIRECT($D$4),$A78-1,$Q$4+R$11)))))))</f>
        <v>261894</v>
      </c>
      <c r="S78" s="45">
        <f t="shared" ref="S78:S86" ca="1" si="403">IF(S$11="","",IF(S$13=$M$5,CHOOSE($Q$6+1,$M$1,T78+U78-V78),IF(S$13=$M$6,CHOOSE($Q$6+1,$M$1,OFFSET($A78,,$P$7-1)),IF(S$13=$M$7,CHOOSE($Q$6+1,$M$1,CHOOSE($R$6+1,0,SUM(OFFSET($A$11,$B78-$O$5,$O$6,1,-$P$6)))),IF(S$13=$M$8,CHOOSE($Q$6+1,$M$1,CHOOSE($R$6+1,0,SUM(OFFSET($A$11,$B78-$O$5,$O$7,1,-$P$6)))),IF(S$11&lt;$D$7,OFFSET(INDIRECT($D$3),$A78-1,$Q$3+S$11),OFFSET(INDIRECT($D$4),$A78-1,$Q$4+S$11)))))))</f>
        <v>261194</v>
      </c>
      <c r="T78" s="45">
        <f t="shared" ref="T78:T86" ca="1" si="404">IF(T$11="","",IF(T$13=$M$5,CHOOSE($Q$6+1,$M$1,U78+V78-W78),IF(T$13=$M$6,CHOOSE($Q$6+1,$M$1,OFFSET($A78,,$P$7-1)),IF(T$13=$M$7,CHOOSE($Q$6+1,$M$1,CHOOSE($R$6+1,0,SUM(OFFSET($A$11,$B78-$O$5,$O$6,1,-$P$6)))),IF(T$13=$M$8,CHOOSE($Q$6+1,$M$1,CHOOSE($R$6+1,0,SUM(OFFSET($A$11,$B78-$O$5,$O$7,1,-$P$6)))),IF(T$11&lt;$D$7,OFFSET(INDIRECT($D$3),$A78-1,$Q$3+T$11),OFFSET(INDIRECT($D$4),$A78-1,$Q$4+T$11)))))))</f>
        <v>273151</v>
      </c>
      <c r="U78" s="45">
        <f t="shared" ref="U78:U86" ca="1" si="405">IF(U$11="","",IF(U$13=$M$5,CHOOSE($Q$6+1,$M$1,V78+W78-X78),IF(U$13=$M$6,CHOOSE($Q$6+1,$M$1,OFFSET($A78,,$P$7-1)),IF(U$13=$M$7,CHOOSE($Q$6+1,$M$1,CHOOSE($R$6+1,0,SUM(OFFSET($A$11,$B78-$O$5,$O$6,1,-$P$6)))),IF(U$13=$M$8,CHOOSE($Q$6+1,$M$1,CHOOSE($R$6+1,0,SUM(OFFSET($A$11,$B78-$O$5,$O$7,1,-$P$6)))),IF(U$11&lt;$D$7,OFFSET(INDIRECT($D$3),$A78-1,$Q$3+U$11),OFFSET(INDIRECT($D$4),$A78-1,$Q$4+U$11)))))))</f>
        <v>290479</v>
      </c>
      <c r="V78" s="45">
        <f t="shared" ref="V78:V86" ca="1" si="406">IF(V$11="","",IF(V$13=$M$5,CHOOSE($Q$6+1,$M$1,W78+X78-Y78),IF(V$13=$M$6,CHOOSE($Q$6+1,$M$1,OFFSET($A78,,$P$7-1)),IF(V$13=$M$7,CHOOSE($Q$6+1,$M$1,CHOOSE($R$6+1,0,SUM(OFFSET($A$11,$B78-$O$5,$O$6,1,-$P$6)))),IF(V$13=$M$8,CHOOSE($Q$6+1,$M$1,CHOOSE($R$6+1,0,SUM(OFFSET($A$11,$B78-$O$5,$O$7,1,-$P$6)))),IF(V$11&lt;$D$7,OFFSET(INDIRECT($D$3),$A78-1,$Q$3+V$11),OFFSET(INDIRECT($D$4),$A78-1,$Q$4+V$11)))))))</f>
        <v>293284</v>
      </c>
      <c r="W78" s="45">
        <f t="shared" ref="W78:W86" ca="1" si="407">IF(W$11="","",IF(W$13=$M$5,CHOOSE($Q$6+1,$M$1,X78+Y78-Z78),IF(W$13=$M$6,CHOOSE($Q$6+1,$M$1,OFFSET($A78,,$P$7-1)),IF(W$13=$M$7,CHOOSE($Q$6+1,$M$1,CHOOSE($R$6+1,0,SUM(OFFSET($A$11,$B78-$O$5,$O$6,1,-$P$6)))),IF(W$13=$M$8,CHOOSE($Q$6+1,$M$1,CHOOSE($R$6+1,0,SUM(OFFSET($A$11,$B78-$O$5,$O$7,1,-$P$6)))),IF(W$11&lt;$D$7,OFFSET(INDIRECT($D$3),$A78-1,$Q$3+W$11),OFFSET(INDIRECT($D$4),$A78-1,$Q$4+W$11)))))))</f>
        <v>0</v>
      </c>
      <c r="X78" s="45" t="e">
        <f t="shared" ref="X78:X86" ca="1" si="408">IF(X$11="","",IF(X$13=$M$5,CHOOSE($Q$6+1,$M$1,Y78+Z78-AA78),IF(X$13=$M$6,CHOOSE($Q$6+1,$M$1,OFFSET($A78,,$P$7-1)),IF(X$13=$M$7,CHOOSE($Q$6+1,$M$1,CHOOSE($R$6+1,0,SUM(OFFSET($A$11,$B78-$O$5,$O$6,1,-$P$6)))),IF(X$13=$M$8,CHOOSE($Q$6+1,$M$1,CHOOSE($R$6+1,0,SUM(OFFSET($A$11,$B78-$O$5,$O$7,1,-$P$6)))),IF(X$11&lt;$D$7,OFFSET(INDIRECT($D$3),$A78-1,$Q$3+X$11),OFFSET(INDIRECT($D$4),$A78-1,$Q$4+X$11)))))))</f>
        <v>#REF!</v>
      </c>
      <c r="Y78" s="45">
        <f t="shared" ref="Y78:Y86" ca="1" si="409">IF(Y$11="","",IF(Y$13=$M$5,CHOOSE($Q$6+1,$M$1,Z78+AA78-AB78),IF(Y$13=$M$6,CHOOSE($Q$6+1,$M$1,OFFSET($A78,,$P$7-1)),IF(Y$13=$M$7,CHOOSE($Q$6+1,$M$1,CHOOSE($R$6+1,0,SUM(OFFSET($A$11,$B78-$O$5,$O$6,1,-$P$6)))),IF(Y$13=$M$8,CHOOSE($Q$6+1,$M$1,CHOOSE($R$6+1,0,SUM(OFFSET($A$11,$B78-$O$5,$O$7,1,-$P$6)))),IF(Y$11&lt;$D$7,OFFSET(INDIRECT($D$3),$A78-1,$Q$3+Y$11),OFFSET(INDIRECT($D$4),$A78-1,$Q$4+Y$11)))))))</f>
        <v>9.2200000000000006</v>
      </c>
      <c r="Z78" s="45" t="e">
        <f t="shared" ref="Z78:Z86" ca="1" si="410">IF(Z$11="","",IF(Z$13=$M$5,CHOOSE($Q$6+1,$M$1,AA78+AB78-AC78),IF(Z$13=$M$6,CHOOSE($Q$6+1,$M$1,OFFSET($A78,,$P$7-1)),IF(Z$13=$M$7,CHOOSE($Q$6+1,$M$1,CHOOSE($R$6+1,0,SUM(OFFSET($A$11,$B78-$O$5,$O$6,1,-$P$6)))),IF(Z$13=$M$8,CHOOSE($Q$6+1,$M$1,CHOOSE($R$6+1,0,SUM(OFFSET($A$11,$B78-$O$5,$O$7,1,-$P$6)))),IF(Z$11&lt;$D$7,OFFSET(INDIRECT($D$3),$A78-1,$Q$3+Z$11),OFFSET(INDIRECT($D$4),$A78-1,$Q$4+Z$11)))))))</f>
        <v>#REF!</v>
      </c>
      <c r="AA78" s="45" t="e">
        <f t="shared" ref="AA78:AA86" ca="1" si="411">IF(AA$11="","",IF(AA$13=$M$5,CHOOSE($Q$6+1,$M$1,AB78+AC78-AD78),IF(AA$13=$M$6,CHOOSE($Q$6+1,$M$1,OFFSET($A78,,$P$7-1)),IF(AA$13=$M$7,CHOOSE($Q$6+1,$M$1,CHOOSE($R$6+1,0,SUM(OFFSET($A$11,$B78-$O$5,$O$6,1,-$P$6)))),IF(AA$13=$M$8,CHOOSE($Q$6+1,$M$1,CHOOSE($R$6+1,0,SUM(OFFSET($A$11,$B78-$O$5,$O$7,1,-$P$6)))),IF(AA$11&lt;$D$7,OFFSET(INDIRECT($D$3),$A78-1,$Q$3+AA$11),OFFSET(INDIRECT($D$4),$A78-1,$Q$4+AA$11)))))))</f>
        <v>#REF!</v>
      </c>
      <c r="AB78" s="45" t="str">
        <f t="shared" ref="AB78:AB86" ca="1" si="412">IF(AB$11="","",IF(AB$13=$M$5,CHOOSE($Q$6+1,$M$1,AC78+AD78-AE78),IF(AB$13=$M$6,CHOOSE($Q$6+1,$M$1,OFFSET($A78,,$P$7-1)),IF(AB$13=$M$7,CHOOSE($Q$6+1,$M$1,CHOOSE($R$6+1,0,SUM(OFFSET($A$11,$B78-$O$5,$O$6,1,-$P$6)))),IF(AB$13=$M$8,CHOOSE($Q$6+1,$M$1,CHOOSE($R$6+1,0,SUM(OFFSET($A$11,$B78-$O$5,$O$7,1,-$P$6)))),IF(AB$11&lt;$D$7,OFFSET(INDIRECT($D$3),$A78-1,$Q$3+AB$11),OFFSET(INDIRECT($D$4),$A78-1,$Q$4+AB$11)))))))</f>
        <v/>
      </c>
      <c r="AC78" s="45" t="str">
        <f t="shared" ref="AC78:AC86" ca="1" si="413">IF(AC$11="","",IF(AC$13=$M$5,CHOOSE($Q$6+1,$M$1,AD78+AE78-AF78),IF(AC$13=$M$6,CHOOSE($Q$6+1,$M$1,OFFSET($A78,,$P$7-1)),IF(AC$13=$M$7,CHOOSE($Q$6+1,$M$1,CHOOSE($R$6+1,0,SUM(OFFSET($A$11,$B78-$O$5,$O$6,1,-$P$6)))),IF(AC$13=$M$8,CHOOSE($Q$6+1,$M$1,CHOOSE($R$6+1,0,SUM(OFFSET($A$11,$B78-$O$5,$O$7,1,-$P$6)))),IF(AC$11&lt;$D$7,OFFSET(INDIRECT($D$3),$A78-1,$Q$3+AC$11),OFFSET(INDIRECT($D$4),$A78-1,$Q$4+AC$11)))))))</f>
        <v/>
      </c>
      <c r="AD78" s="45" t="str">
        <f t="shared" ref="AD78:AD86" ca="1" si="414">IF(AD$11="","",IF(AD$13=$M$5,CHOOSE($Q$6+1,$M$1,AE78+AF78-AG78),IF(AD$13=$M$6,CHOOSE($Q$6+1,$M$1,OFFSET($A78,,$P$7-1)),IF(AD$13=$M$7,CHOOSE($Q$6+1,$M$1,CHOOSE($R$6+1,0,SUM(OFFSET($A$11,$B78-$O$5,$O$6,1,-$P$6)))),IF(AD$13=$M$8,CHOOSE($Q$6+1,$M$1,CHOOSE($R$6+1,0,SUM(OFFSET($A$11,$B78-$O$5,$O$7,1,-$P$6)))),IF(AD$11&lt;$D$7,OFFSET(INDIRECT($D$3),$A78-1,$Q$3+AD$11),OFFSET(INDIRECT($D$4),$A78-1,$Q$4+AD$11)))))))</f>
        <v/>
      </c>
      <c r="AE78" s="45" t="str">
        <f t="shared" ref="AE78:AE86" ca="1" si="415">IF(AE$11="","",IF(AE$13=$M$5,CHOOSE($Q$6+1,$M$1,AF78+AG78-AH78),IF(AE$13=$M$6,CHOOSE($Q$6+1,$M$1,OFFSET($A78,,$P$7-1)),IF(AE$13=$M$7,CHOOSE($Q$6+1,$M$1,CHOOSE($R$6+1,0,SUM(OFFSET($A$11,$B78-$O$5,$O$6,1,-$P$6)))),IF(AE$13=$M$8,CHOOSE($Q$6+1,$M$1,CHOOSE($R$6+1,0,SUM(OFFSET($A$11,$B78-$O$5,$O$7,1,-$P$6)))),IF(AE$11&lt;$D$7,OFFSET(INDIRECT($D$3),$A78-1,$Q$3+AE$11),OFFSET(INDIRECT($D$4),$A78-1,$Q$4+AE$11)))))))</f>
        <v/>
      </c>
      <c r="AF78" s="45" t="str">
        <f t="shared" ref="AF78:AF86" ca="1" si="416">IF(AF$11="","",IF(AF$13=$M$5,CHOOSE($Q$6+1,$M$1,AG78+AH78-AI78),IF(AF$13=$M$6,CHOOSE($Q$6+1,$M$1,OFFSET($A78,,$P$7-1)),IF(AF$13=$M$7,CHOOSE($Q$6+1,$M$1,CHOOSE($R$6+1,0,SUM(OFFSET($A$11,$B78-$O$5,$O$6,1,-$P$6)))),IF(AF$13=$M$8,CHOOSE($Q$6+1,$M$1,CHOOSE($R$6+1,0,SUM(OFFSET($A$11,$B78-$O$5,$O$7,1,-$P$6)))),IF(AF$11&lt;$D$7,OFFSET(INDIRECT($D$3),$A78-1,$Q$3+AF$11),OFFSET(INDIRECT($D$4),$A78-1,$Q$4+AF$11)))))))</f>
        <v/>
      </c>
      <c r="AG78" s="45" t="str">
        <f t="shared" ref="AG78:AG86" ca="1" si="417">IF(AG$11="","",IF(AG$13=$M$5,CHOOSE($Q$6+1,$M$1,AH78+AI78-AJ78),IF(AG$13=$M$6,CHOOSE($Q$6+1,$M$1,OFFSET($A78,,$P$7-1)),IF(AG$13=$M$7,CHOOSE($Q$6+1,$M$1,CHOOSE($R$6+1,0,SUM(OFFSET($A$11,$B78-$O$5,$O$6,1,-$P$6)))),IF(AG$13=$M$8,CHOOSE($Q$6+1,$M$1,CHOOSE($R$6+1,0,SUM(OFFSET($A$11,$B78-$O$5,$O$7,1,-$P$6)))),IF(AG$11&lt;$D$7,OFFSET(INDIRECT($D$3),$A78-1,$Q$3+AG$11),OFFSET(INDIRECT($D$4),$A78-1,$Q$4+AG$11)))))))</f>
        <v/>
      </c>
      <c r="AH78" s="45" t="str">
        <f t="shared" ref="AH78:AH86" ca="1" si="418">IF(AH$11="","",IF(AH$13=$M$5,CHOOSE($Q$6+1,$M$1,AI78+AJ78-AK78),IF(AH$13=$M$6,CHOOSE($Q$6+1,$M$1,OFFSET($A78,,$P$7-1)),IF(AH$13=$M$7,CHOOSE($Q$6+1,$M$1,CHOOSE($R$6+1,0,SUM(OFFSET($A$11,$B78-$O$5,$O$6,1,-$P$6)))),IF(AH$13=$M$8,CHOOSE($Q$6+1,$M$1,CHOOSE($R$6+1,0,SUM(OFFSET($A$11,$B78-$O$5,$O$7,1,-$P$6)))),IF(AH$11&lt;$D$7,OFFSET(INDIRECT($D$3),$A78-1,$Q$3+AH$11),OFFSET(INDIRECT($D$4),$A78-1,$Q$4+AH$11)))))))</f>
        <v/>
      </c>
      <c r="AI78" s="45" t="str">
        <f t="shared" ref="AI78:AI86" ca="1" si="419">IF(AI$11="","",IF(AI$13=$M$5,CHOOSE($Q$6+1,$M$1,AJ78+AK78-AL78),IF(AI$13=$M$6,CHOOSE($Q$6+1,$M$1,OFFSET($A78,,$P$7-1)),IF(AI$13=$M$7,CHOOSE($Q$6+1,$M$1,CHOOSE($R$6+1,0,SUM(OFFSET($A$11,$B78-$O$5,$O$6,1,-$P$6)))),IF(AI$13=$M$8,CHOOSE($Q$6+1,$M$1,CHOOSE($R$6+1,0,SUM(OFFSET($A$11,$B78-$O$5,$O$7,1,-$P$6)))),IF(AI$11&lt;$D$7,OFFSET(INDIRECT($D$3),$A78-1,$Q$3+AI$11),OFFSET(INDIRECT($D$4),$A78-1,$Q$4+AI$11)))))))</f>
        <v/>
      </c>
      <c r="AJ78" s="45" t="str">
        <f t="shared" ref="AJ78:AJ86" ca="1" si="420">IF(AJ$11="","",IF(AJ$13=$M$5,CHOOSE($Q$6+1,$M$1,AK78+AL78-AM78),IF(AJ$13=$M$6,CHOOSE($Q$6+1,$M$1,OFFSET($A78,,$P$7-1)),IF(AJ$13=$M$7,CHOOSE($Q$6+1,$M$1,CHOOSE($R$6+1,0,SUM(OFFSET($A$11,$B78-$O$5,$O$6,1,-$P$6)))),IF(AJ$13=$M$8,CHOOSE($Q$6+1,$M$1,CHOOSE($R$6+1,0,SUM(OFFSET($A$11,$B78-$O$5,$O$7,1,-$P$6)))),IF(AJ$11&lt;$D$7,OFFSET(INDIRECT($D$3),$A78-1,$Q$3+AJ$11),OFFSET(INDIRECT($D$4),$A78-1,$Q$4+AJ$11)))))))</f>
        <v/>
      </c>
      <c r="AK78" s="45" t="str">
        <f t="shared" ref="AK78:AK86" ca="1" si="421">IF(AK$11="","",IF(AK$13=$M$5,CHOOSE($Q$6+1,$M$1,AL78+AM78-AN78),IF(AK$13=$M$6,CHOOSE($Q$6+1,$M$1,OFFSET($A78,,$P$7-1)),IF(AK$13=$M$7,CHOOSE($Q$6+1,$M$1,CHOOSE($R$6+1,0,SUM(OFFSET($A$11,$B78-$O$5,$O$6,1,-$P$6)))),IF(AK$13=$M$8,CHOOSE($Q$6+1,$M$1,CHOOSE($R$6+1,0,SUM(OFFSET($A$11,$B78-$O$5,$O$7,1,-$P$6)))),IF(AK$11&lt;$D$7,OFFSET(INDIRECT($D$3),$A78-1,$Q$3+AK$11),OFFSET(INDIRECT($D$4),$A78-1,$Q$4+AK$11)))))))</f>
        <v/>
      </c>
      <c r="AL78" s="45" t="str">
        <f t="shared" ref="AL78:AL86" ca="1" si="422">IF(AL$11="","",IF(AL$13=$M$5,CHOOSE($Q$6+1,$M$1,AM78+AN78-AO78),IF(AL$13=$M$6,CHOOSE($Q$6+1,$M$1,OFFSET($A78,,$P$7-1)),IF(AL$13=$M$7,CHOOSE($Q$6+1,$M$1,CHOOSE($R$6+1,0,SUM(OFFSET($A$11,$B78-$O$5,$O$6,1,-$P$6)))),IF(AL$13=$M$8,CHOOSE($Q$6+1,$M$1,CHOOSE($R$6+1,0,SUM(OFFSET($A$11,$B78-$O$5,$O$7,1,-$P$6)))),IF(AL$11&lt;$D$7,OFFSET(INDIRECT($D$3),$A78-1,$Q$3+AL$11),OFFSET(INDIRECT($D$4),$A78-1,$Q$4+AL$11)))))))</f>
        <v/>
      </c>
      <c r="AM78" s="45" t="str">
        <f t="shared" ref="AM78:AM86" ca="1" si="423">IF(AM$11="","",IF(AM$13=$M$5,CHOOSE($Q$6+1,$M$1,AN78+AO78-AP78),IF(AM$13=$M$6,CHOOSE($Q$6+1,$M$1,OFFSET($A78,,$P$7-1)),IF(AM$13=$M$7,CHOOSE($Q$6+1,$M$1,CHOOSE($R$6+1,0,SUM(OFFSET($A$11,$B78-$O$5,$O$6,1,-$P$6)))),IF(AM$13=$M$8,CHOOSE($Q$6+1,$M$1,CHOOSE($R$6+1,0,SUM(OFFSET($A$11,$B78-$O$5,$O$7,1,-$P$6)))),IF(AM$11&lt;$D$7,OFFSET(INDIRECT($D$3),$A78-1,$Q$3+AM$11),OFFSET(INDIRECT($D$4),$A78-1,$Q$4+AM$11)))))))</f>
        <v/>
      </c>
      <c r="AN78" s="45" t="str">
        <f t="shared" ref="AN78:AN86" ca="1" si="424">IF(AN$11="","",IF(AN$13=$M$5,CHOOSE($Q$6+1,$M$1,AO78+AP78-AQ78),IF(AN$13=$M$6,CHOOSE($Q$6+1,$M$1,OFFSET($A78,,$P$7-1)),IF(AN$13=$M$7,CHOOSE($Q$6+1,$M$1,CHOOSE($R$6+1,0,SUM(OFFSET($A$11,$B78-$O$5,$O$6,1,-$P$6)))),IF(AN$13=$M$8,CHOOSE($Q$6+1,$M$1,CHOOSE($R$6+1,0,SUM(OFFSET($A$11,$B78-$O$5,$O$7,1,-$P$6)))),IF(AN$11&lt;$D$7,OFFSET(INDIRECT($D$3),$A78-1,$Q$3+AN$11),OFFSET(INDIRECT($D$4),$A78-1,$Q$4+AN$11)))))))</f>
        <v/>
      </c>
      <c r="AO78" s="45" t="str">
        <f t="shared" ref="AO78:AO86" ca="1" si="425">IF(AO$11="","",IF(AO$13=$M$5,CHOOSE($Q$6+1,$M$1,AP78+AQ78-AR78),IF(AO$13=$M$6,CHOOSE($Q$6+1,$M$1,OFFSET($A78,,$P$7-1)),IF(AO$13=$M$7,CHOOSE($Q$6+1,$M$1,CHOOSE($R$6+1,0,SUM(OFFSET($A$11,$B78-$O$5,$O$6,1,-$P$6)))),IF(AO$13=$M$8,CHOOSE($Q$6+1,$M$1,CHOOSE($R$6+1,0,SUM(OFFSET($A$11,$B78-$O$5,$O$7,1,-$P$6)))),IF(AO$11&lt;$D$7,OFFSET(INDIRECT($D$3),$A78-1,$Q$3+AO$11),OFFSET(INDIRECT($D$4),$A78-1,$Q$4+AO$11)))))))</f>
        <v/>
      </c>
      <c r="AP78" s="45" t="str">
        <f t="shared" ref="AP78:AP86" ca="1" si="426">IF(AP$11="","",IF(AP$13=$M$5,CHOOSE($Q$6+1,$M$1,AQ78+AR78-AS78),IF(AP$13=$M$6,CHOOSE($Q$6+1,$M$1,OFFSET($A78,,$P$7-1)),IF(AP$13=$M$7,CHOOSE($Q$6+1,$M$1,CHOOSE($R$6+1,0,SUM(OFFSET($A$11,$B78-$O$5,$O$6,1,-$P$6)))),IF(AP$13=$M$8,CHOOSE($Q$6+1,$M$1,CHOOSE($R$6+1,0,SUM(OFFSET($A$11,$B78-$O$5,$O$7,1,-$P$6)))),IF(AP$11&lt;$D$7,OFFSET(INDIRECT($D$3),$A78-1,$Q$3+AP$11),OFFSET(INDIRECT($D$4),$A78-1,$Q$4+AP$11)))))))</f>
        <v/>
      </c>
      <c r="AQ78" s="45" t="str">
        <f t="shared" ref="AQ78:AQ86" ca="1" si="427">IF(AQ$11="","",IF(AQ$13=$M$5,CHOOSE($Q$6+1,$M$1,AR78+AS78-AT78),IF(AQ$13=$M$6,CHOOSE($Q$6+1,$M$1,OFFSET($A78,,$P$7-1)),IF(AQ$13=$M$7,CHOOSE($Q$6+1,$M$1,CHOOSE($R$6+1,0,SUM(OFFSET($A$11,$B78-$O$5,$O$6,1,-$P$6)))),IF(AQ$13=$M$8,CHOOSE($Q$6+1,$M$1,CHOOSE($R$6+1,0,SUM(OFFSET($A$11,$B78-$O$5,$O$7,1,-$P$6)))),IF(AQ$11&lt;$D$7,OFFSET(INDIRECT($D$3),$A78-1,$Q$3+AQ$11),OFFSET(INDIRECT($D$4),$A78-1,$Q$4+AQ$11)))))))</f>
        <v/>
      </c>
      <c r="AR78" s="45" t="str">
        <f t="shared" ref="AR78:AR86" ca="1" si="428">IF(AR$11="","",IF(AR$13=$M$5,CHOOSE($Q$6+1,$M$1,AS78+AT78-AU78),IF(AR$13=$M$6,CHOOSE($Q$6+1,$M$1,OFFSET($A78,,$P$7-1)),IF(AR$13=$M$7,CHOOSE($Q$6+1,$M$1,CHOOSE($R$6+1,0,SUM(OFFSET($A$11,$B78-$O$5,$O$6,1,-$P$6)))),IF(AR$13=$M$8,CHOOSE($Q$6+1,$M$1,CHOOSE($R$6+1,0,SUM(OFFSET($A$11,$B78-$O$5,$O$7,1,-$P$6)))),IF(AR$11&lt;$D$7,OFFSET(INDIRECT($D$3),$A78-1,$Q$3+AR$11),OFFSET(INDIRECT($D$4),$A78-1,$Q$4+AR$11)))))))</f>
        <v/>
      </c>
      <c r="AS78" s="45" t="str">
        <f t="shared" ref="AS78:AS86" ca="1" si="429">IF(AS$11="","",IF(AS$13=$M$5,CHOOSE($Q$6+1,$M$1,AT78+AU78-AV78),IF(AS$13=$M$6,CHOOSE($Q$6+1,$M$1,OFFSET($A78,,$P$7-1)),IF(AS$13=$M$7,CHOOSE($Q$6+1,$M$1,CHOOSE($R$6+1,0,SUM(OFFSET($A$11,$B78-$O$5,$O$6,1,-$P$6)))),IF(AS$13=$M$8,CHOOSE($Q$6+1,$M$1,CHOOSE($R$6+1,0,SUM(OFFSET($A$11,$B78-$O$5,$O$7,1,-$P$6)))),IF(AS$11&lt;$D$7,OFFSET(INDIRECT($D$3),$A78-1,$Q$3+AS$11),OFFSET(INDIRECT($D$4),$A78-1,$Q$4+AS$11)))))))</f>
        <v/>
      </c>
      <c r="AT78" s="45" t="str">
        <f t="shared" ref="AT78:AT86" ca="1" si="430">IF(AT$11="","",IF(AT$13=$M$5,CHOOSE($Q$6+1,$M$1,AU78+AV78-AW78),IF(AT$13=$M$6,CHOOSE($Q$6+1,$M$1,OFFSET($A78,,$P$7-1)),IF(AT$13=$M$7,CHOOSE($Q$6+1,$M$1,CHOOSE($R$6+1,0,SUM(OFFSET($A$11,$B78-$O$5,$O$6,1,-$P$6)))),IF(AT$13=$M$8,CHOOSE($Q$6+1,$M$1,CHOOSE($R$6+1,0,SUM(OFFSET($A$11,$B78-$O$5,$O$7,1,-$P$6)))),IF(AT$11&lt;$D$7,OFFSET(INDIRECT($D$3),$A78-1,$Q$3+AT$11),OFFSET(INDIRECT($D$4),$A78-1,$Q$4+AT$11)))))))</f>
        <v/>
      </c>
      <c r="AU78" s="45" t="str">
        <f t="shared" ref="AU78:AU86" ca="1" si="431">IF(AU$11="","",IF(AU$13=$M$5,CHOOSE($Q$6+1,$M$1,AV78+AW78-AX78),IF(AU$13=$M$6,CHOOSE($Q$6+1,$M$1,OFFSET($A78,,$P$7-1)),IF(AU$13=$M$7,CHOOSE($Q$6+1,$M$1,CHOOSE($R$6+1,0,SUM(OFFSET($A$11,$B78-$O$5,$O$6,1,-$P$6)))),IF(AU$13=$M$8,CHOOSE($Q$6+1,$M$1,CHOOSE($R$6+1,0,SUM(OFFSET($A$11,$B78-$O$5,$O$7,1,-$P$6)))),IF(AU$11&lt;$D$7,OFFSET(INDIRECT($D$3),$A78-1,$Q$3+AU$11),OFFSET(INDIRECT($D$4),$A78-1,$Q$4+AU$11)))))))</f>
        <v/>
      </c>
      <c r="AV78" s="45" t="str">
        <f t="shared" ref="AV78:AV86" ca="1" si="432">IF(AV$11="","",IF(AV$13=$M$5,CHOOSE($Q$6+1,$M$1,AW78+AX78-AY78),IF(AV$13=$M$6,CHOOSE($Q$6+1,$M$1,OFFSET($A78,,$P$7-1)),IF(AV$13=$M$7,CHOOSE($Q$6+1,$M$1,CHOOSE($R$6+1,0,SUM(OFFSET($A$11,$B78-$O$5,$O$6,1,-$P$6)))),IF(AV$13=$M$8,CHOOSE($Q$6+1,$M$1,CHOOSE($R$6+1,0,SUM(OFFSET($A$11,$B78-$O$5,$O$7,1,-$P$6)))),IF(AV$11&lt;$D$7,OFFSET(INDIRECT($D$3),$A78-1,$Q$3+AV$11),OFFSET(INDIRECT($D$4),$A78-1,$Q$4+AV$11)))))))</f>
        <v/>
      </c>
      <c r="AW78" s="45" t="str">
        <f t="shared" ref="AW78:AW86" ca="1" si="433">IF(AW$11="","",IF(AW$13=$M$5,CHOOSE($Q$6+1,$M$1,AX78+AY78-AZ78),IF(AW$13=$M$6,CHOOSE($Q$6+1,$M$1,OFFSET($A78,,$P$7-1)),IF(AW$13=$M$7,CHOOSE($Q$6+1,$M$1,CHOOSE($R$6+1,0,SUM(OFFSET($A$11,$B78-$O$5,$O$6,1,-$P$6)))),IF(AW$13=$M$8,CHOOSE($Q$6+1,$M$1,CHOOSE($R$6+1,0,SUM(OFFSET($A$11,$B78-$O$5,$O$7,1,-$P$6)))),IF(AW$11&lt;$D$7,OFFSET(INDIRECT($D$3),$A78-1,$Q$3+AW$11),OFFSET(INDIRECT($D$4),$A78-1,$Q$4+AW$11)))))))</f>
        <v/>
      </c>
      <c r="AX78" s="45" t="str">
        <f t="shared" ref="AX78:AX86" ca="1" si="434">IF(AX$11="","",IF(AX$13=$M$5,CHOOSE($Q$6+1,$M$1,AY78+AZ78-BA78),IF(AX$13=$M$6,CHOOSE($Q$6+1,$M$1,OFFSET($A78,,$P$7-1)),IF(AX$13=$M$7,CHOOSE($Q$6+1,$M$1,CHOOSE($R$6+1,0,SUM(OFFSET($A$11,$B78-$O$5,$O$6,1,-$P$6)))),IF(AX$13=$M$8,CHOOSE($Q$6+1,$M$1,CHOOSE($R$6+1,0,SUM(OFFSET($A$11,$B78-$O$5,$O$7,1,-$P$6)))),IF(AX$11&lt;$D$7,OFFSET(INDIRECT($D$3),$A78-1,$Q$3+AX$11),OFFSET(INDIRECT($D$4),$A78-1,$Q$4+AX$11)))))))</f>
        <v/>
      </c>
      <c r="AY78" s="45" t="str">
        <f t="shared" ref="AY78:AY86" ca="1" si="435">IF(AY$11="","",IF(AY$13=$M$5,CHOOSE($Q$6+1,$M$1,AZ78+BA78-BB78),IF(AY$13=$M$6,CHOOSE($Q$6+1,$M$1,OFFSET($A78,,$P$7-1)),IF(AY$13=$M$7,CHOOSE($Q$6+1,$M$1,CHOOSE($R$6+1,0,SUM(OFFSET($A$11,$B78-$O$5,$O$6,1,-$P$6)))),IF(AY$13=$M$8,CHOOSE($Q$6+1,$M$1,CHOOSE($R$6+1,0,SUM(OFFSET($A$11,$B78-$O$5,$O$7,1,-$P$6)))),IF(AY$11&lt;$D$7,OFFSET(INDIRECT($D$3),$A78-1,$Q$3+AY$11),OFFSET(INDIRECT($D$4),$A78-1,$Q$4+AY$11)))))))</f>
        <v/>
      </c>
      <c r="AZ78" s="45" t="str">
        <f t="shared" ref="AZ78:AZ86" ca="1" si="436">IF(AZ$11="","",IF(AZ$13=$M$5,CHOOSE($Q$6+1,$M$1,BA78+BB78-BC78),IF(AZ$13=$M$6,CHOOSE($Q$6+1,$M$1,OFFSET($A78,,$P$7-1)),IF(AZ$13=$M$7,CHOOSE($Q$6+1,$M$1,CHOOSE($R$6+1,0,SUM(OFFSET($A$11,$B78-$O$5,$O$6,1,-$P$6)))),IF(AZ$13=$M$8,CHOOSE($Q$6+1,$M$1,CHOOSE($R$6+1,0,SUM(OFFSET($A$11,$B78-$O$5,$O$7,1,-$P$6)))),IF(AZ$11&lt;$D$7,OFFSET(INDIRECT($D$3),$A78-1,$Q$3+AZ$11),OFFSET(INDIRECT($D$4),$A78-1,$Q$4+AZ$11)))))))</f>
        <v/>
      </c>
      <c r="BA78" s="45" t="str">
        <f t="shared" ref="BA78:BA86" ca="1" si="437">IF(BA$11="","",IF(BA$13=$M$5,CHOOSE($Q$6+1,$M$1,BB78+BC78-BD78),IF(BA$13=$M$6,CHOOSE($Q$6+1,$M$1,OFFSET($A78,,$P$7-1)),IF(BA$13=$M$7,CHOOSE($Q$6+1,$M$1,CHOOSE($R$6+1,0,SUM(OFFSET($A$11,$B78-$O$5,$O$6,1,-$P$6)))),IF(BA$13=$M$8,CHOOSE($Q$6+1,$M$1,CHOOSE($R$6+1,0,SUM(OFFSET($A$11,$B78-$O$5,$O$7,1,-$P$6)))),IF(BA$11&lt;$D$7,OFFSET(INDIRECT($D$3),$A78-1,$Q$3+BA$11),OFFSET(INDIRECT($D$4),$A78-1,$Q$4+BA$11)))))))</f>
        <v/>
      </c>
      <c r="BB78" s="45" t="str">
        <f t="shared" ref="BB78:BB86" ca="1" si="438">IF(BB$11="","",IF(BB$13=$M$5,CHOOSE($Q$6+1,$M$1,BC78+BD78-BE78),IF(BB$13=$M$6,CHOOSE($Q$6+1,$M$1,OFFSET($A78,,$P$7-1)),IF(BB$13=$M$7,CHOOSE($Q$6+1,$M$1,CHOOSE($R$6+1,0,SUM(OFFSET($A$11,$B78-$O$5,$O$6,1,-$P$6)))),IF(BB$13=$M$8,CHOOSE($Q$6+1,$M$1,CHOOSE($R$6+1,0,SUM(OFFSET($A$11,$B78-$O$5,$O$7,1,-$P$6)))),IF(BB$11&lt;$D$7,OFFSET(INDIRECT($D$3),$A78-1,$Q$3+BB$11),OFFSET(INDIRECT($D$4),$A78-1,$Q$4+BB$11)))))))</f>
        <v/>
      </c>
      <c r="BC78" s="45" t="str">
        <f t="shared" ref="BC78:BC86" ca="1" si="439">IF(BC$11="","",IF(BC$13=$M$5,CHOOSE($Q$6+1,$M$1,BD78+BE78-BF78),IF(BC$13=$M$6,CHOOSE($Q$6+1,$M$1,OFFSET($A78,,$P$7-1)),IF(BC$13=$M$7,CHOOSE($Q$6+1,$M$1,CHOOSE($R$6+1,0,SUM(OFFSET($A$11,$B78-$O$5,$O$6,1,-$P$6)))),IF(BC$13=$M$8,CHOOSE($Q$6+1,$M$1,CHOOSE($R$6+1,0,SUM(OFFSET($A$11,$B78-$O$5,$O$7,1,-$P$6)))),IF(BC$11&lt;$D$7,OFFSET(INDIRECT($D$3),$A78-1,$Q$3+BC$11),OFFSET(INDIRECT($D$4),$A78-1,$Q$4+BC$11)))))))</f>
        <v/>
      </c>
      <c r="BD78" s="45" t="str">
        <f t="shared" ref="BD78:BD86" ca="1" si="440">IF(BD$11="","",IF(BD$13=$M$5,CHOOSE($Q$6+1,$M$1,BE78+BF78-BG78),IF(BD$13=$M$6,CHOOSE($Q$6+1,$M$1,OFFSET($A78,,$P$7-1)),IF(BD$13=$M$7,CHOOSE($Q$6+1,$M$1,CHOOSE($R$6+1,0,SUM(OFFSET($A$11,$B78-$O$5,$O$6,1,-$P$6)))),IF(BD$13=$M$8,CHOOSE($Q$6+1,$M$1,CHOOSE($R$6+1,0,SUM(OFFSET($A$11,$B78-$O$5,$O$7,1,-$P$6)))),IF(BD$11&lt;$D$7,OFFSET(INDIRECT($D$3),$A78-1,$Q$3+BD$11),OFFSET(INDIRECT($D$4),$A78-1,$Q$4+BD$11)))))))</f>
        <v/>
      </c>
      <c r="BE78" s="45" t="str">
        <f t="shared" ref="BE78:BE86" ca="1" si="441">IF(BE$11="","",IF(BE$13=$M$5,CHOOSE($Q$6+1,$M$1,BF78+BG78-BH78),IF(BE$13=$M$6,CHOOSE($Q$6+1,$M$1,OFFSET($A78,,$P$7-1)),IF(BE$13=$M$7,CHOOSE($Q$6+1,$M$1,CHOOSE($R$6+1,0,SUM(OFFSET($A$11,$B78-$O$5,$O$6,1,-$P$6)))),IF(BE$13=$M$8,CHOOSE($Q$6+1,$M$1,CHOOSE($R$6+1,0,SUM(OFFSET($A$11,$B78-$O$5,$O$7,1,-$P$6)))),IF(BE$11&lt;$D$7,OFFSET(INDIRECT($D$3),$A78-1,$Q$3+BE$11),OFFSET(INDIRECT($D$4),$A78-1,$Q$4+BE$11)))))))</f>
        <v/>
      </c>
      <c r="BF78" s="45" t="str">
        <f t="shared" ref="BF78:BF86" ca="1" si="442">IF(BF$11="","",IF(BF$13=$M$5,CHOOSE($Q$6+1,$M$1,BG78+BH78-BI78),IF(BF$13=$M$6,CHOOSE($Q$6+1,$M$1,OFFSET($A78,,$P$7-1)),IF(BF$13=$M$7,CHOOSE($Q$6+1,$M$1,CHOOSE($R$6+1,0,SUM(OFFSET($A$11,$B78-$O$5,$O$6,1,-$P$6)))),IF(BF$13=$M$8,CHOOSE($Q$6+1,$M$1,CHOOSE($R$6+1,0,SUM(OFFSET($A$11,$B78-$O$5,$O$7,1,-$P$6)))),IF(BF$11&lt;$D$7,OFFSET(INDIRECT($D$3),$A78-1,$Q$3+BF$11),OFFSET(INDIRECT($D$4),$A78-1,$Q$4+BF$11)))))))</f>
        <v/>
      </c>
      <c r="BG78" s="45" t="str">
        <f t="shared" ref="BG78:BG86" ca="1" si="443">IF(BG$11="","",IF(BG$13=$M$5,CHOOSE($Q$6+1,$M$1,BH78+BI78-BJ78),IF(BG$13=$M$6,CHOOSE($Q$6+1,$M$1,OFFSET($A78,,$P$7-1)),IF(BG$13=$M$7,CHOOSE($Q$6+1,$M$1,CHOOSE($R$6+1,0,SUM(OFFSET($A$11,$B78-$O$5,$O$6,1,-$P$6)))),IF(BG$13=$M$8,CHOOSE($Q$6+1,$M$1,CHOOSE($R$6+1,0,SUM(OFFSET($A$11,$B78-$O$5,$O$7,1,-$P$6)))),IF(BG$11&lt;$D$7,OFFSET(INDIRECT($D$3),$A78-1,$Q$3+BG$11),OFFSET(INDIRECT($D$4),$A78-1,$Q$4+BG$11)))))))</f>
        <v/>
      </c>
      <c r="BH78" s="45" t="str">
        <f t="shared" ref="BH78:BH86" ca="1" si="444">IF(BH$11="","",IF(BH$13=$M$5,CHOOSE($Q$6+1,$M$1,BI78+BJ78-BK78),IF(BH$13=$M$6,CHOOSE($Q$6+1,$M$1,OFFSET($A78,,$P$7-1)),IF(BH$13=$M$7,CHOOSE($Q$6+1,$M$1,CHOOSE($R$6+1,0,SUM(OFFSET($A$11,$B78-$O$5,$O$6,1,-$P$6)))),IF(BH$13=$M$8,CHOOSE($Q$6+1,$M$1,CHOOSE($R$6+1,0,SUM(OFFSET($A$11,$B78-$O$5,$O$7,1,-$P$6)))),IF(BH$11&lt;$D$7,OFFSET(INDIRECT($D$3),$A78-1,$Q$3+BH$11),OFFSET(INDIRECT($D$4),$A78-1,$Q$4+BH$11)))))))</f>
        <v/>
      </c>
      <c r="BI78" s="45" t="str">
        <f t="shared" ref="BI78:BI86" ca="1" si="445">IF(BI$11="","",IF(BI$13=$M$5,CHOOSE($Q$6+1,$M$1,BJ78+BK78-BL78),IF(BI$13=$M$6,CHOOSE($Q$6+1,$M$1,OFFSET($A78,,$P$7-1)),IF(BI$13=$M$7,CHOOSE($Q$6+1,$M$1,CHOOSE($R$6+1,0,SUM(OFFSET($A$11,$B78-$O$5,$O$6,1,-$P$6)))),IF(BI$13=$M$8,CHOOSE($Q$6+1,$M$1,CHOOSE($R$6+1,0,SUM(OFFSET($A$11,$B78-$O$5,$O$7,1,-$P$6)))),IF(BI$11&lt;$D$7,OFFSET(INDIRECT($D$3),$A78-1,$Q$3+BI$11),OFFSET(INDIRECT($D$4),$A78-1,$Q$4+BI$11)))))))</f>
        <v/>
      </c>
      <c r="BJ78" s="45" t="str">
        <f t="shared" ref="BJ78:BJ86" ca="1" si="446">IF(BJ$11="","",IF(BJ$13=$M$5,CHOOSE($Q$6+1,$M$1,BK78+BL78-BM78),IF(BJ$13=$M$6,CHOOSE($Q$6+1,$M$1,OFFSET($A78,,$P$7-1)),IF(BJ$13=$M$7,CHOOSE($Q$6+1,$M$1,CHOOSE($R$6+1,0,SUM(OFFSET($A$11,$B78-$O$5,$O$6,1,-$P$6)))),IF(BJ$13=$M$8,CHOOSE($Q$6+1,$M$1,CHOOSE($R$6+1,0,SUM(OFFSET($A$11,$B78-$O$5,$O$7,1,-$P$6)))),IF(BJ$11&lt;$D$7,OFFSET(INDIRECT($D$3),$A78-1,$Q$3+BJ$11),OFFSET(INDIRECT($D$4),$A78-1,$Q$4+BJ$11)))))))</f>
        <v/>
      </c>
      <c r="BK78" s="45" t="str">
        <f t="shared" ref="BK78:BK86" ca="1" si="447">IF(BK$11="","",IF(BK$13=$M$5,CHOOSE($Q$6+1,$M$1,BL78+BM78-BN78),IF(BK$13=$M$6,CHOOSE($Q$6+1,$M$1,OFFSET($A78,,$P$7-1)),IF(BK$13=$M$7,CHOOSE($Q$6+1,$M$1,CHOOSE($R$6+1,0,SUM(OFFSET($A$11,$B78-$O$5,$O$6,1,-$P$6)))),IF(BK$13=$M$8,CHOOSE($Q$6+1,$M$1,CHOOSE($R$6+1,0,SUM(OFFSET($A$11,$B78-$O$5,$O$7,1,-$P$6)))),IF(BK$11&lt;$D$7,OFFSET(INDIRECT($D$3),$A78-1,$Q$3+BK$11),OFFSET(INDIRECT($D$4),$A78-1,$Q$4+BK$11)))))))</f>
        <v/>
      </c>
      <c r="BL78" s="45" t="str">
        <f t="shared" ref="BL78:BL86" ca="1" si="448">IF(BL$11="","",IF(BL$13=$M$5,CHOOSE($Q$6+1,$M$1,BM78+BN78-BO78),IF(BL$13=$M$6,CHOOSE($Q$6+1,$M$1,OFFSET($A78,,$P$7-1)),IF(BL$13=$M$7,CHOOSE($Q$6+1,$M$1,CHOOSE($R$6+1,0,SUM(OFFSET($A$11,$B78-$O$5,$O$6,1,-$P$6)))),IF(BL$13=$M$8,CHOOSE($Q$6+1,$M$1,CHOOSE($R$6+1,0,SUM(OFFSET($A$11,$B78-$O$5,$O$7,1,-$P$6)))),IF(BL$11&lt;$D$7,OFFSET(INDIRECT($D$3),$A78-1,$Q$3+BL$11),OFFSET(INDIRECT($D$4),$A78-1,$Q$4+BL$11)))))))</f>
        <v/>
      </c>
      <c r="BM78" s="45" t="str">
        <f t="shared" ref="BM78:BM86" ca="1" si="449">IF(BM$11="","",IF(BM$13=$M$5,CHOOSE($Q$6+1,$M$1,BN78+BO78-BP78),IF(BM$13=$M$6,CHOOSE($Q$6+1,$M$1,OFFSET($A78,,$P$7-1)),IF(BM$13=$M$7,CHOOSE($Q$6+1,$M$1,CHOOSE($R$6+1,0,SUM(OFFSET($A$11,$B78-$O$5,$O$6,1,-$P$6)))),IF(BM$13=$M$8,CHOOSE($Q$6+1,$M$1,CHOOSE($R$6+1,0,SUM(OFFSET($A$11,$B78-$O$5,$O$7,1,-$P$6)))),IF(BM$11&lt;$D$7,OFFSET(INDIRECT($D$3),$A78-1,$Q$3+BM$11),OFFSET(INDIRECT($D$4),$A78-1,$Q$4+BM$11)))))))</f>
        <v/>
      </c>
      <c r="BN78" s="45" t="str">
        <f t="shared" ref="BN78:BN86" ca="1" si="450">IF(BN$11="","",IF(BN$13=$M$5,CHOOSE($Q$6+1,$M$1,BO78+BP78-BQ78),IF(BN$13=$M$6,CHOOSE($Q$6+1,$M$1,OFFSET($A78,,$P$7-1)),IF(BN$13=$M$7,CHOOSE($Q$6+1,$M$1,CHOOSE($R$6+1,0,SUM(OFFSET($A$11,$B78-$O$5,$O$6,1,-$P$6)))),IF(BN$13=$M$8,CHOOSE($Q$6+1,$M$1,CHOOSE($R$6+1,0,SUM(OFFSET($A$11,$B78-$O$5,$O$7,1,-$P$6)))),IF(BN$11&lt;$D$7,OFFSET(INDIRECT($D$3),$A78-1,$Q$3+BN$11),OFFSET(INDIRECT($D$4),$A78-1,$Q$4+BN$11)))))))</f>
        <v/>
      </c>
      <c r="BO78" s="45" t="str">
        <f t="shared" ref="BO78:BO86" ca="1" si="451">IF(BO$11="","",IF(BO$13=$M$5,CHOOSE($Q$6+1,$M$1,BP78+BQ78-BR78),IF(BO$13=$M$6,CHOOSE($Q$6+1,$M$1,OFFSET($A78,,$P$7-1)),IF(BO$13=$M$7,CHOOSE($Q$6+1,$M$1,CHOOSE($R$6+1,0,SUM(OFFSET($A$11,$B78-$O$5,$O$6,1,-$P$6)))),IF(BO$13=$M$8,CHOOSE($Q$6+1,$M$1,CHOOSE($R$6+1,0,SUM(OFFSET($A$11,$B78-$O$5,$O$7,1,-$P$6)))),IF(BO$11&lt;$D$7,OFFSET(INDIRECT($D$3),$A78-1,$Q$3+BO$11),OFFSET(INDIRECT($D$4),$A78-1,$Q$4+BO$11)))))))</f>
        <v/>
      </c>
      <c r="BP78" s="45" t="str">
        <f t="shared" ref="BP78:BP86" ca="1" si="452">IF(BP$11="","",IF(BP$13=$M$5,CHOOSE($Q$6+1,$M$1,BQ78+BR78-BS78),IF(BP$13=$M$6,CHOOSE($Q$6+1,$M$1,OFFSET($A78,,$P$7-1)),IF(BP$13=$M$7,CHOOSE($Q$6+1,$M$1,CHOOSE($R$6+1,0,SUM(OFFSET($A$11,$B78-$O$5,$O$6,1,-$P$6)))),IF(BP$13=$M$8,CHOOSE($Q$6+1,$M$1,CHOOSE($R$6+1,0,SUM(OFFSET($A$11,$B78-$O$5,$O$7,1,-$P$6)))),IF(BP$11&lt;$D$7,OFFSET(INDIRECT($D$3),$A78-1,$Q$3+BP$11),OFFSET(INDIRECT($D$4),$A78-1,$Q$4+BP$11)))))))</f>
        <v/>
      </c>
      <c r="BQ78" s="45" t="str">
        <f t="shared" ref="BQ78:BQ86" ca="1" si="453">IF(BQ$11="","",IF(BQ$13=$M$5,CHOOSE($Q$6+1,$M$1,BR78+BS78-BT78),IF(BQ$13=$M$6,CHOOSE($Q$6+1,$M$1,OFFSET($A78,,$P$7-1)),IF(BQ$13=$M$7,CHOOSE($Q$6+1,$M$1,CHOOSE($R$6+1,0,SUM(OFFSET($A$11,$B78-$O$5,$O$6,1,-$P$6)))),IF(BQ$13=$M$8,CHOOSE($Q$6+1,$M$1,CHOOSE($R$6+1,0,SUM(OFFSET($A$11,$B78-$O$5,$O$7,1,-$P$6)))),IF(BQ$11&lt;$D$7,OFFSET(INDIRECT($D$3),$A78-1,$Q$3+BQ$11),OFFSET(INDIRECT($D$4),$A78-1,$Q$4+BQ$11)))))))</f>
        <v/>
      </c>
      <c r="BR78" s="45" t="str">
        <f t="shared" ref="BR78:BR86" ca="1" si="454">IF(BR$11="","",IF(BR$13=$M$5,CHOOSE($Q$6+1,$M$1,BS78+BT78-BU78),IF(BR$13=$M$6,CHOOSE($Q$6+1,$M$1,OFFSET($A78,,$P$7-1)),IF(BR$13=$M$7,CHOOSE($Q$6+1,$M$1,CHOOSE($R$6+1,0,SUM(OFFSET($A$11,$B78-$O$5,$O$6,1,-$P$6)))),IF(BR$13=$M$8,CHOOSE($Q$6+1,$M$1,CHOOSE($R$6+1,0,SUM(OFFSET($A$11,$B78-$O$5,$O$7,1,-$P$6)))),IF(BR$11&lt;$D$7,OFFSET(INDIRECT($D$3),$A78-1,$Q$3+BR$11),OFFSET(INDIRECT($D$4),$A78-1,$Q$4+BR$11)))))))</f>
        <v/>
      </c>
      <c r="BS78" s="45" t="str">
        <f t="shared" ref="BS78:BS86" ca="1" si="455">IF(BS$11="","",IF(BS$13=$M$5,CHOOSE($Q$6+1,$M$1,BT78+BU78-BV78),IF(BS$13=$M$6,CHOOSE($Q$6+1,$M$1,OFFSET($A78,,$P$7-1)),IF(BS$13=$M$7,CHOOSE($Q$6+1,$M$1,CHOOSE($R$6+1,0,SUM(OFFSET($A$11,$B78-$O$5,$O$6,1,-$P$6)))),IF(BS$13=$M$8,CHOOSE($Q$6+1,$M$1,CHOOSE($R$6+1,0,SUM(OFFSET($A$11,$B78-$O$5,$O$7,1,-$P$6)))),IF(BS$11&lt;$D$7,OFFSET(INDIRECT($D$3),$A78-1,$Q$3+BS$11),OFFSET(INDIRECT($D$4),$A78-1,$Q$4+BS$11)))))))</f>
        <v/>
      </c>
      <c r="BT78" s="45" t="str">
        <f t="shared" ref="BT78:BT86" ca="1" si="456">IF(BT$11="","",IF(BT$13=$M$5,CHOOSE($Q$6+1,$M$1,BU78+BV78-BW78),IF(BT$13=$M$6,CHOOSE($Q$6+1,$M$1,OFFSET($A78,,$P$7-1)),IF(BT$13=$M$7,CHOOSE($Q$6+1,$M$1,CHOOSE($R$6+1,0,SUM(OFFSET($A$11,$B78-$O$5,$O$6,1,-$P$6)))),IF(BT$13=$M$8,CHOOSE($Q$6+1,$M$1,CHOOSE($R$6+1,0,SUM(OFFSET($A$11,$B78-$O$5,$O$7,1,-$P$6)))),IF(BT$11&lt;$D$7,OFFSET(INDIRECT($D$3),$A78-1,$Q$3+BT$11),OFFSET(INDIRECT($D$4),$A78-1,$Q$4+BT$11)))))))</f>
        <v/>
      </c>
      <c r="BU78" s="45" t="str">
        <f t="shared" ref="BU78:BU86" ca="1" si="457">IF(BU$11="","",IF(BU$13=$M$5,CHOOSE($Q$6+1,$M$1,BV78+BW78-BX78),IF(BU$13=$M$6,CHOOSE($Q$6+1,$M$1,OFFSET($A78,,$P$7-1)),IF(BU$13=$M$7,CHOOSE($Q$6+1,$M$1,CHOOSE($R$6+1,0,SUM(OFFSET($A$11,$B78-$O$5,$O$6,1,-$P$6)))),IF(BU$13=$M$8,CHOOSE($Q$6+1,$M$1,CHOOSE($R$6+1,0,SUM(OFFSET($A$11,$B78-$O$5,$O$7,1,-$P$6)))),IF(BU$11&lt;$D$7,OFFSET(INDIRECT($D$3),$A78-1,$Q$3+BU$11),OFFSET(INDIRECT($D$4),$A78-1,$Q$4+BU$11)))))))</f>
        <v/>
      </c>
      <c r="BV78" s="45" t="str">
        <f t="shared" ref="BV78:BV86" ca="1" si="458">IF(BV$11="","",IF(BV$13=$M$5,CHOOSE($Q$6+1,$M$1,BW78+BX78-BY78),IF(BV$13=$M$6,CHOOSE($Q$6+1,$M$1,OFFSET($A78,,$P$7-1)),IF(BV$13=$M$7,CHOOSE($Q$6+1,$M$1,CHOOSE($R$6+1,0,SUM(OFFSET($A$11,$B78-$O$5,$O$6,1,-$P$6)))),IF(BV$13=$M$8,CHOOSE($Q$6+1,$M$1,CHOOSE($R$6+1,0,SUM(OFFSET($A$11,$B78-$O$5,$O$7,1,-$P$6)))),IF(BV$11&lt;$D$7,OFFSET(INDIRECT($D$3),$A78-1,$Q$3+BV$11),OFFSET(INDIRECT($D$4),$A78-1,$Q$4+BV$11)))))))</f>
        <v/>
      </c>
      <c r="BW78" s="45" t="str">
        <f t="shared" ref="BW78:BW86" ca="1" si="459">IF(BW$11="","",IF(BW$13=$M$5,CHOOSE($Q$6+1,$M$1,BX78+BY78-BZ78),IF(BW$13=$M$6,CHOOSE($Q$6+1,$M$1,OFFSET($A78,,$P$7-1)),IF(BW$13=$M$7,CHOOSE($Q$6+1,$M$1,CHOOSE($R$6+1,0,SUM(OFFSET($A$11,$B78-$O$5,$O$6,1,-$P$6)))),IF(BW$13=$M$8,CHOOSE($Q$6+1,$M$1,CHOOSE($R$6+1,0,SUM(OFFSET($A$11,$B78-$O$5,$O$7,1,-$P$6)))),IF(BW$11&lt;$D$7,OFFSET(INDIRECT($D$3),$A78-1,$Q$3+BW$11),OFFSET(INDIRECT($D$4),$A78-1,$Q$4+BW$11)))))))</f>
        <v/>
      </c>
      <c r="BX78" s="45" t="str">
        <f t="shared" ref="BX78:BX86" ca="1" si="460">IF(BX$11="","",IF(BX$13=$M$5,CHOOSE($Q$6+1,$M$1,BY78+BZ78-CA78),IF(BX$13=$M$6,CHOOSE($Q$6+1,$M$1,OFFSET($A78,,$P$7-1)),IF(BX$13=$M$7,CHOOSE($Q$6+1,$M$1,CHOOSE($R$6+1,0,SUM(OFFSET($A$11,$B78-$O$5,$O$6,1,-$P$6)))),IF(BX$13=$M$8,CHOOSE($Q$6+1,$M$1,CHOOSE($R$6+1,0,SUM(OFFSET($A$11,$B78-$O$5,$O$7,1,-$P$6)))),IF(BX$11&lt;$D$7,OFFSET(INDIRECT($D$3),$A78-1,$Q$3+BX$11),OFFSET(INDIRECT($D$4),$A78-1,$Q$4+BX$11)))))))</f>
        <v/>
      </c>
      <c r="BY78" s="45" t="str">
        <f t="shared" ref="BY78:BY86" ca="1" si="461">IF(BY$11="","",IF(BY$13=$M$5,CHOOSE($Q$6+1,$M$1,BZ78+CA78-CB78),IF(BY$13=$M$6,CHOOSE($Q$6+1,$M$1,OFFSET($A78,,$P$7-1)),IF(BY$13=$M$7,CHOOSE($Q$6+1,$M$1,CHOOSE($R$6+1,0,SUM(OFFSET($A$11,$B78-$O$5,$O$6,1,-$P$6)))),IF(BY$13=$M$8,CHOOSE($Q$6+1,$M$1,CHOOSE($R$6+1,0,SUM(OFFSET($A$11,$B78-$O$5,$O$7,1,-$P$6)))),IF(BY$11&lt;$D$7,OFFSET(INDIRECT($D$3),$A78-1,$Q$3+BY$11),OFFSET(INDIRECT($D$4),$A78-1,$Q$4+BY$11)))))))</f>
        <v/>
      </c>
      <c r="BZ78" s="45" t="str">
        <f t="shared" ref="BZ78:BZ86" ca="1" si="462">IF(BZ$11="","",IF(BZ$13=$M$5,CHOOSE($Q$6+1,$M$1,CA78+CB78-CC78),IF(BZ$13=$M$6,CHOOSE($Q$6+1,$M$1,OFFSET($A78,,$P$7-1)),IF(BZ$13=$M$7,CHOOSE($Q$6+1,$M$1,CHOOSE($R$6+1,0,SUM(OFFSET($A$11,$B78-$O$5,$O$6,1,-$P$6)))),IF(BZ$13=$M$8,CHOOSE($Q$6+1,$M$1,CHOOSE($R$6+1,0,SUM(OFFSET($A$11,$B78-$O$5,$O$7,1,-$P$6)))),IF(BZ$11&lt;$D$7,OFFSET(INDIRECT($D$3),$A78-1,$Q$3+BZ$11),OFFSET(INDIRECT($D$4),$A78-1,$Q$4+BZ$11)))))))</f>
        <v/>
      </c>
      <c r="CA78" s="45" t="str">
        <f t="shared" ref="CA78:CA86" ca="1" si="463">IF(CA$11="","",IF(CA$13=$M$5,CHOOSE($Q$6+1,$M$1,CB78+CC78-CD78),IF(CA$13=$M$6,CHOOSE($Q$6+1,$M$1,OFFSET($A78,,$P$7-1)),IF(CA$13=$M$7,CHOOSE($Q$6+1,$M$1,CHOOSE($R$6+1,0,SUM(OFFSET($A$11,$B78-$O$5,$O$6,1,-$P$6)))),IF(CA$13=$M$8,CHOOSE($Q$6+1,$M$1,CHOOSE($R$6+1,0,SUM(OFFSET($A$11,$B78-$O$5,$O$7,1,-$P$6)))),IF(CA$11&lt;$D$7,OFFSET(INDIRECT($D$3),$A78-1,$Q$3+CA$11),OFFSET(INDIRECT($D$4),$A78-1,$Q$4+CA$11)))))))</f>
        <v/>
      </c>
      <c r="CB78" s="45" t="str">
        <f t="shared" ref="CB78:CB86" ca="1" si="464">IF(CB$11="","",IF(CB$13=$M$5,CHOOSE($Q$6+1,$M$1,CC78+CD78-CE78),IF(CB$13=$M$6,CHOOSE($Q$6+1,$M$1,OFFSET($A78,,$P$7-1)),IF(CB$13=$M$7,CHOOSE($Q$6+1,$M$1,CHOOSE($R$6+1,0,SUM(OFFSET($A$11,$B78-$O$5,$O$6,1,-$P$6)))),IF(CB$13=$M$8,CHOOSE($Q$6+1,$M$1,CHOOSE($R$6+1,0,SUM(OFFSET($A$11,$B78-$O$5,$O$7,1,-$P$6)))),IF(CB$11&lt;$D$7,OFFSET(INDIRECT($D$3),$A78-1,$Q$3+CB$11),OFFSET(INDIRECT($D$4),$A78-1,$Q$4+CB$11)))))))</f>
        <v/>
      </c>
      <c r="CC78" s="45" t="str">
        <f t="shared" ref="CC78:CC86" ca="1" si="465">IF(CC$11="","",IF(CC$13=$M$5,CHOOSE($Q$6+1,$M$1,CD78+CE78-CF78),IF(CC$13=$M$6,CHOOSE($Q$6+1,$M$1,OFFSET($A78,,$P$7-1)),IF(CC$13=$M$7,CHOOSE($Q$6+1,$M$1,CHOOSE($R$6+1,0,SUM(OFFSET($A$11,$B78-$O$5,$O$6,1,-$P$6)))),IF(CC$13=$M$8,CHOOSE($Q$6+1,$M$1,CHOOSE($R$6+1,0,SUM(OFFSET($A$11,$B78-$O$5,$O$7,1,-$P$6)))),IF(CC$11&lt;$D$7,OFFSET(INDIRECT($D$3),$A78-1,$Q$3+CC$11),OFFSET(INDIRECT($D$4),$A78-1,$Q$4+CC$11)))))))</f>
        <v/>
      </c>
      <c r="CD78" s="45" t="str">
        <f t="shared" ref="CD78:CD86" ca="1" si="466">IF(CD$11="","",IF(CD$13=$M$5,CHOOSE($Q$6+1,$M$1,CE78+CF78-CG78),IF(CD$13=$M$6,CHOOSE($Q$6+1,$M$1,OFFSET($A78,,$P$7-1)),IF(CD$13=$M$7,CHOOSE($Q$6+1,$M$1,CHOOSE($R$6+1,0,SUM(OFFSET($A$11,$B78-$O$5,$O$6,1,-$P$6)))),IF(CD$13=$M$8,CHOOSE($Q$6+1,$M$1,CHOOSE($R$6+1,0,SUM(OFFSET($A$11,$B78-$O$5,$O$7,1,-$P$6)))),IF(CD$11&lt;$D$7,OFFSET(INDIRECT($D$3),$A78-1,$Q$3+CD$11),OFFSET(INDIRECT($D$4),$A78-1,$Q$4+CD$11)))))))</f>
        <v/>
      </c>
      <c r="CE78" s="45" t="str">
        <f t="shared" ref="CE78:CE86" ca="1" si="467">IF(CE$11="","",IF(CE$13=$M$5,CHOOSE($Q$6+1,$M$1,CF78+CG78-CH78),IF(CE$13=$M$6,CHOOSE($Q$6+1,$M$1,OFFSET($A78,,$P$7-1)),IF(CE$13=$M$7,CHOOSE($Q$6+1,$M$1,CHOOSE($R$6+1,0,SUM(OFFSET($A$11,$B78-$O$5,$O$6,1,-$P$6)))),IF(CE$13=$M$8,CHOOSE($Q$6+1,$M$1,CHOOSE($R$6+1,0,SUM(OFFSET($A$11,$B78-$O$5,$O$7,1,-$P$6)))),IF(CE$11&lt;$D$7,OFFSET(INDIRECT($D$3),$A78-1,$Q$3+CE$11),OFFSET(INDIRECT($D$4),$A78-1,$Q$4+CE$11)))))))</f>
        <v/>
      </c>
      <c r="CF78" s="45" t="str">
        <f t="shared" ref="CF78:CF86" ca="1" si="468">IF(CF$11="","",IF(CF$13=$M$5,CHOOSE($Q$6+1,$M$1,CG78+CH78-CI78),IF(CF$13=$M$6,CHOOSE($Q$6+1,$M$1,OFFSET($A78,,$P$7-1)),IF(CF$13=$M$7,CHOOSE($Q$6+1,$M$1,CHOOSE($R$6+1,0,SUM(OFFSET($A$11,$B78-$O$5,$O$6,1,-$P$6)))),IF(CF$13=$M$8,CHOOSE($Q$6+1,$M$1,CHOOSE($R$6+1,0,SUM(OFFSET($A$11,$B78-$O$5,$O$7,1,-$P$6)))),IF(CF$11&lt;$D$7,OFFSET(INDIRECT($D$3),$A78-1,$Q$3+CF$11),OFFSET(INDIRECT($D$4),$A78-1,$Q$4+CF$11)))))))</f>
        <v/>
      </c>
      <c r="CG78" s="45" t="str">
        <f t="shared" ref="CG78:CG86" ca="1" si="469">IF(CG$11="","",IF(CG$13=$M$5,CHOOSE($Q$6+1,$M$1,CH78+CI78-CJ78),IF(CG$13=$M$6,CHOOSE($Q$6+1,$M$1,OFFSET($A78,,$P$7-1)),IF(CG$13=$M$7,CHOOSE($Q$6+1,$M$1,CHOOSE($R$6+1,0,SUM(OFFSET($A$11,$B78-$O$5,$O$6,1,-$P$6)))),IF(CG$13=$M$8,CHOOSE($Q$6+1,$M$1,CHOOSE($R$6+1,0,SUM(OFFSET($A$11,$B78-$O$5,$O$7,1,-$P$6)))),IF(CG$11&lt;$D$7,OFFSET(INDIRECT($D$3),$A78-1,$Q$3+CG$11),OFFSET(INDIRECT($D$4),$A78-1,$Q$4+CG$11)))))))</f>
        <v/>
      </c>
      <c r="CH78" s="45" t="str">
        <f t="shared" ref="CH78:CH86" ca="1" si="470">IF(CH$11="","",IF(CH$13=$M$5,CHOOSE($Q$6+1,$M$1,CI78+CJ78-CK78),IF(CH$13=$M$6,CHOOSE($Q$6+1,$M$1,OFFSET($A78,,$P$7-1)),IF(CH$13=$M$7,CHOOSE($Q$6+1,$M$1,CHOOSE($R$6+1,0,SUM(OFFSET($A$11,$B78-$O$5,$O$6,1,-$P$6)))),IF(CH$13=$M$8,CHOOSE($Q$6+1,$M$1,CHOOSE($R$6+1,0,SUM(OFFSET($A$11,$B78-$O$5,$O$7,1,-$P$6)))),IF(CH$11&lt;$D$7,OFFSET(INDIRECT($D$3),$A78-1,$Q$3+CH$11),OFFSET(INDIRECT($D$4),$A78-1,$Q$4+CH$11)))))))</f>
        <v/>
      </c>
      <c r="CI78" s="45" t="str">
        <f t="shared" ref="CI78:CI86" ca="1" si="471">IF(CI$11="","",IF(CI$13=$M$5,CHOOSE($Q$6+1,$M$1,CJ78+CK78-CL78),IF(CI$13=$M$6,CHOOSE($Q$6+1,$M$1,OFFSET($A78,,$P$7-1)),IF(CI$13=$M$7,CHOOSE($Q$6+1,$M$1,CHOOSE($R$6+1,0,SUM(OFFSET($A$11,$B78-$O$5,$O$6,1,-$P$6)))),IF(CI$13=$M$8,CHOOSE($Q$6+1,$M$1,CHOOSE($R$6+1,0,SUM(OFFSET($A$11,$B78-$O$5,$O$7,1,-$P$6)))),IF(CI$11&lt;$D$7,OFFSET(INDIRECT($D$3),$A78-1,$Q$3+CI$11),OFFSET(INDIRECT($D$4),$A78-1,$Q$4+CI$11)))))))</f>
        <v/>
      </c>
      <c r="CJ78" s="45" t="str">
        <f t="shared" ref="CJ78:CJ86" ca="1" si="472">IF(CJ$11="","",IF(CJ$13=$M$5,CHOOSE($Q$6+1,$M$1,CK78+CL78-CM78),IF(CJ$13=$M$6,CHOOSE($Q$6+1,$M$1,OFFSET($A78,,$P$7-1)),IF(CJ$13=$M$7,CHOOSE($Q$6+1,$M$1,CHOOSE($R$6+1,0,SUM(OFFSET($A$11,$B78-$O$5,$O$6,1,-$P$6)))),IF(CJ$13=$M$8,CHOOSE($Q$6+1,$M$1,CHOOSE($R$6+1,0,SUM(OFFSET($A$11,$B78-$O$5,$O$7,1,-$P$6)))),IF(CJ$11&lt;$D$7,OFFSET(INDIRECT($D$3),$A78-1,$Q$3+CJ$11),OFFSET(INDIRECT($D$4),$A78-1,$Q$4+CJ$11)))))))</f>
        <v/>
      </c>
      <c r="CK78" s="45" t="str">
        <f t="shared" ref="CK78:CK86" ca="1" si="473">IF(CK$11="","",IF(CK$13=$M$5,CHOOSE($Q$6+1,$M$1,CL78+CM78-CN78),IF(CK$13=$M$6,CHOOSE($Q$6+1,$M$1,OFFSET($A78,,$P$7-1)),IF(CK$13=$M$7,CHOOSE($Q$6+1,$M$1,CHOOSE($R$6+1,0,SUM(OFFSET($A$11,$B78-$O$5,$O$6,1,-$P$6)))),IF(CK$13=$M$8,CHOOSE($Q$6+1,$M$1,CHOOSE($R$6+1,0,SUM(OFFSET($A$11,$B78-$O$5,$O$7,1,-$P$6)))),IF(CK$11&lt;$D$7,OFFSET(INDIRECT($D$3),$A78-1,$Q$3+CK$11),OFFSET(INDIRECT($D$4),$A78-1,$Q$4+CK$11)))))))</f>
        <v/>
      </c>
      <c r="CL78" s="45" t="str">
        <f t="shared" ref="CL78:CL86" ca="1" si="474">IF(CL$11="","",IF(CL$13=$M$5,CHOOSE($Q$6+1,$M$1,CM78+CN78-CO78),IF(CL$13=$M$6,CHOOSE($Q$6+1,$M$1,OFFSET($A78,,$P$7-1)),IF(CL$13=$M$7,CHOOSE($Q$6+1,$M$1,CHOOSE($R$6+1,0,SUM(OFFSET($A$11,$B78-$O$5,$O$6,1,-$P$6)))),IF(CL$13=$M$8,CHOOSE($Q$6+1,$M$1,CHOOSE($R$6+1,0,SUM(OFFSET($A$11,$B78-$O$5,$O$7,1,-$P$6)))),IF(CL$11&lt;$D$7,OFFSET(INDIRECT($D$3),$A78-1,$Q$3+CL$11),OFFSET(INDIRECT($D$4),$A78-1,$Q$4+CL$11)))))))</f>
        <v/>
      </c>
      <c r="CM78" s="45" t="str">
        <f t="shared" ref="CM78:CM86" ca="1" si="475">IF(CM$11="","",IF(CM$13=$M$5,CHOOSE($Q$6+1,$M$1,CN78+CO78-CP78),IF(CM$13=$M$6,CHOOSE($Q$6+1,$M$1,OFFSET($A78,,$P$7-1)),IF(CM$13=$M$7,CHOOSE($Q$6+1,$M$1,CHOOSE($R$6+1,0,SUM(OFFSET($A$11,$B78-$O$5,$O$6,1,-$P$6)))),IF(CM$13=$M$8,CHOOSE($Q$6+1,$M$1,CHOOSE($R$6+1,0,SUM(OFFSET($A$11,$B78-$O$5,$O$7,1,-$P$6)))),IF(CM$11&lt;$D$7,OFFSET(INDIRECT($D$3),$A78-1,$Q$3+CM$11),OFFSET(INDIRECT($D$4),$A78-1,$Q$4+CM$11)))))))</f>
        <v/>
      </c>
      <c r="CN78" s="45" t="str">
        <f t="shared" ref="CN78:CN86" ca="1" si="476">IF(CN$11="","",IF(CN$13=$M$5,CHOOSE($Q$6+1,$M$1,CO78+CP78-CQ78),IF(CN$13=$M$6,CHOOSE($Q$6+1,$M$1,OFFSET($A78,,$P$7-1)),IF(CN$13=$M$7,CHOOSE($Q$6+1,$M$1,CHOOSE($R$6+1,0,SUM(OFFSET($A$11,$B78-$O$5,$O$6,1,-$P$6)))),IF(CN$13=$M$8,CHOOSE($Q$6+1,$M$1,CHOOSE($R$6+1,0,SUM(OFFSET($A$11,$B78-$O$5,$O$7,1,-$P$6)))),IF(CN$11&lt;$D$7,OFFSET(INDIRECT($D$3),$A78-1,$Q$3+CN$11),OFFSET(INDIRECT($D$4),$A78-1,$Q$4+CN$11)))))))</f>
        <v/>
      </c>
      <c r="CO78" s="45" t="str">
        <f t="shared" ref="CO78:CO86" ca="1" si="477">IF(CO$11="","",IF(CO$13=$M$5,CHOOSE($Q$6+1,$M$1,CP78+CQ78-CR78),IF(CO$13=$M$6,CHOOSE($Q$6+1,$M$1,OFFSET($A78,,$P$7-1)),IF(CO$13=$M$7,CHOOSE($Q$6+1,$M$1,CHOOSE($R$6+1,0,SUM(OFFSET($A$11,$B78-$O$5,$O$6,1,-$P$6)))),IF(CO$13=$M$8,CHOOSE($Q$6+1,$M$1,CHOOSE($R$6+1,0,SUM(OFFSET($A$11,$B78-$O$5,$O$7,1,-$P$6)))),IF(CO$11&lt;$D$7,OFFSET(INDIRECT($D$3),$A78-1,$Q$3+CO$11),OFFSET(INDIRECT($D$4),$A78-1,$Q$4+CO$11)))))))</f>
        <v/>
      </c>
      <c r="CP78" s="45" t="str">
        <f t="shared" ref="CP78:CP86" ca="1" si="478">IF(CP$11="","",IF(CP$13=$M$5,CHOOSE($Q$6+1,$M$1,CQ78+CR78-CS78),IF(CP$13=$M$6,CHOOSE($Q$6+1,$M$1,OFFSET($A78,,$P$7-1)),IF(CP$13=$M$7,CHOOSE($Q$6+1,$M$1,CHOOSE($R$6+1,0,SUM(OFFSET($A$11,$B78-$O$5,$O$6,1,-$P$6)))),IF(CP$13=$M$8,CHOOSE($Q$6+1,$M$1,CHOOSE($R$6+1,0,SUM(OFFSET($A$11,$B78-$O$5,$O$7,1,-$P$6)))),IF(CP$11&lt;$D$7,OFFSET(INDIRECT($D$3),$A78-1,$Q$3+CP$11),OFFSET(INDIRECT($D$4),$A78-1,$Q$4+CP$11)))))))</f>
        <v/>
      </c>
      <c r="CQ78" s="45" t="str">
        <f t="shared" ref="CQ78:CQ86" ca="1" si="479">IF(CQ$11="","",IF(CQ$13=$M$5,CHOOSE($Q$6+1,$M$1,CR78+CS78-CT78),IF(CQ$13=$M$6,CHOOSE($Q$6+1,$M$1,OFFSET($A78,,$P$7-1)),IF(CQ$13=$M$7,CHOOSE($Q$6+1,$M$1,CHOOSE($R$6+1,0,SUM(OFFSET($A$11,$B78-$O$5,$O$6,1,-$P$6)))),IF(CQ$13=$M$8,CHOOSE($Q$6+1,$M$1,CHOOSE($R$6+1,0,SUM(OFFSET($A$11,$B78-$O$5,$O$7,1,-$P$6)))),IF(CQ$11&lt;$D$7,OFFSET(INDIRECT($D$3),$A78-1,$Q$3+CQ$11),OFFSET(INDIRECT($D$4),$A78-1,$Q$4+CQ$11)))))))</f>
        <v/>
      </c>
      <c r="CR78" s="45" t="str">
        <f t="shared" ref="CR78:CR86" ca="1" si="480">IF(CR$11="","",IF(CR$13=$M$5,CHOOSE($Q$6+1,$M$1,CS78+CT78-CU78),IF(CR$13=$M$6,CHOOSE($Q$6+1,$M$1,OFFSET($A78,,$P$7-1)),IF(CR$13=$M$7,CHOOSE($Q$6+1,$M$1,CHOOSE($R$6+1,0,SUM(OFFSET($A$11,$B78-$O$5,$O$6,1,-$P$6)))),IF(CR$13=$M$8,CHOOSE($Q$6+1,$M$1,CHOOSE($R$6+1,0,SUM(OFFSET($A$11,$B78-$O$5,$O$7,1,-$P$6)))),IF(CR$11&lt;$D$7,OFFSET(INDIRECT($D$3),$A78-1,$Q$3+CR$11),OFFSET(INDIRECT($D$4),$A78-1,$Q$4+CR$11)))))))</f>
        <v/>
      </c>
      <c r="CS78" s="45" t="str">
        <f t="shared" ref="CS78:CS86" ca="1" si="481">IF(CS$11="","",IF(CS$13=$M$5,CHOOSE($Q$6+1,$M$1,CT78+CU78-CV78),IF(CS$13=$M$6,CHOOSE($Q$6+1,$M$1,OFFSET($A78,,$P$7-1)),IF(CS$13=$M$7,CHOOSE($Q$6+1,$M$1,CHOOSE($R$6+1,0,SUM(OFFSET($A$11,$B78-$O$5,$O$6,1,-$P$6)))),IF(CS$13=$M$8,CHOOSE($Q$6+1,$M$1,CHOOSE($R$6+1,0,SUM(OFFSET($A$11,$B78-$O$5,$O$7,1,-$P$6)))),IF(CS$11&lt;$D$7,OFFSET(INDIRECT($D$3),$A78-1,$Q$3+CS$11),OFFSET(INDIRECT($D$4),$A78-1,$Q$4+CS$11)))))))</f>
        <v/>
      </c>
      <c r="CT78" s="45" t="str">
        <f t="shared" ref="CT78:CT86" ca="1" si="482">IF(CT$11="","",IF(CT$13=$M$5,CHOOSE($Q$6+1,$M$1,CU78+CV78-CW78),IF(CT$13=$M$6,CHOOSE($Q$6+1,$M$1,OFFSET($A78,,$P$7-1)),IF(CT$13=$M$7,CHOOSE($Q$6+1,$M$1,CHOOSE($R$6+1,0,SUM(OFFSET($A$11,$B78-$O$5,$O$6,1,-$P$6)))),IF(CT$13=$M$8,CHOOSE($Q$6+1,$M$1,CHOOSE($R$6+1,0,SUM(OFFSET($A$11,$B78-$O$5,$O$7,1,-$P$6)))),IF(CT$11&lt;$D$7,OFFSET(INDIRECT($D$3),$A78-1,$Q$3+CT$11),OFFSET(INDIRECT($D$4),$A78-1,$Q$4+CT$11)))))))</f>
        <v/>
      </c>
      <c r="CU78" s="45" t="str">
        <f t="shared" ref="CU78:CU86" ca="1" si="483">IF(CU$11="","",IF(CU$13=$M$5,CHOOSE($Q$6+1,$M$1,CV78+CW78-CX78),IF(CU$13=$M$6,CHOOSE($Q$6+1,$M$1,OFFSET($A78,,$P$7-1)),IF(CU$13=$M$7,CHOOSE($Q$6+1,$M$1,CHOOSE($R$6+1,0,SUM(OFFSET($A$11,$B78-$O$5,$O$6,1,-$P$6)))),IF(CU$13=$M$8,CHOOSE($Q$6+1,$M$1,CHOOSE($R$6+1,0,SUM(OFFSET($A$11,$B78-$O$5,$O$7,1,-$P$6)))),IF(CU$11&lt;$D$7,OFFSET(INDIRECT($D$3),$A78-1,$Q$3+CU$11),OFFSET(INDIRECT($D$4),$A78-1,$Q$4+CU$11)))))))</f>
        <v/>
      </c>
      <c r="CV78" s="45" t="str">
        <f t="shared" ref="CV78:CV86" ca="1" si="484">IF(CV$11="","",IF(CV$13=$M$5,CHOOSE($Q$6+1,$M$1,CW78+CX78-CY78),IF(CV$13=$M$6,CHOOSE($Q$6+1,$M$1,OFFSET($A78,,$P$7-1)),IF(CV$13=$M$7,CHOOSE($Q$6+1,$M$1,CHOOSE($R$6+1,0,SUM(OFFSET($A$11,$B78-$O$5,$O$6,1,-$P$6)))),IF(CV$13=$M$8,CHOOSE($Q$6+1,$M$1,CHOOSE($R$6+1,0,SUM(OFFSET($A$11,$B78-$O$5,$O$7,1,-$P$6)))),IF(CV$11&lt;$D$7,OFFSET(INDIRECT($D$3),$A78-1,$Q$3+CV$11),OFFSET(INDIRECT($D$4),$A78-1,$Q$4+CV$11)))))))</f>
        <v/>
      </c>
      <c r="CW78" s="45" t="str">
        <f t="shared" ref="CW78:CW86" ca="1" si="485">IF(CW$11="","",IF(CW$13=$M$5,CHOOSE($Q$6+1,$M$1,CX78+CY78-CZ78),IF(CW$13=$M$6,CHOOSE($Q$6+1,$M$1,OFFSET($A78,,$P$7-1)),IF(CW$13=$M$7,CHOOSE($Q$6+1,$M$1,CHOOSE($R$6+1,0,SUM(OFFSET($A$11,$B78-$O$5,$O$6,1,-$P$6)))),IF(CW$13=$M$8,CHOOSE($Q$6+1,$M$1,CHOOSE($R$6+1,0,SUM(OFFSET($A$11,$B78-$O$5,$O$7,1,-$P$6)))),IF(CW$11&lt;$D$7,OFFSET(INDIRECT($D$3),$A78-1,$Q$3+CW$11),OFFSET(INDIRECT($D$4),$A78-1,$Q$4+CW$11)))))))</f>
        <v/>
      </c>
      <c r="CX78" s="45" t="str">
        <f t="shared" ref="CX78:CX86" ca="1" si="486">IF(CX$11="","",IF(CX$13=$M$5,CHOOSE($Q$6+1,$M$1,CY78+CZ78-DA78),IF(CX$13=$M$6,CHOOSE($Q$6+1,$M$1,OFFSET($A78,,$P$7-1)),IF(CX$13=$M$7,CHOOSE($Q$6+1,$M$1,CHOOSE($R$6+1,0,SUM(OFFSET($A$11,$B78-$O$5,$O$6,1,-$P$6)))),IF(CX$13=$M$8,CHOOSE($Q$6+1,$M$1,CHOOSE($R$6+1,0,SUM(OFFSET($A$11,$B78-$O$5,$O$7,1,-$P$6)))),IF(CX$11&lt;$D$7,OFFSET(INDIRECT($D$3),$A78-1,$Q$3+CX$11),OFFSET(INDIRECT($D$4),$A78-1,$Q$4+CX$11)))))))</f>
        <v/>
      </c>
      <c r="CY78" s="45" t="str">
        <f t="shared" ref="CY78:CY86" ca="1" si="487">IF(CY$11="","",IF(CY$13=$M$5,CHOOSE($Q$6+1,$M$1,CZ78+DA78-DB78),IF(CY$13=$M$6,CHOOSE($Q$6+1,$M$1,OFFSET($A78,,$P$7-1)),IF(CY$13=$M$7,CHOOSE($Q$6+1,$M$1,CHOOSE($R$6+1,0,SUM(OFFSET($A$11,$B78-$O$5,$O$6,1,-$P$6)))),IF(CY$13=$M$8,CHOOSE($Q$6+1,$M$1,CHOOSE($R$6+1,0,SUM(OFFSET($A$11,$B78-$O$5,$O$7,1,-$P$6)))),IF(CY$11&lt;$D$7,OFFSET(INDIRECT($D$3),$A78-1,$Q$3+CY$11),OFFSET(INDIRECT($D$4),$A78-1,$Q$4+CY$11)))))))</f>
        <v/>
      </c>
      <c r="CZ78" s="45" t="str">
        <f t="shared" ref="CZ78:CZ86" ca="1" si="488">IF(CZ$11="","",IF(CZ$13=$M$5,CHOOSE($Q$6+1,$M$1,DA78+DB78-DC78),IF(CZ$13=$M$6,CHOOSE($Q$6+1,$M$1,OFFSET($A78,,$P$7-1)),IF(CZ$13=$M$7,CHOOSE($Q$6+1,$M$1,CHOOSE($R$6+1,0,SUM(OFFSET($A$11,$B78-$O$5,$O$6,1,-$P$6)))),IF(CZ$13=$M$8,CHOOSE($Q$6+1,$M$1,CHOOSE($R$6+1,0,SUM(OFFSET($A$11,$B78-$O$5,$O$7,1,-$P$6)))),IF(CZ$11&lt;$D$7,OFFSET(INDIRECT($D$3),$A78-1,$Q$3+CZ$11),OFFSET(INDIRECT($D$4),$A78-1,$Q$4+CZ$11)))))))</f>
        <v/>
      </c>
    </row>
    <row r="79" spans="1:104" ht="13.5" customHeight="1">
      <c r="A79" s="41">
        <v>67</v>
      </c>
      <c r="B79" s="3">
        <f t="shared" si="14"/>
        <v>79</v>
      </c>
      <c r="C79" s="43" t="s">
        <v>582</v>
      </c>
      <c r="D79" s="45" t="e">
        <f t="shared" ref="D79:D86" ca="1" si="489">IF(D$11="","",IF(D$13=$M$5,CHOOSE($Q$6+1,$M$1,E79+F79-G79),IF(D$13=$M$6,CHOOSE($Q$6+1,$M$1,OFFSET($A79,,$P$7-1)),IF(D$13=$M$7,CHOOSE($Q$6+1,$M$1,CHOOSE($R$6+1,0,SUM(OFFSET($A$11,$B79-$O$5,$O$6,1,-$P$6)))),IF(D$13=$M$8,CHOOSE($Q$6+1,$M$1,CHOOSE($R$6+1,0,SUM(OFFSET($A$11,$B79-$O$5,$O$7,1,-$P$6)))),IF(D$11&lt;$D$7,OFFSET(INDIRECT($D$3),$A79-1,$Q$3+D$11),OFFSET(INDIRECT($D$4),$A79-1,$Q$4+D$11)))))))</f>
        <v>#REF!</v>
      </c>
      <c r="E79" s="45" t="e">
        <f t="shared" ca="1" si="389"/>
        <v>#REF!</v>
      </c>
      <c r="F79" s="45" t="e">
        <f t="shared" ca="1" si="390"/>
        <v>#REF!</v>
      </c>
      <c r="G79" s="45">
        <f t="shared" ca="1" si="391"/>
        <v>0</v>
      </c>
      <c r="H79" s="45" t="str">
        <f t="shared" ca="1" si="392"/>
        <v>Diluted EPS (Discontinued)</v>
      </c>
      <c r="I79" s="45">
        <f t="shared" ca="1" si="393"/>
        <v>0</v>
      </c>
      <c r="J79" s="45">
        <f t="shared" ca="1" si="394"/>
        <v>0</v>
      </c>
      <c r="K79" s="45">
        <f t="shared" ca="1" si="395"/>
        <v>0</v>
      </c>
      <c r="L79" s="45">
        <f t="shared" ca="1" si="396"/>
        <v>0</v>
      </c>
      <c r="M79" s="45">
        <f t="shared" ca="1" si="397"/>
        <v>0</v>
      </c>
      <c r="N79" s="45" t="str">
        <f t="shared" ca="1" si="398"/>
        <v>FI</v>
      </c>
      <c r="O79" s="45" t="str">
        <f t="shared" ca="1" si="399"/>
        <v>FI</v>
      </c>
      <c r="P79" s="45" t="str">
        <f t="shared" ca="1" si="400"/>
        <v>FI</v>
      </c>
      <c r="Q79" s="45">
        <f t="shared" ca="1" si="401"/>
        <v>0</v>
      </c>
      <c r="R79" s="45" t="str">
        <f t="shared" ca="1" si="402"/>
        <v>FI</v>
      </c>
      <c r="S79" s="45" t="str">
        <f t="shared" ca="1" si="403"/>
        <v>FI</v>
      </c>
      <c r="T79" s="45" t="str">
        <f t="shared" ca="1" si="404"/>
        <v>FI</v>
      </c>
      <c r="U79" s="45">
        <f t="shared" ca="1" si="405"/>
        <v>0</v>
      </c>
      <c r="V79" s="45">
        <f t="shared" ca="1" si="406"/>
        <v>0</v>
      </c>
      <c r="W79" s="45">
        <f t="shared" ca="1" si="407"/>
        <v>0</v>
      </c>
      <c r="X79" s="45" t="e">
        <f t="shared" ca="1" si="408"/>
        <v>#REF!</v>
      </c>
      <c r="Y79" s="45">
        <f t="shared" ca="1" si="409"/>
        <v>0</v>
      </c>
      <c r="Z79" s="45" t="e">
        <f t="shared" ca="1" si="410"/>
        <v>#REF!</v>
      </c>
      <c r="AA79" s="45" t="e">
        <f t="shared" ca="1" si="411"/>
        <v>#REF!</v>
      </c>
      <c r="AB79" s="45" t="str">
        <f t="shared" ca="1" si="412"/>
        <v/>
      </c>
      <c r="AC79" s="45" t="str">
        <f t="shared" ca="1" si="413"/>
        <v/>
      </c>
      <c r="AD79" s="45" t="str">
        <f t="shared" ca="1" si="414"/>
        <v/>
      </c>
      <c r="AE79" s="45" t="str">
        <f t="shared" ca="1" si="415"/>
        <v/>
      </c>
      <c r="AF79" s="45" t="str">
        <f t="shared" ca="1" si="416"/>
        <v/>
      </c>
      <c r="AG79" s="45" t="str">
        <f t="shared" ca="1" si="417"/>
        <v/>
      </c>
      <c r="AH79" s="45" t="str">
        <f t="shared" ca="1" si="418"/>
        <v/>
      </c>
      <c r="AI79" s="45" t="str">
        <f t="shared" ca="1" si="419"/>
        <v/>
      </c>
      <c r="AJ79" s="45" t="str">
        <f t="shared" ca="1" si="420"/>
        <v/>
      </c>
      <c r="AK79" s="45" t="str">
        <f t="shared" ca="1" si="421"/>
        <v/>
      </c>
      <c r="AL79" s="45" t="str">
        <f t="shared" ca="1" si="422"/>
        <v/>
      </c>
      <c r="AM79" s="45" t="str">
        <f t="shared" ca="1" si="423"/>
        <v/>
      </c>
      <c r="AN79" s="45" t="str">
        <f t="shared" ca="1" si="424"/>
        <v/>
      </c>
      <c r="AO79" s="45" t="str">
        <f t="shared" ca="1" si="425"/>
        <v/>
      </c>
      <c r="AP79" s="45" t="str">
        <f t="shared" ca="1" si="426"/>
        <v/>
      </c>
      <c r="AQ79" s="45" t="str">
        <f t="shared" ca="1" si="427"/>
        <v/>
      </c>
      <c r="AR79" s="45" t="str">
        <f t="shared" ca="1" si="428"/>
        <v/>
      </c>
      <c r="AS79" s="45" t="str">
        <f t="shared" ca="1" si="429"/>
        <v/>
      </c>
      <c r="AT79" s="45" t="str">
        <f t="shared" ca="1" si="430"/>
        <v/>
      </c>
      <c r="AU79" s="45" t="str">
        <f t="shared" ca="1" si="431"/>
        <v/>
      </c>
      <c r="AV79" s="45" t="str">
        <f t="shared" ca="1" si="432"/>
        <v/>
      </c>
      <c r="AW79" s="45" t="str">
        <f t="shared" ca="1" si="433"/>
        <v/>
      </c>
      <c r="AX79" s="45" t="str">
        <f t="shared" ca="1" si="434"/>
        <v/>
      </c>
      <c r="AY79" s="45" t="str">
        <f t="shared" ca="1" si="435"/>
        <v/>
      </c>
      <c r="AZ79" s="45" t="str">
        <f t="shared" ca="1" si="436"/>
        <v/>
      </c>
      <c r="BA79" s="45" t="str">
        <f t="shared" ca="1" si="437"/>
        <v/>
      </c>
      <c r="BB79" s="45" t="str">
        <f t="shared" ca="1" si="438"/>
        <v/>
      </c>
      <c r="BC79" s="45" t="str">
        <f t="shared" ca="1" si="439"/>
        <v/>
      </c>
      <c r="BD79" s="45" t="str">
        <f t="shared" ca="1" si="440"/>
        <v/>
      </c>
      <c r="BE79" s="45" t="str">
        <f t="shared" ca="1" si="441"/>
        <v/>
      </c>
      <c r="BF79" s="45" t="str">
        <f t="shared" ca="1" si="442"/>
        <v/>
      </c>
      <c r="BG79" s="45" t="str">
        <f t="shared" ca="1" si="443"/>
        <v/>
      </c>
      <c r="BH79" s="45" t="str">
        <f t="shared" ca="1" si="444"/>
        <v/>
      </c>
      <c r="BI79" s="45" t="str">
        <f t="shared" ca="1" si="445"/>
        <v/>
      </c>
      <c r="BJ79" s="45" t="str">
        <f t="shared" ca="1" si="446"/>
        <v/>
      </c>
      <c r="BK79" s="45" t="str">
        <f t="shared" ca="1" si="447"/>
        <v/>
      </c>
      <c r="BL79" s="45" t="str">
        <f t="shared" ca="1" si="448"/>
        <v/>
      </c>
      <c r="BM79" s="45" t="str">
        <f t="shared" ca="1" si="449"/>
        <v/>
      </c>
      <c r="BN79" s="45" t="str">
        <f t="shared" ca="1" si="450"/>
        <v/>
      </c>
      <c r="BO79" s="45" t="str">
        <f t="shared" ca="1" si="451"/>
        <v/>
      </c>
      <c r="BP79" s="45" t="str">
        <f t="shared" ca="1" si="452"/>
        <v/>
      </c>
      <c r="BQ79" s="45" t="str">
        <f t="shared" ca="1" si="453"/>
        <v/>
      </c>
      <c r="BR79" s="45" t="str">
        <f t="shared" ca="1" si="454"/>
        <v/>
      </c>
      <c r="BS79" s="45" t="str">
        <f t="shared" ca="1" si="455"/>
        <v/>
      </c>
      <c r="BT79" s="45" t="str">
        <f t="shared" ca="1" si="456"/>
        <v/>
      </c>
      <c r="BU79" s="45" t="str">
        <f t="shared" ca="1" si="457"/>
        <v/>
      </c>
      <c r="BV79" s="45" t="str">
        <f t="shared" ca="1" si="458"/>
        <v/>
      </c>
      <c r="BW79" s="45" t="str">
        <f t="shared" ca="1" si="459"/>
        <v/>
      </c>
      <c r="BX79" s="45" t="str">
        <f t="shared" ca="1" si="460"/>
        <v/>
      </c>
      <c r="BY79" s="45" t="str">
        <f t="shared" ca="1" si="461"/>
        <v/>
      </c>
      <c r="BZ79" s="45" t="str">
        <f t="shared" ca="1" si="462"/>
        <v/>
      </c>
      <c r="CA79" s="45" t="str">
        <f t="shared" ca="1" si="463"/>
        <v/>
      </c>
      <c r="CB79" s="45" t="str">
        <f t="shared" ca="1" si="464"/>
        <v/>
      </c>
      <c r="CC79" s="45" t="str">
        <f t="shared" ca="1" si="465"/>
        <v/>
      </c>
      <c r="CD79" s="45" t="str">
        <f t="shared" ca="1" si="466"/>
        <v/>
      </c>
      <c r="CE79" s="45" t="str">
        <f t="shared" ca="1" si="467"/>
        <v/>
      </c>
      <c r="CF79" s="45" t="str">
        <f t="shared" ca="1" si="468"/>
        <v/>
      </c>
      <c r="CG79" s="45" t="str">
        <f t="shared" ca="1" si="469"/>
        <v/>
      </c>
      <c r="CH79" s="45" t="str">
        <f t="shared" ca="1" si="470"/>
        <v/>
      </c>
      <c r="CI79" s="45" t="str">
        <f t="shared" ca="1" si="471"/>
        <v/>
      </c>
      <c r="CJ79" s="45" t="str">
        <f t="shared" ca="1" si="472"/>
        <v/>
      </c>
      <c r="CK79" s="45" t="str">
        <f t="shared" ca="1" si="473"/>
        <v/>
      </c>
      <c r="CL79" s="45" t="str">
        <f t="shared" ca="1" si="474"/>
        <v/>
      </c>
      <c r="CM79" s="45" t="str">
        <f t="shared" ca="1" si="475"/>
        <v/>
      </c>
      <c r="CN79" s="45" t="str">
        <f t="shared" ca="1" si="476"/>
        <v/>
      </c>
      <c r="CO79" s="45" t="str">
        <f t="shared" ca="1" si="477"/>
        <v/>
      </c>
      <c r="CP79" s="45" t="str">
        <f t="shared" ca="1" si="478"/>
        <v/>
      </c>
      <c r="CQ79" s="45" t="str">
        <f t="shared" ca="1" si="479"/>
        <v/>
      </c>
      <c r="CR79" s="45" t="str">
        <f t="shared" ca="1" si="480"/>
        <v/>
      </c>
      <c r="CS79" s="45" t="str">
        <f t="shared" ca="1" si="481"/>
        <v/>
      </c>
      <c r="CT79" s="45" t="str">
        <f t="shared" ca="1" si="482"/>
        <v/>
      </c>
      <c r="CU79" s="45" t="str">
        <f t="shared" ca="1" si="483"/>
        <v/>
      </c>
      <c r="CV79" s="45" t="str">
        <f t="shared" ca="1" si="484"/>
        <v/>
      </c>
      <c r="CW79" s="45" t="str">
        <f t="shared" ca="1" si="485"/>
        <v/>
      </c>
      <c r="CX79" s="45" t="str">
        <f t="shared" ca="1" si="486"/>
        <v/>
      </c>
      <c r="CY79" s="45" t="str">
        <f t="shared" ca="1" si="487"/>
        <v/>
      </c>
      <c r="CZ79" s="45" t="str">
        <f t="shared" ca="1" si="488"/>
        <v/>
      </c>
    </row>
    <row r="80" spans="1:104" ht="13.5" customHeight="1">
      <c r="A80" s="41">
        <v>68</v>
      </c>
      <c r="B80" s="3">
        <f t="shared" si="14"/>
        <v>80</v>
      </c>
      <c r="C80" s="43" t="s">
        <v>581</v>
      </c>
      <c r="D80" s="45" t="e">
        <f t="shared" ca="1" si="489"/>
        <v>#REF!</v>
      </c>
      <c r="E80" s="45" t="e">
        <f t="shared" ca="1" si="389"/>
        <v>#REF!</v>
      </c>
      <c r="F80" s="45" t="e">
        <f t="shared" ca="1" si="390"/>
        <v>#REF!</v>
      </c>
      <c r="G80" s="45">
        <f t="shared" ca="1" si="391"/>
        <v>0</v>
      </c>
      <c r="H80" s="45" t="str">
        <f t="shared" ca="1" si="392"/>
        <v>Diluted EPS from Total Operations</v>
      </c>
      <c r="I80" s="45">
        <f t="shared" ca="1" si="393"/>
        <v>27.68</v>
      </c>
      <c r="J80" s="45">
        <f t="shared" ca="1" si="394"/>
        <v>44.15</v>
      </c>
      <c r="K80" s="45">
        <f t="shared" ca="1" si="395"/>
        <v>39.75</v>
      </c>
      <c r="L80" s="45">
        <f t="shared" ca="1" si="396"/>
        <v>6.45</v>
      </c>
      <c r="M80" s="45">
        <f t="shared" ca="1" si="397"/>
        <v>9.2200000000000006</v>
      </c>
      <c r="N80" s="45">
        <f t="shared" ca="1" si="398"/>
        <v>29588</v>
      </c>
      <c r="O80" s="45">
        <f t="shared" ca="1" si="399"/>
        <v>18914</v>
      </c>
      <c r="P80" s="45">
        <f t="shared" ca="1" si="400"/>
        <v>20535</v>
      </c>
      <c r="Q80" s="45">
        <f t="shared" ca="1" si="401"/>
        <v>30196</v>
      </c>
      <c r="R80" s="45">
        <f t="shared" ca="1" si="402"/>
        <v>38001</v>
      </c>
      <c r="S80" s="45">
        <f t="shared" ca="1" si="403"/>
        <v>23159</v>
      </c>
      <c r="T80" s="45">
        <f t="shared" ca="1" si="404"/>
        <v>26474</v>
      </c>
      <c r="U80" s="45">
        <f t="shared" ca="1" si="405"/>
        <v>35490</v>
      </c>
      <c r="V80" s="45">
        <f t="shared" ca="1" si="406"/>
        <v>33312</v>
      </c>
      <c r="W80" s="45">
        <f t="shared" ca="1" si="407"/>
        <v>0</v>
      </c>
      <c r="X80" s="45" t="e">
        <f t="shared" ca="1" si="408"/>
        <v>#REF!</v>
      </c>
      <c r="Y80" s="45">
        <f t="shared" ca="1" si="409"/>
        <v>9.2200000000000006</v>
      </c>
      <c r="Z80" s="45" t="e">
        <f t="shared" ca="1" si="410"/>
        <v>#REF!</v>
      </c>
      <c r="AA80" s="45" t="e">
        <f t="shared" ca="1" si="411"/>
        <v>#REF!</v>
      </c>
      <c r="AB80" s="45" t="str">
        <f t="shared" ca="1" si="412"/>
        <v/>
      </c>
      <c r="AC80" s="45" t="str">
        <f t="shared" ca="1" si="413"/>
        <v/>
      </c>
      <c r="AD80" s="45" t="str">
        <f t="shared" ca="1" si="414"/>
        <v/>
      </c>
      <c r="AE80" s="45" t="str">
        <f t="shared" ca="1" si="415"/>
        <v/>
      </c>
      <c r="AF80" s="45" t="str">
        <f t="shared" ca="1" si="416"/>
        <v/>
      </c>
      <c r="AG80" s="45" t="str">
        <f t="shared" ca="1" si="417"/>
        <v/>
      </c>
      <c r="AH80" s="45" t="str">
        <f t="shared" ca="1" si="418"/>
        <v/>
      </c>
      <c r="AI80" s="45" t="str">
        <f t="shared" ca="1" si="419"/>
        <v/>
      </c>
      <c r="AJ80" s="45" t="str">
        <f t="shared" ca="1" si="420"/>
        <v/>
      </c>
      <c r="AK80" s="45" t="str">
        <f t="shared" ca="1" si="421"/>
        <v/>
      </c>
      <c r="AL80" s="45" t="str">
        <f t="shared" ca="1" si="422"/>
        <v/>
      </c>
      <c r="AM80" s="45" t="str">
        <f t="shared" ca="1" si="423"/>
        <v/>
      </c>
      <c r="AN80" s="45" t="str">
        <f t="shared" ca="1" si="424"/>
        <v/>
      </c>
      <c r="AO80" s="45" t="str">
        <f t="shared" ca="1" si="425"/>
        <v/>
      </c>
      <c r="AP80" s="45" t="str">
        <f t="shared" ca="1" si="426"/>
        <v/>
      </c>
      <c r="AQ80" s="45" t="str">
        <f t="shared" ca="1" si="427"/>
        <v/>
      </c>
      <c r="AR80" s="45" t="str">
        <f t="shared" ca="1" si="428"/>
        <v/>
      </c>
      <c r="AS80" s="45" t="str">
        <f t="shared" ca="1" si="429"/>
        <v/>
      </c>
      <c r="AT80" s="45" t="str">
        <f t="shared" ca="1" si="430"/>
        <v/>
      </c>
      <c r="AU80" s="45" t="str">
        <f t="shared" ca="1" si="431"/>
        <v/>
      </c>
      <c r="AV80" s="45" t="str">
        <f t="shared" ca="1" si="432"/>
        <v/>
      </c>
      <c r="AW80" s="45" t="str">
        <f t="shared" ca="1" si="433"/>
        <v/>
      </c>
      <c r="AX80" s="45" t="str">
        <f t="shared" ca="1" si="434"/>
        <v/>
      </c>
      <c r="AY80" s="45" t="str">
        <f t="shared" ca="1" si="435"/>
        <v/>
      </c>
      <c r="AZ80" s="45" t="str">
        <f t="shared" ca="1" si="436"/>
        <v/>
      </c>
      <c r="BA80" s="45" t="str">
        <f t="shared" ca="1" si="437"/>
        <v/>
      </c>
      <c r="BB80" s="45" t="str">
        <f t="shared" ca="1" si="438"/>
        <v/>
      </c>
      <c r="BC80" s="45" t="str">
        <f t="shared" ca="1" si="439"/>
        <v/>
      </c>
      <c r="BD80" s="45" t="str">
        <f t="shared" ca="1" si="440"/>
        <v/>
      </c>
      <c r="BE80" s="45" t="str">
        <f t="shared" ca="1" si="441"/>
        <v/>
      </c>
      <c r="BF80" s="45" t="str">
        <f t="shared" ca="1" si="442"/>
        <v/>
      </c>
      <c r="BG80" s="45" t="str">
        <f t="shared" ca="1" si="443"/>
        <v/>
      </c>
      <c r="BH80" s="45" t="str">
        <f t="shared" ca="1" si="444"/>
        <v/>
      </c>
      <c r="BI80" s="45" t="str">
        <f t="shared" ca="1" si="445"/>
        <v/>
      </c>
      <c r="BJ80" s="45" t="str">
        <f t="shared" ca="1" si="446"/>
        <v/>
      </c>
      <c r="BK80" s="45" t="str">
        <f t="shared" ca="1" si="447"/>
        <v/>
      </c>
      <c r="BL80" s="45" t="str">
        <f t="shared" ca="1" si="448"/>
        <v/>
      </c>
      <c r="BM80" s="45" t="str">
        <f t="shared" ca="1" si="449"/>
        <v/>
      </c>
      <c r="BN80" s="45" t="str">
        <f t="shared" ca="1" si="450"/>
        <v/>
      </c>
      <c r="BO80" s="45" t="str">
        <f t="shared" ca="1" si="451"/>
        <v/>
      </c>
      <c r="BP80" s="45" t="str">
        <f t="shared" ca="1" si="452"/>
        <v/>
      </c>
      <c r="BQ80" s="45" t="str">
        <f t="shared" ca="1" si="453"/>
        <v/>
      </c>
      <c r="BR80" s="45" t="str">
        <f t="shared" ca="1" si="454"/>
        <v/>
      </c>
      <c r="BS80" s="45" t="str">
        <f t="shared" ca="1" si="455"/>
        <v/>
      </c>
      <c r="BT80" s="45" t="str">
        <f t="shared" ca="1" si="456"/>
        <v/>
      </c>
      <c r="BU80" s="45" t="str">
        <f t="shared" ca="1" si="457"/>
        <v/>
      </c>
      <c r="BV80" s="45" t="str">
        <f t="shared" ca="1" si="458"/>
        <v/>
      </c>
      <c r="BW80" s="45" t="str">
        <f t="shared" ca="1" si="459"/>
        <v/>
      </c>
      <c r="BX80" s="45" t="str">
        <f t="shared" ca="1" si="460"/>
        <v/>
      </c>
      <c r="BY80" s="45" t="str">
        <f t="shared" ca="1" si="461"/>
        <v/>
      </c>
      <c r="BZ80" s="45" t="str">
        <f t="shared" ca="1" si="462"/>
        <v/>
      </c>
      <c r="CA80" s="45" t="str">
        <f t="shared" ca="1" si="463"/>
        <v/>
      </c>
      <c r="CB80" s="45" t="str">
        <f t="shared" ca="1" si="464"/>
        <v/>
      </c>
      <c r="CC80" s="45" t="str">
        <f t="shared" ca="1" si="465"/>
        <v/>
      </c>
      <c r="CD80" s="45" t="str">
        <f t="shared" ca="1" si="466"/>
        <v/>
      </c>
      <c r="CE80" s="45" t="str">
        <f t="shared" ca="1" si="467"/>
        <v/>
      </c>
      <c r="CF80" s="45" t="str">
        <f t="shared" ca="1" si="468"/>
        <v/>
      </c>
      <c r="CG80" s="45" t="str">
        <f t="shared" ca="1" si="469"/>
        <v/>
      </c>
      <c r="CH80" s="45" t="str">
        <f t="shared" ca="1" si="470"/>
        <v/>
      </c>
      <c r="CI80" s="45" t="str">
        <f t="shared" ca="1" si="471"/>
        <v/>
      </c>
      <c r="CJ80" s="45" t="str">
        <f t="shared" ca="1" si="472"/>
        <v/>
      </c>
      <c r="CK80" s="45" t="str">
        <f t="shared" ca="1" si="473"/>
        <v/>
      </c>
      <c r="CL80" s="45" t="str">
        <f t="shared" ca="1" si="474"/>
        <v/>
      </c>
      <c r="CM80" s="45" t="str">
        <f t="shared" ca="1" si="475"/>
        <v/>
      </c>
      <c r="CN80" s="45" t="str">
        <f t="shared" ca="1" si="476"/>
        <v/>
      </c>
      <c r="CO80" s="45" t="str">
        <f t="shared" ca="1" si="477"/>
        <v/>
      </c>
      <c r="CP80" s="45" t="str">
        <f t="shared" ca="1" si="478"/>
        <v/>
      </c>
      <c r="CQ80" s="45" t="str">
        <f t="shared" ca="1" si="479"/>
        <v/>
      </c>
      <c r="CR80" s="45" t="str">
        <f t="shared" ca="1" si="480"/>
        <v/>
      </c>
      <c r="CS80" s="45" t="str">
        <f t="shared" ca="1" si="481"/>
        <v/>
      </c>
      <c r="CT80" s="45" t="str">
        <f t="shared" ca="1" si="482"/>
        <v/>
      </c>
      <c r="CU80" s="45" t="str">
        <f t="shared" ca="1" si="483"/>
        <v/>
      </c>
      <c r="CV80" s="45" t="str">
        <f t="shared" ca="1" si="484"/>
        <v/>
      </c>
      <c r="CW80" s="45" t="str">
        <f t="shared" ca="1" si="485"/>
        <v/>
      </c>
      <c r="CX80" s="45" t="str">
        <f t="shared" ca="1" si="486"/>
        <v/>
      </c>
      <c r="CY80" s="45" t="str">
        <f t="shared" ca="1" si="487"/>
        <v/>
      </c>
      <c r="CZ80" s="45" t="str">
        <f t="shared" ca="1" si="488"/>
        <v/>
      </c>
    </row>
    <row r="81" spans="1:104" ht="13.5" customHeight="1">
      <c r="A81" s="41">
        <v>69</v>
      </c>
      <c r="B81" s="3">
        <f t="shared" ref="B81:B144" si="490">ROW($A81)</f>
        <v>81</v>
      </c>
      <c r="C81" s="43" t="s">
        <v>580</v>
      </c>
      <c r="D81" s="45" t="e">
        <f t="shared" ca="1" si="489"/>
        <v>#REF!</v>
      </c>
      <c r="E81" s="45" t="e">
        <f t="shared" ca="1" si="389"/>
        <v>#REF!</v>
      </c>
      <c r="F81" s="45" t="e">
        <f t="shared" ca="1" si="390"/>
        <v>#REF!</v>
      </c>
      <c r="G81" s="45">
        <f t="shared" ca="1" si="391"/>
        <v>0</v>
      </c>
      <c r="H81" s="45" t="str">
        <f t="shared" ca="1" si="392"/>
        <v>Diluted EPS (Extraordinary)</v>
      </c>
      <c r="I81" s="45">
        <f t="shared" ca="1" si="393"/>
        <v>0</v>
      </c>
      <c r="J81" s="45">
        <f t="shared" ca="1" si="394"/>
        <v>0</v>
      </c>
      <c r="K81" s="45">
        <f t="shared" ca="1" si="395"/>
        <v>0</v>
      </c>
      <c r="L81" s="45">
        <f t="shared" ca="1" si="396"/>
        <v>0</v>
      </c>
      <c r="M81" s="45">
        <f t="shared" ca="1" si="397"/>
        <v>0</v>
      </c>
      <c r="N81" s="45">
        <f t="shared" ca="1" si="398"/>
        <v>0</v>
      </c>
      <c r="O81" s="45">
        <f t="shared" ca="1" si="399"/>
        <v>0</v>
      </c>
      <c r="P81" s="45">
        <f t="shared" ca="1" si="400"/>
        <v>2010</v>
      </c>
      <c r="Q81" s="45">
        <f t="shared" ca="1" si="401"/>
        <v>6308</v>
      </c>
      <c r="R81" s="45">
        <f t="shared" ca="1" si="402"/>
        <v>3899</v>
      </c>
      <c r="S81" s="45">
        <f t="shared" ca="1" si="403"/>
        <v>3799</v>
      </c>
      <c r="T81" s="45">
        <f t="shared" ca="1" si="404"/>
        <v>4499</v>
      </c>
      <c r="U81" s="45">
        <f t="shared" ca="1" si="405"/>
        <v>8499</v>
      </c>
      <c r="V81" s="45">
        <f t="shared" ca="1" si="406"/>
        <v>7259</v>
      </c>
      <c r="W81" s="45">
        <f t="shared" ca="1" si="407"/>
        <v>0</v>
      </c>
      <c r="X81" s="45" t="e">
        <f t="shared" ca="1" si="408"/>
        <v>#REF!</v>
      </c>
      <c r="Y81" s="45">
        <f t="shared" ca="1" si="409"/>
        <v>0</v>
      </c>
      <c r="Z81" s="45" t="e">
        <f t="shared" ca="1" si="410"/>
        <v>#REF!</v>
      </c>
      <c r="AA81" s="45" t="e">
        <f t="shared" ca="1" si="411"/>
        <v>#REF!</v>
      </c>
      <c r="AB81" s="45" t="str">
        <f t="shared" ca="1" si="412"/>
        <v/>
      </c>
      <c r="AC81" s="45" t="str">
        <f t="shared" ca="1" si="413"/>
        <v/>
      </c>
      <c r="AD81" s="45" t="str">
        <f t="shared" ca="1" si="414"/>
        <v/>
      </c>
      <c r="AE81" s="45" t="str">
        <f t="shared" ca="1" si="415"/>
        <v/>
      </c>
      <c r="AF81" s="45" t="str">
        <f t="shared" ca="1" si="416"/>
        <v/>
      </c>
      <c r="AG81" s="45" t="str">
        <f t="shared" ca="1" si="417"/>
        <v/>
      </c>
      <c r="AH81" s="45" t="str">
        <f t="shared" ca="1" si="418"/>
        <v/>
      </c>
      <c r="AI81" s="45" t="str">
        <f t="shared" ca="1" si="419"/>
        <v/>
      </c>
      <c r="AJ81" s="45" t="str">
        <f t="shared" ca="1" si="420"/>
        <v/>
      </c>
      <c r="AK81" s="45" t="str">
        <f t="shared" ca="1" si="421"/>
        <v/>
      </c>
      <c r="AL81" s="45" t="str">
        <f t="shared" ca="1" si="422"/>
        <v/>
      </c>
      <c r="AM81" s="45" t="str">
        <f t="shared" ca="1" si="423"/>
        <v/>
      </c>
      <c r="AN81" s="45" t="str">
        <f t="shared" ca="1" si="424"/>
        <v/>
      </c>
      <c r="AO81" s="45" t="str">
        <f t="shared" ca="1" si="425"/>
        <v/>
      </c>
      <c r="AP81" s="45" t="str">
        <f t="shared" ca="1" si="426"/>
        <v/>
      </c>
      <c r="AQ81" s="45" t="str">
        <f t="shared" ca="1" si="427"/>
        <v/>
      </c>
      <c r="AR81" s="45" t="str">
        <f t="shared" ca="1" si="428"/>
        <v/>
      </c>
      <c r="AS81" s="45" t="str">
        <f t="shared" ca="1" si="429"/>
        <v/>
      </c>
      <c r="AT81" s="45" t="str">
        <f t="shared" ca="1" si="430"/>
        <v/>
      </c>
      <c r="AU81" s="45" t="str">
        <f t="shared" ca="1" si="431"/>
        <v/>
      </c>
      <c r="AV81" s="45" t="str">
        <f t="shared" ca="1" si="432"/>
        <v/>
      </c>
      <c r="AW81" s="45" t="str">
        <f t="shared" ca="1" si="433"/>
        <v/>
      </c>
      <c r="AX81" s="45" t="str">
        <f t="shared" ca="1" si="434"/>
        <v/>
      </c>
      <c r="AY81" s="45" t="str">
        <f t="shared" ca="1" si="435"/>
        <v/>
      </c>
      <c r="AZ81" s="45" t="str">
        <f t="shared" ca="1" si="436"/>
        <v/>
      </c>
      <c r="BA81" s="45" t="str">
        <f t="shared" ca="1" si="437"/>
        <v/>
      </c>
      <c r="BB81" s="45" t="str">
        <f t="shared" ca="1" si="438"/>
        <v/>
      </c>
      <c r="BC81" s="45" t="str">
        <f t="shared" ca="1" si="439"/>
        <v/>
      </c>
      <c r="BD81" s="45" t="str">
        <f t="shared" ca="1" si="440"/>
        <v/>
      </c>
      <c r="BE81" s="45" t="str">
        <f t="shared" ca="1" si="441"/>
        <v/>
      </c>
      <c r="BF81" s="45" t="str">
        <f t="shared" ca="1" si="442"/>
        <v/>
      </c>
      <c r="BG81" s="45" t="str">
        <f t="shared" ca="1" si="443"/>
        <v/>
      </c>
      <c r="BH81" s="45" t="str">
        <f t="shared" ca="1" si="444"/>
        <v/>
      </c>
      <c r="BI81" s="45" t="str">
        <f t="shared" ca="1" si="445"/>
        <v/>
      </c>
      <c r="BJ81" s="45" t="str">
        <f t="shared" ca="1" si="446"/>
        <v/>
      </c>
      <c r="BK81" s="45" t="str">
        <f t="shared" ca="1" si="447"/>
        <v/>
      </c>
      <c r="BL81" s="45" t="str">
        <f t="shared" ca="1" si="448"/>
        <v/>
      </c>
      <c r="BM81" s="45" t="str">
        <f t="shared" ca="1" si="449"/>
        <v/>
      </c>
      <c r="BN81" s="45" t="str">
        <f t="shared" ca="1" si="450"/>
        <v/>
      </c>
      <c r="BO81" s="45" t="str">
        <f t="shared" ca="1" si="451"/>
        <v/>
      </c>
      <c r="BP81" s="45" t="str">
        <f t="shared" ca="1" si="452"/>
        <v/>
      </c>
      <c r="BQ81" s="45" t="str">
        <f t="shared" ca="1" si="453"/>
        <v/>
      </c>
      <c r="BR81" s="45" t="str">
        <f t="shared" ca="1" si="454"/>
        <v/>
      </c>
      <c r="BS81" s="45" t="str">
        <f t="shared" ca="1" si="455"/>
        <v/>
      </c>
      <c r="BT81" s="45" t="str">
        <f t="shared" ca="1" si="456"/>
        <v/>
      </c>
      <c r="BU81" s="45" t="str">
        <f t="shared" ca="1" si="457"/>
        <v/>
      </c>
      <c r="BV81" s="45" t="str">
        <f t="shared" ca="1" si="458"/>
        <v/>
      </c>
      <c r="BW81" s="45" t="str">
        <f t="shared" ca="1" si="459"/>
        <v/>
      </c>
      <c r="BX81" s="45" t="str">
        <f t="shared" ca="1" si="460"/>
        <v/>
      </c>
      <c r="BY81" s="45" t="str">
        <f t="shared" ca="1" si="461"/>
        <v/>
      </c>
      <c r="BZ81" s="45" t="str">
        <f t="shared" ca="1" si="462"/>
        <v/>
      </c>
      <c r="CA81" s="45" t="str">
        <f t="shared" ca="1" si="463"/>
        <v/>
      </c>
      <c r="CB81" s="45" t="str">
        <f t="shared" ca="1" si="464"/>
        <v/>
      </c>
      <c r="CC81" s="45" t="str">
        <f t="shared" ca="1" si="465"/>
        <v/>
      </c>
      <c r="CD81" s="45" t="str">
        <f t="shared" ca="1" si="466"/>
        <v/>
      </c>
      <c r="CE81" s="45" t="str">
        <f t="shared" ca="1" si="467"/>
        <v/>
      </c>
      <c r="CF81" s="45" t="str">
        <f t="shared" ca="1" si="468"/>
        <v/>
      </c>
      <c r="CG81" s="45" t="str">
        <f t="shared" ca="1" si="469"/>
        <v/>
      </c>
      <c r="CH81" s="45" t="str">
        <f t="shared" ca="1" si="470"/>
        <v/>
      </c>
      <c r="CI81" s="45" t="str">
        <f t="shared" ca="1" si="471"/>
        <v/>
      </c>
      <c r="CJ81" s="45" t="str">
        <f t="shared" ca="1" si="472"/>
        <v/>
      </c>
      <c r="CK81" s="45" t="str">
        <f t="shared" ca="1" si="473"/>
        <v/>
      </c>
      <c r="CL81" s="45" t="str">
        <f t="shared" ca="1" si="474"/>
        <v/>
      </c>
      <c r="CM81" s="45" t="str">
        <f t="shared" ca="1" si="475"/>
        <v/>
      </c>
      <c r="CN81" s="45" t="str">
        <f t="shared" ca="1" si="476"/>
        <v/>
      </c>
      <c r="CO81" s="45" t="str">
        <f t="shared" ca="1" si="477"/>
        <v/>
      </c>
      <c r="CP81" s="45" t="str">
        <f t="shared" ca="1" si="478"/>
        <v/>
      </c>
      <c r="CQ81" s="45" t="str">
        <f t="shared" ca="1" si="479"/>
        <v/>
      </c>
      <c r="CR81" s="45" t="str">
        <f t="shared" ca="1" si="480"/>
        <v/>
      </c>
      <c r="CS81" s="45" t="str">
        <f t="shared" ca="1" si="481"/>
        <v/>
      </c>
      <c r="CT81" s="45" t="str">
        <f t="shared" ca="1" si="482"/>
        <v/>
      </c>
      <c r="CU81" s="45" t="str">
        <f t="shared" ca="1" si="483"/>
        <v/>
      </c>
      <c r="CV81" s="45" t="str">
        <f t="shared" ca="1" si="484"/>
        <v/>
      </c>
      <c r="CW81" s="45" t="str">
        <f t="shared" ca="1" si="485"/>
        <v/>
      </c>
      <c r="CX81" s="45" t="str">
        <f t="shared" ca="1" si="486"/>
        <v/>
      </c>
      <c r="CY81" s="45" t="str">
        <f t="shared" ca="1" si="487"/>
        <v/>
      </c>
      <c r="CZ81" s="45" t="str">
        <f t="shared" ca="1" si="488"/>
        <v/>
      </c>
    </row>
    <row r="82" spans="1:104" ht="13.5" customHeight="1">
      <c r="A82" s="41">
        <v>70</v>
      </c>
      <c r="B82" s="3">
        <f t="shared" si="490"/>
        <v>82</v>
      </c>
      <c r="C82" s="43" t="s">
        <v>579</v>
      </c>
      <c r="D82" s="45" t="e">
        <f t="shared" ca="1" si="489"/>
        <v>#REF!</v>
      </c>
      <c r="E82" s="45" t="e">
        <f t="shared" ca="1" si="389"/>
        <v>#REF!</v>
      </c>
      <c r="F82" s="45" t="e">
        <f t="shared" ca="1" si="390"/>
        <v>#REF!</v>
      </c>
      <c r="G82" s="45">
        <f t="shared" ca="1" si="391"/>
        <v>0</v>
      </c>
      <c r="H82" s="45" t="str">
        <f t="shared" ca="1" si="392"/>
        <v>Diluted EPS (Cum. Effect of Acct. Change)</v>
      </c>
      <c r="I82" s="45">
        <f t="shared" ca="1" si="393"/>
        <v>0</v>
      </c>
      <c r="J82" s="45">
        <f t="shared" ca="1" si="394"/>
        <v>0</v>
      </c>
      <c r="K82" s="45">
        <f t="shared" ca="1" si="395"/>
        <v>0</v>
      </c>
      <c r="L82" s="45">
        <f t="shared" ca="1" si="396"/>
        <v>0</v>
      </c>
      <c r="M82" s="45">
        <f t="shared" ca="1" si="397"/>
        <v>0</v>
      </c>
      <c r="N82" s="45">
        <f t="shared" ca="1" si="398"/>
        <v>0</v>
      </c>
      <c r="O82" s="45">
        <f t="shared" ca="1" si="399"/>
        <v>0</v>
      </c>
      <c r="P82" s="45">
        <f t="shared" ca="1" si="400"/>
        <v>0</v>
      </c>
      <c r="Q82" s="45">
        <f t="shared" ca="1" si="401"/>
        <v>0</v>
      </c>
      <c r="R82" s="45">
        <f t="shared" ca="1" si="402"/>
        <v>0</v>
      </c>
      <c r="S82" s="45">
        <f t="shared" ca="1" si="403"/>
        <v>0</v>
      </c>
      <c r="T82" s="45">
        <f t="shared" ca="1" si="404"/>
        <v>2500</v>
      </c>
      <c r="U82" s="45">
        <f t="shared" ca="1" si="405"/>
        <v>2500</v>
      </c>
      <c r="V82" s="45">
        <f t="shared" ca="1" si="406"/>
        <v>2500</v>
      </c>
      <c r="W82" s="45">
        <f t="shared" ca="1" si="407"/>
        <v>0</v>
      </c>
      <c r="X82" s="45" t="e">
        <f t="shared" ca="1" si="408"/>
        <v>#REF!</v>
      </c>
      <c r="Y82" s="45">
        <f t="shared" ca="1" si="409"/>
        <v>0</v>
      </c>
      <c r="Z82" s="45" t="e">
        <f t="shared" ca="1" si="410"/>
        <v>#REF!</v>
      </c>
      <c r="AA82" s="45" t="e">
        <f t="shared" ca="1" si="411"/>
        <v>#REF!</v>
      </c>
      <c r="AB82" s="45" t="str">
        <f t="shared" ca="1" si="412"/>
        <v/>
      </c>
      <c r="AC82" s="45" t="str">
        <f t="shared" ca="1" si="413"/>
        <v/>
      </c>
      <c r="AD82" s="45" t="str">
        <f t="shared" ca="1" si="414"/>
        <v/>
      </c>
      <c r="AE82" s="45" t="str">
        <f t="shared" ca="1" si="415"/>
        <v/>
      </c>
      <c r="AF82" s="45" t="str">
        <f t="shared" ca="1" si="416"/>
        <v/>
      </c>
      <c r="AG82" s="45" t="str">
        <f t="shared" ca="1" si="417"/>
        <v/>
      </c>
      <c r="AH82" s="45" t="str">
        <f t="shared" ca="1" si="418"/>
        <v/>
      </c>
      <c r="AI82" s="45" t="str">
        <f t="shared" ca="1" si="419"/>
        <v/>
      </c>
      <c r="AJ82" s="45" t="str">
        <f t="shared" ca="1" si="420"/>
        <v/>
      </c>
      <c r="AK82" s="45" t="str">
        <f t="shared" ca="1" si="421"/>
        <v/>
      </c>
      <c r="AL82" s="45" t="str">
        <f t="shared" ca="1" si="422"/>
        <v/>
      </c>
      <c r="AM82" s="45" t="str">
        <f t="shared" ca="1" si="423"/>
        <v/>
      </c>
      <c r="AN82" s="45" t="str">
        <f t="shared" ca="1" si="424"/>
        <v/>
      </c>
      <c r="AO82" s="45" t="str">
        <f t="shared" ca="1" si="425"/>
        <v/>
      </c>
      <c r="AP82" s="45" t="str">
        <f t="shared" ca="1" si="426"/>
        <v/>
      </c>
      <c r="AQ82" s="45" t="str">
        <f t="shared" ca="1" si="427"/>
        <v/>
      </c>
      <c r="AR82" s="45" t="str">
        <f t="shared" ca="1" si="428"/>
        <v/>
      </c>
      <c r="AS82" s="45" t="str">
        <f t="shared" ca="1" si="429"/>
        <v/>
      </c>
      <c r="AT82" s="45" t="str">
        <f t="shared" ca="1" si="430"/>
        <v/>
      </c>
      <c r="AU82" s="45" t="str">
        <f t="shared" ca="1" si="431"/>
        <v/>
      </c>
      <c r="AV82" s="45" t="str">
        <f t="shared" ca="1" si="432"/>
        <v/>
      </c>
      <c r="AW82" s="45" t="str">
        <f t="shared" ca="1" si="433"/>
        <v/>
      </c>
      <c r="AX82" s="45" t="str">
        <f t="shared" ca="1" si="434"/>
        <v/>
      </c>
      <c r="AY82" s="45" t="str">
        <f t="shared" ca="1" si="435"/>
        <v/>
      </c>
      <c r="AZ82" s="45" t="str">
        <f t="shared" ca="1" si="436"/>
        <v/>
      </c>
      <c r="BA82" s="45" t="str">
        <f t="shared" ca="1" si="437"/>
        <v/>
      </c>
      <c r="BB82" s="45" t="str">
        <f t="shared" ca="1" si="438"/>
        <v/>
      </c>
      <c r="BC82" s="45" t="str">
        <f t="shared" ca="1" si="439"/>
        <v/>
      </c>
      <c r="BD82" s="45" t="str">
        <f t="shared" ca="1" si="440"/>
        <v/>
      </c>
      <c r="BE82" s="45" t="str">
        <f t="shared" ca="1" si="441"/>
        <v/>
      </c>
      <c r="BF82" s="45" t="str">
        <f t="shared" ca="1" si="442"/>
        <v/>
      </c>
      <c r="BG82" s="45" t="str">
        <f t="shared" ca="1" si="443"/>
        <v/>
      </c>
      <c r="BH82" s="45" t="str">
        <f t="shared" ca="1" si="444"/>
        <v/>
      </c>
      <c r="BI82" s="45" t="str">
        <f t="shared" ca="1" si="445"/>
        <v/>
      </c>
      <c r="BJ82" s="45" t="str">
        <f t="shared" ca="1" si="446"/>
        <v/>
      </c>
      <c r="BK82" s="45" t="str">
        <f t="shared" ca="1" si="447"/>
        <v/>
      </c>
      <c r="BL82" s="45" t="str">
        <f t="shared" ca="1" si="448"/>
        <v/>
      </c>
      <c r="BM82" s="45" t="str">
        <f t="shared" ca="1" si="449"/>
        <v/>
      </c>
      <c r="BN82" s="45" t="str">
        <f t="shared" ca="1" si="450"/>
        <v/>
      </c>
      <c r="BO82" s="45" t="str">
        <f t="shared" ca="1" si="451"/>
        <v/>
      </c>
      <c r="BP82" s="45" t="str">
        <f t="shared" ca="1" si="452"/>
        <v/>
      </c>
      <c r="BQ82" s="45" t="str">
        <f t="shared" ca="1" si="453"/>
        <v/>
      </c>
      <c r="BR82" s="45" t="str">
        <f t="shared" ca="1" si="454"/>
        <v/>
      </c>
      <c r="BS82" s="45" t="str">
        <f t="shared" ca="1" si="455"/>
        <v/>
      </c>
      <c r="BT82" s="45" t="str">
        <f t="shared" ca="1" si="456"/>
        <v/>
      </c>
      <c r="BU82" s="45" t="str">
        <f t="shared" ca="1" si="457"/>
        <v/>
      </c>
      <c r="BV82" s="45" t="str">
        <f t="shared" ca="1" si="458"/>
        <v/>
      </c>
      <c r="BW82" s="45" t="str">
        <f t="shared" ca="1" si="459"/>
        <v/>
      </c>
      <c r="BX82" s="45" t="str">
        <f t="shared" ca="1" si="460"/>
        <v/>
      </c>
      <c r="BY82" s="45" t="str">
        <f t="shared" ca="1" si="461"/>
        <v/>
      </c>
      <c r="BZ82" s="45" t="str">
        <f t="shared" ca="1" si="462"/>
        <v/>
      </c>
      <c r="CA82" s="45" t="str">
        <f t="shared" ca="1" si="463"/>
        <v/>
      </c>
      <c r="CB82" s="45" t="str">
        <f t="shared" ca="1" si="464"/>
        <v/>
      </c>
      <c r="CC82" s="45" t="str">
        <f t="shared" ca="1" si="465"/>
        <v/>
      </c>
      <c r="CD82" s="45" t="str">
        <f t="shared" ca="1" si="466"/>
        <v/>
      </c>
      <c r="CE82" s="45" t="str">
        <f t="shared" ca="1" si="467"/>
        <v/>
      </c>
      <c r="CF82" s="45" t="str">
        <f t="shared" ca="1" si="468"/>
        <v/>
      </c>
      <c r="CG82" s="45" t="str">
        <f t="shared" ca="1" si="469"/>
        <v/>
      </c>
      <c r="CH82" s="45" t="str">
        <f t="shared" ca="1" si="470"/>
        <v/>
      </c>
      <c r="CI82" s="45" t="str">
        <f t="shared" ca="1" si="471"/>
        <v/>
      </c>
      <c r="CJ82" s="45" t="str">
        <f t="shared" ca="1" si="472"/>
        <v/>
      </c>
      <c r="CK82" s="45" t="str">
        <f t="shared" ca="1" si="473"/>
        <v/>
      </c>
      <c r="CL82" s="45" t="str">
        <f t="shared" ca="1" si="474"/>
        <v/>
      </c>
      <c r="CM82" s="45" t="str">
        <f t="shared" ca="1" si="475"/>
        <v/>
      </c>
      <c r="CN82" s="45" t="str">
        <f t="shared" ca="1" si="476"/>
        <v/>
      </c>
      <c r="CO82" s="45" t="str">
        <f t="shared" ca="1" si="477"/>
        <v/>
      </c>
      <c r="CP82" s="45" t="str">
        <f t="shared" ca="1" si="478"/>
        <v/>
      </c>
      <c r="CQ82" s="45" t="str">
        <f t="shared" ca="1" si="479"/>
        <v/>
      </c>
      <c r="CR82" s="45" t="str">
        <f t="shared" ca="1" si="480"/>
        <v/>
      </c>
      <c r="CS82" s="45" t="str">
        <f t="shared" ca="1" si="481"/>
        <v/>
      </c>
      <c r="CT82" s="45" t="str">
        <f t="shared" ca="1" si="482"/>
        <v/>
      </c>
      <c r="CU82" s="45" t="str">
        <f t="shared" ca="1" si="483"/>
        <v/>
      </c>
      <c r="CV82" s="45" t="str">
        <f t="shared" ca="1" si="484"/>
        <v/>
      </c>
      <c r="CW82" s="45" t="str">
        <f t="shared" ca="1" si="485"/>
        <v/>
      </c>
      <c r="CX82" s="45" t="str">
        <f t="shared" ca="1" si="486"/>
        <v/>
      </c>
      <c r="CY82" s="45" t="str">
        <f t="shared" ca="1" si="487"/>
        <v/>
      </c>
      <c r="CZ82" s="45" t="str">
        <f t="shared" ca="1" si="488"/>
        <v/>
      </c>
    </row>
    <row r="83" spans="1:104" ht="13.5" customHeight="1">
      <c r="A83" s="41">
        <v>71</v>
      </c>
      <c r="B83" s="3">
        <f t="shared" si="490"/>
        <v>83</v>
      </c>
      <c r="C83" s="43" t="s">
        <v>578</v>
      </c>
      <c r="D83" s="45" t="e">
        <f t="shared" ca="1" si="489"/>
        <v>#REF!</v>
      </c>
      <c r="E83" s="45" t="e">
        <f t="shared" ca="1" si="389"/>
        <v>#REF!</v>
      </c>
      <c r="F83" s="45" t="e">
        <f t="shared" ca="1" si="390"/>
        <v>#REF!</v>
      </c>
      <c r="G83" s="45">
        <f t="shared" ca="1" si="391"/>
        <v>0</v>
      </c>
      <c r="H83" s="45" t="str">
        <f t="shared" ca="1" si="392"/>
        <v>Diluted EPS (Tax Loss Carry Forward)</v>
      </c>
      <c r="I83" s="45">
        <f t="shared" ca="1" si="393"/>
        <v>0</v>
      </c>
      <c r="J83" s="45">
        <f t="shared" ca="1" si="394"/>
        <v>0</v>
      </c>
      <c r="K83" s="45">
        <f t="shared" ca="1" si="395"/>
        <v>0</v>
      </c>
      <c r="L83" s="45">
        <f t="shared" ca="1" si="396"/>
        <v>0</v>
      </c>
      <c r="M83" s="45">
        <f t="shared" ca="1" si="397"/>
        <v>0</v>
      </c>
      <c r="N83" s="45">
        <f t="shared" ca="1" si="398"/>
        <v>15824</v>
      </c>
      <c r="O83" s="45">
        <f t="shared" ca="1" si="399"/>
        <v>15984</v>
      </c>
      <c r="P83" s="45">
        <f t="shared" ca="1" si="400"/>
        <v>15264</v>
      </c>
      <c r="Q83" s="45">
        <f t="shared" ca="1" si="401"/>
        <v>18453</v>
      </c>
      <c r="R83" s="45">
        <f t="shared" ca="1" si="402"/>
        <v>22724</v>
      </c>
      <c r="S83" s="45">
        <f t="shared" ca="1" si="403"/>
        <v>22827</v>
      </c>
      <c r="T83" s="45">
        <f t="shared" ca="1" si="404"/>
        <v>22724</v>
      </c>
      <c r="U83" s="45">
        <f t="shared" ca="1" si="405"/>
        <v>25181</v>
      </c>
      <c r="V83" s="45">
        <f t="shared" ca="1" si="406"/>
        <v>24032</v>
      </c>
      <c r="W83" s="45">
        <f t="shared" ca="1" si="407"/>
        <v>0</v>
      </c>
      <c r="X83" s="45" t="e">
        <f t="shared" ca="1" si="408"/>
        <v>#REF!</v>
      </c>
      <c r="Y83" s="45">
        <f t="shared" ca="1" si="409"/>
        <v>0</v>
      </c>
      <c r="Z83" s="45" t="e">
        <f t="shared" ca="1" si="410"/>
        <v>#REF!</v>
      </c>
      <c r="AA83" s="45" t="e">
        <f t="shared" ca="1" si="411"/>
        <v>#REF!</v>
      </c>
      <c r="AB83" s="45" t="str">
        <f t="shared" ca="1" si="412"/>
        <v/>
      </c>
      <c r="AC83" s="45" t="str">
        <f t="shared" ca="1" si="413"/>
        <v/>
      </c>
      <c r="AD83" s="45" t="str">
        <f t="shared" ca="1" si="414"/>
        <v/>
      </c>
      <c r="AE83" s="45" t="str">
        <f t="shared" ca="1" si="415"/>
        <v/>
      </c>
      <c r="AF83" s="45" t="str">
        <f t="shared" ca="1" si="416"/>
        <v/>
      </c>
      <c r="AG83" s="45" t="str">
        <f t="shared" ca="1" si="417"/>
        <v/>
      </c>
      <c r="AH83" s="45" t="str">
        <f t="shared" ca="1" si="418"/>
        <v/>
      </c>
      <c r="AI83" s="45" t="str">
        <f t="shared" ca="1" si="419"/>
        <v/>
      </c>
      <c r="AJ83" s="45" t="str">
        <f t="shared" ca="1" si="420"/>
        <v/>
      </c>
      <c r="AK83" s="45" t="str">
        <f t="shared" ca="1" si="421"/>
        <v/>
      </c>
      <c r="AL83" s="45" t="str">
        <f t="shared" ca="1" si="422"/>
        <v/>
      </c>
      <c r="AM83" s="45" t="str">
        <f t="shared" ca="1" si="423"/>
        <v/>
      </c>
      <c r="AN83" s="45" t="str">
        <f t="shared" ca="1" si="424"/>
        <v/>
      </c>
      <c r="AO83" s="45" t="str">
        <f t="shared" ca="1" si="425"/>
        <v/>
      </c>
      <c r="AP83" s="45" t="str">
        <f t="shared" ca="1" si="426"/>
        <v/>
      </c>
      <c r="AQ83" s="45" t="str">
        <f t="shared" ca="1" si="427"/>
        <v/>
      </c>
      <c r="AR83" s="45" t="str">
        <f t="shared" ca="1" si="428"/>
        <v/>
      </c>
      <c r="AS83" s="45" t="str">
        <f t="shared" ca="1" si="429"/>
        <v/>
      </c>
      <c r="AT83" s="45" t="str">
        <f t="shared" ca="1" si="430"/>
        <v/>
      </c>
      <c r="AU83" s="45" t="str">
        <f t="shared" ca="1" si="431"/>
        <v/>
      </c>
      <c r="AV83" s="45" t="str">
        <f t="shared" ca="1" si="432"/>
        <v/>
      </c>
      <c r="AW83" s="45" t="str">
        <f t="shared" ca="1" si="433"/>
        <v/>
      </c>
      <c r="AX83" s="45" t="str">
        <f t="shared" ca="1" si="434"/>
        <v/>
      </c>
      <c r="AY83" s="45" t="str">
        <f t="shared" ca="1" si="435"/>
        <v/>
      </c>
      <c r="AZ83" s="45" t="str">
        <f t="shared" ca="1" si="436"/>
        <v/>
      </c>
      <c r="BA83" s="45" t="str">
        <f t="shared" ca="1" si="437"/>
        <v/>
      </c>
      <c r="BB83" s="45" t="str">
        <f t="shared" ca="1" si="438"/>
        <v/>
      </c>
      <c r="BC83" s="45" t="str">
        <f t="shared" ca="1" si="439"/>
        <v/>
      </c>
      <c r="BD83" s="45" t="str">
        <f t="shared" ca="1" si="440"/>
        <v/>
      </c>
      <c r="BE83" s="45" t="str">
        <f t="shared" ca="1" si="441"/>
        <v/>
      </c>
      <c r="BF83" s="45" t="str">
        <f t="shared" ca="1" si="442"/>
        <v/>
      </c>
      <c r="BG83" s="45" t="str">
        <f t="shared" ca="1" si="443"/>
        <v/>
      </c>
      <c r="BH83" s="45" t="str">
        <f t="shared" ca="1" si="444"/>
        <v/>
      </c>
      <c r="BI83" s="45" t="str">
        <f t="shared" ca="1" si="445"/>
        <v/>
      </c>
      <c r="BJ83" s="45" t="str">
        <f t="shared" ca="1" si="446"/>
        <v/>
      </c>
      <c r="BK83" s="45" t="str">
        <f t="shared" ca="1" si="447"/>
        <v/>
      </c>
      <c r="BL83" s="45" t="str">
        <f t="shared" ca="1" si="448"/>
        <v/>
      </c>
      <c r="BM83" s="45" t="str">
        <f t="shared" ca="1" si="449"/>
        <v/>
      </c>
      <c r="BN83" s="45" t="str">
        <f t="shared" ca="1" si="450"/>
        <v/>
      </c>
      <c r="BO83" s="45" t="str">
        <f t="shared" ca="1" si="451"/>
        <v/>
      </c>
      <c r="BP83" s="45" t="str">
        <f t="shared" ca="1" si="452"/>
        <v/>
      </c>
      <c r="BQ83" s="45" t="str">
        <f t="shared" ca="1" si="453"/>
        <v/>
      </c>
      <c r="BR83" s="45" t="str">
        <f t="shared" ca="1" si="454"/>
        <v/>
      </c>
      <c r="BS83" s="45" t="str">
        <f t="shared" ca="1" si="455"/>
        <v/>
      </c>
      <c r="BT83" s="45" t="str">
        <f t="shared" ca="1" si="456"/>
        <v/>
      </c>
      <c r="BU83" s="45" t="str">
        <f t="shared" ca="1" si="457"/>
        <v/>
      </c>
      <c r="BV83" s="45" t="str">
        <f t="shared" ca="1" si="458"/>
        <v/>
      </c>
      <c r="BW83" s="45" t="str">
        <f t="shared" ca="1" si="459"/>
        <v/>
      </c>
      <c r="BX83" s="45" t="str">
        <f t="shared" ca="1" si="460"/>
        <v/>
      </c>
      <c r="BY83" s="45" t="str">
        <f t="shared" ca="1" si="461"/>
        <v/>
      </c>
      <c r="BZ83" s="45" t="str">
        <f t="shared" ca="1" si="462"/>
        <v/>
      </c>
      <c r="CA83" s="45" t="str">
        <f t="shared" ca="1" si="463"/>
        <v/>
      </c>
      <c r="CB83" s="45" t="str">
        <f t="shared" ca="1" si="464"/>
        <v/>
      </c>
      <c r="CC83" s="45" t="str">
        <f t="shared" ca="1" si="465"/>
        <v/>
      </c>
      <c r="CD83" s="45" t="str">
        <f t="shared" ca="1" si="466"/>
        <v/>
      </c>
      <c r="CE83" s="45" t="str">
        <f t="shared" ca="1" si="467"/>
        <v/>
      </c>
      <c r="CF83" s="45" t="str">
        <f t="shared" ca="1" si="468"/>
        <v/>
      </c>
      <c r="CG83" s="45" t="str">
        <f t="shared" ca="1" si="469"/>
        <v/>
      </c>
      <c r="CH83" s="45" t="str">
        <f t="shared" ca="1" si="470"/>
        <v/>
      </c>
      <c r="CI83" s="45" t="str">
        <f t="shared" ca="1" si="471"/>
        <v/>
      </c>
      <c r="CJ83" s="45" t="str">
        <f t="shared" ca="1" si="472"/>
        <v/>
      </c>
      <c r="CK83" s="45" t="str">
        <f t="shared" ca="1" si="473"/>
        <v/>
      </c>
      <c r="CL83" s="45" t="str">
        <f t="shared" ca="1" si="474"/>
        <v/>
      </c>
      <c r="CM83" s="45" t="str">
        <f t="shared" ca="1" si="475"/>
        <v/>
      </c>
      <c r="CN83" s="45" t="str">
        <f t="shared" ca="1" si="476"/>
        <v/>
      </c>
      <c r="CO83" s="45" t="str">
        <f t="shared" ca="1" si="477"/>
        <v/>
      </c>
      <c r="CP83" s="45" t="str">
        <f t="shared" ca="1" si="478"/>
        <v/>
      </c>
      <c r="CQ83" s="45" t="str">
        <f t="shared" ca="1" si="479"/>
        <v/>
      </c>
      <c r="CR83" s="45" t="str">
        <f t="shared" ca="1" si="480"/>
        <v/>
      </c>
      <c r="CS83" s="45" t="str">
        <f t="shared" ca="1" si="481"/>
        <v/>
      </c>
      <c r="CT83" s="45" t="str">
        <f t="shared" ca="1" si="482"/>
        <v/>
      </c>
      <c r="CU83" s="45" t="str">
        <f t="shared" ca="1" si="483"/>
        <v/>
      </c>
      <c r="CV83" s="45" t="str">
        <f t="shared" ca="1" si="484"/>
        <v/>
      </c>
      <c r="CW83" s="45" t="str">
        <f t="shared" ca="1" si="485"/>
        <v/>
      </c>
      <c r="CX83" s="45" t="str">
        <f t="shared" ca="1" si="486"/>
        <v/>
      </c>
      <c r="CY83" s="45" t="str">
        <f t="shared" ca="1" si="487"/>
        <v/>
      </c>
      <c r="CZ83" s="45" t="str">
        <f t="shared" ca="1" si="488"/>
        <v/>
      </c>
    </row>
    <row r="84" spans="1:104" ht="13.5" customHeight="1">
      <c r="A84" s="41">
        <v>72</v>
      </c>
      <c r="B84" s="3">
        <f t="shared" si="490"/>
        <v>84</v>
      </c>
      <c r="C84" s="43" t="s">
        <v>577</v>
      </c>
      <c r="D84" s="45" t="e">
        <f t="shared" ca="1" si="489"/>
        <v>#REF!</v>
      </c>
      <c r="E84" s="45" t="e">
        <f t="shared" ca="1" si="389"/>
        <v>#REF!</v>
      </c>
      <c r="F84" s="45" t="e">
        <f t="shared" ca="1" si="390"/>
        <v>#REF!</v>
      </c>
      <c r="G84" s="45">
        <f t="shared" ca="1" si="391"/>
        <v>0</v>
      </c>
      <c r="H84" s="45" t="str">
        <f t="shared" ca="1" si="392"/>
        <v>Diluted EPS (Other Gains/Losses)</v>
      </c>
      <c r="I84" s="45">
        <f t="shared" ca="1" si="393"/>
        <v>0</v>
      </c>
      <c r="J84" s="45">
        <f t="shared" ca="1" si="394"/>
        <v>0</v>
      </c>
      <c r="K84" s="45">
        <f t="shared" ca="1" si="395"/>
        <v>0</v>
      </c>
      <c r="L84" s="45">
        <f t="shared" ca="1" si="396"/>
        <v>0</v>
      </c>
      <c r="M84" s="45">
        <f t="shared" ca="1" si="397"/>
        <v>0</v>
      </c>
      <c r="N84" s="45">
        <f t="shared" ca="1" si="398"/>
        <v>0</v>
      </c>
      <c r="O84" s="45">
        <f t="shared" ca="1" si="399"/>
        <v>0</v>
      </c>
      <c r="P84" s="45">
        <f t="shared" ca="1" si="400"/>
        <v>0</v>
      </c>
      <c r="Q84" s="45">
        <f t="shared" ca="1" si="401"/>
        <v>0</v>
      </c>
      <c r="R84" s="45">
        <f t="shared" ca="1" si="402"/>
        <v>0</v>
      </c>
      <c r="S84" s="45">
        <f t="shared" ca="1" si="403"/>
        <v>0</v>
      </c>
      <c r="T84" s="45">
        <f t="shared" ca="1" si="404"/>
        <v>0</v>
      </c>
      <c r="U84" s="45">
        <f t="shared" ca="1" si="405"/>
        <v>0</v>
      </c>
      <c r="V84" s="45">
        <f t="shared" ca="1" si="406"/>
        <v>0</v>
      </c>
      <c r="W84" s="45">
        <f t="shared" ca="1" si="407"/>
        <v>0</v>
      </c>
      <c r="X84" s="45" t="e">
        <f t="shared" ca="1" si="408"/>
        <v>#REF!</v>
      </c>
      <c r="Y84" s="45">
        <f t="shared" ca="1" si="409"/>
        <v>0</v>
      </c>
      <c r="Z84" s="45" t="e">
        <f t="shared" ca="1" si="410"/>
        <v>#REF!</v>
      </c>
      <c r="AA84" s="45" t="e">
        <f t="shared" ca="1" si="411"/>
        <v>#REF!</v>
      </c>
      <c r="AB84" s="45" t="str">
        <f t="shared" ca="1" si="412"/>
        <v/>
      </c>
      <c r="AC84" s="45" t="str">
        <f t="shared" ca="1" si="413"/>
        <v/>
      </c>
      <c r="AD84" s="45" t="str">
        <f t="shared" ca="1" si="414"/>
        <v/>
      </c>
      <c r="AE84" s="45" t="str">
        <f t="shared" ca="1" si="415"/>
        <v/>
      </c>
      <c r="AF84" s="45" t="str">
        <f t="shared" ca="1" si="416"/>
        <v/>
      </c>
      <c r="AG84" s="45" t="str">
        <f t="shared" ca="1" si="417"/>
        <v/>
      </c>
      <c r="AH84" s="45" t="str">
        <f t="shared" ca="1" si="418"/>
        <v/>
      </c>
      <c r="AI84" s="45" t="str">
        <f t="shared" ca="1" si="419"/>
        <v/>
      </c>
      <c r="AJ84" s="45" t="str">
        <f t="shared" ca="1" si="420"/>
        <v/>
      </c>
      <c r="AK84" s="45" t="str">
        <f t="shared" ca="1" si="421"/>
        <v/>
      </c>
      <c r="AL84" s="45" t="str">
        <f t="shared" ca="1" si="422"/>
        <v/>
      </c>
      <c r="AM84" s="45" t="str">
        <f t="shared" ca="1" si="423"/>
        <v/>
      </c>
      <c r="AN84" s="45" t="str">
        <f t="shared" ca="1" si="424"/>
        <v/>
      </c>
      <c r="AO84" s="45" t="str">
        <f t="shared" ca="1" si="425"/>
        <v/>
      </c>
      <c r="AP84" s="45" t="str">
        <f t="shared" ca="1" si="426"/>
        <v/>
      </c>
      <c r="AQ84" s="45" t="str">
        <f t="shared" ca="1" si="427"/>
        <v/>
      </c>
      <c r="AR84" s="45" t="str">
        <f t="shared" ca="1" si="428"/>
        <v/>
      </c>
      <c r="AS84" s="45" t="str">
        <f t="shared" ca="1" si="429"/>
        <v/>
      </c>
      <c r="AT84" s="45" t="str">
        <f t="shared" ca="1" si="430"/>
        <v/>
      </c>
      <c r="AU84" s="45" t="str">
        <f t="shared" ca="1" si="431"/>
        <v/>
      </c>
      <c r="AV84" s="45" t="str">
        <f t="shared" ca="1" si="432"/>
        <v/>
      </c>
      <c r="AW84" s="45" t="str">
        <f t="shared" ca="1" si="433"/>
        <v/>
      </c>
      <c r="AX84" s="45" t="str">
        <f t="shared" ca="1" si="434"/>
        <v/>
      </c>
      <c r="AY84" s="45" t="str">
        <f t="shared" ca="1" si="435"/>
        <v/>
      </c>
      <c r="AZ84" s="45" t="str">
        <f t="shared" ca="1" si="436"/>
        <v/>
      </c>
      <c r="BA84" s="45" t="str">
        <f t="shared" ca="1" si="437"/>
        <v/>
      </c>
      <c r="BB84" s="45" t="str">
        <f t="shared" ca="1" si="438"/>
        <v/>
      </c>
      <c r="BC84" s="45" t="str">
        <f t="shared" ca="1" si="439"/>
        <v/>
      </c>
      <c r="BD84" s="45" t="str">
        <f t="shared" ca="1" si="440"/>
        <v/>
      </c>
      <c r="BE84" s="45" t="str">
        <f t="shared" ca="1" si="441"/>
        <v/>
      </c>
      <c r="BF84" s="45" t="str">
        <f t="shared" ca="1" si="442"/>
        <v/>
      </c>
      <c r="BG84" s="45" t="str">
        <f t="shared" ca="1" si="443"/>
        <v/>
      </c>
      <c r="BH84" s="45" t="str">
        <f t="shared" ca="1" si="444"/>
        <v/>
      </c>
      <c r="BI84" s="45" t="str">
        <f t="shared" ca="1" si="445"/>
        <v/>
      </c>
      <c r="BJ84" s="45" t="str">
        <f t="shared" ca="1" si="446"/>
        <v/>
      </c>
      <c r="BK84" s="45" t="str">
        <f t="shared" ca="1" si="447"/>
        <v/>
      </c>
      <c r="BL84" s="45" t="str">
        <f t="shared" ca="1" si="448"/>
        <v/>
      </c>
      <c r="BM84" s="45" t="str">
        <f t="shared" ca="1" si="449"/>
        <v/>
      </c>
      <c r="BN84" s="45" t="str">
        <f t="shared" ca="1" si="450"/>
        <v/>
      </c>
      <c r="BO84" s="45" t="str">
        <f t="shared" ca="1" si="451"/>
        <v/>
      </c>
      <c r="BP84" s="45" t="str">
        <f t="shared" ca="1" si="452"/>
        <v/>
      </c>
      <c r="BQ84" s="45" t="str">
        <f t="shared" ca="1" si="453"/>
        <v/>
      </c>
      <c r="BR84" s="45" t="str">
        <f t="shared" ca="1" si="454"/>
        <v/>
      </c>
      <c r="BS84" s="45" t="str">
        <f t="shared" ca="1" si="455"/>
        <v/>
      </c>
      <c r="BT84" s="45" t="str">
        <f t="shared" ca="1" si="456"/>
        <v/>
      </c>
      <c r="BU84" s="45" t="str">
        <f t="shared" ca="1" si="457"/>
        <v/>
      </c>
      <c r="BV84" s="45" t="str">
        <f t="shared" ca="1" si="458"/>
        <v/>
      </c>
      <c r="BW84" s="45" t="str">
        <f t="shared" ca="1" si="459"/>
        <v/>
      </c>
      <c r="BX84" s="45" t="str">
        <f t="shared" ca="1" si="460"/>
        <v/>
      </c>
      <c r="BY84" s="45" t="str">
        <f t="shared" ca="1" si="461"/>
        <v/>
      </c>
      <c r="BZ84" s="45" t="str">
        <f t="shared" ca="1" si="462"/>
        <v/>
      </c>
      <c r="CA84" s="45" t="str">
        <f t="shared" ca="1" si="463"/>
        <v/>
      </c>
      <c r="CB84" s="45" t="str">
        <f t="shared" ca="1" si="464"/>
        <v/>
      </c>
      <c r="CC84" s="45" t="str">
        <f t="shared" ca="1" si="465"/>
        <v/>
      </c>
      <c r="CD84" s="45" t="str">
        <f t="shared" ca="1" si="466"/>
        <v/>
      </c>
      <c r="CE84" s="45" t="str">
        <f t="shared" ca="1" si="467"/>
        <v/>
      </c>
      <c r="CF84" s="45" t="str">
        <f t="shared" ca="1" si="468"/>
        <v/>
      </c>
      <c r="CG84" s="45" t="str">
        <f t="shared" ca="1" si="469"/>
        <v/>
      </c>
      <c r="CH84" s="45" t="str">
        <f t="shared" ca="1" si="470"/>
        <v/>
      </c>
      <c r="CI84" s="45" t="str">
        <f t="shared" ca="1" si="471"/>
        <v/>
      </c>
      <c r="CJ84" s="45" t="str">
        <f t="shared" ca="1" si="472"/>
        <v/>
      </c>
      <c r="CK84" s="45" t="str">
        <f t="shared" ca="1" si="473"/>
        <v/>
      </c>
      <c r="CL84" s="45" t="str">
        <f t="shared" ca="1" si="474"/>
        <v/>
      </c>
      <c r="CM84" s="45" t="str">
        <f t="shared" ca="1" si="475"/>
        <v/>
      </c>
      <c r="CN84" s="45" t="str">
        <f t="shared" ca="1" si="476"/>
        <v/>
      </c>
      <c r="CO84" s="45" t="str">
        <f t="shared" ca="1" si="477"/>
        <v/>
      </c>
      <c r="CP84" s="45" t="str">
        <f t="shared" ca="1" si="478"/>
        <v/>
      </c>
      <c r="CQ84" s="45" t="str">
        <f t="shared" ca="1" si="479"/>
        <v/>
      </c>
      <c r="CR84" s="45" t="str">
        <f t="shared" ca="1" si="480"/>
        <v/>
      </c>
      <c r="CS84" s="45" t="str">
        <f t="shared" ca="1" si="481"/>
        <v/>
      </c>
      <c r="CT84" s="45" t="str">
        <f t="shared" ca="1" si="482"/>
        <v/>
      </c>
      <c r="CU84" s="45" t="str">
        <f t="shared" ca="1" si="483"/>
        <v/>
      </c>
      <c r="CV84" s="45" t="str">
        <f t="shared" ca="1" si="484"/>
        <v/>
      </c>
      <c r="CW84" s="45" t="str">
        <f t="shared" ca="1" si="485"/>
        <v/>
      </c>
      <c r="CX84" s="45" t="str">
        <f t="shared" ca="1" si="486"/>
        <v/>
      </c>
      <c r="CY84" s="45" t="str">
        <f t="shared" ca="1" si="487"/>
        <v/>
      </c>
      <c r="CZ84" s="45" t="str">
        <f t="shared" ca="1" si="488"/>
        <v/>
      </c>
    </row>
    <row r="85" spans="1:104" ht="13.5" customHeight="1">
      <c r="A85" s="41">
        <v>73</v>
      </c>
      <c r="B85" s="3">
        <f t="shared" si="490"/>
        <v>85</v>
      </c>
      <c r="C85" s="43" t="s">
        <v>576</v>
      </c>
      <c r="D85" s="45" t="e">
        <f t="shared" ca="1" si="489"/>
        <v>#REF!</v>
      </c>
      <c r="E85" s="45" t="e">
        <f t="shared" ca="1" si="389"/>
        <v>#REF!</v>
      </c>
      <c r="F85" s="45" t="e">
        <f t="shared" ca="1" si="390"/>
        <v>#REF!</v>
      </c>
      <c r="G85" s="45">
        <f t="shared" ca="1" si="391"/>
        <v>0</v>
      </c>
      <c r="H85" s="45" t="str">
        <f t="shared" ca="1" si="392"/>
        <v>Diluted EPS - Total</v>
      </c>
      <c r="I85" s="45">
        <f t="shared" ca="1" si="393"/>
        <v>27.68</v>
      </c>
      <c r="J85" s="45">
        <f t="shared" ca="1" si="394"/>
        <v>44.15</v>
      </c>
      <c r="K85" s="45">
        <f t="shared" ca="1" si="395"/>
        <v>39.75</v>
      </c>
      <c r="L85" s="45">
        <f t="shared" ca="1" si="396"/>
        <v>6.45</v>
      </c>
      <c r="M85" s="45">
        <f t="shared" ca="1" si="397"/>
        <v>9.2200000000000006</v>
      </c>
      <c r="N85" s="45">
        <f t="shared" ca="1" si="398"/>
        <v>8357</v>
      </c>
      <c r="O85" s="45">
        <f t="shared" ca="1" si="399"/>
        <v>8310</v>
      </c>
      <c r="P85" s="45">
        <f t="shared" ca="1" si="400"/>
        <v>8396</v>
      </c>
      <c r="Q85" s="45">
        <f t="shared" ca="1" si="401"/>
        <v>8491</v>
      </c>
      <c r="R85" s="45">
        <f t="shared" ca="1" si="402"/>
        <v>8987</v>
      </c>
      <c r="S85" s="45">
        <f t="shared" ca="1" si="403"/>
        <v>8944</v>
      </c>
      <c r="T85" s="45">
        <f t="shared" ca="1" si="404"/>
        <v>9088</v>
      </c>
      <c r="U85" s="45">
        <f t="shared" ca="1" si="405"/>
        <v>8940</v>
      </c>
      <c r="V85" s="45">
        <f t="shared" ca="1" si="406"/>
        <v>8989</v>
      </c>
      <c r="W85" s="45">
        <f t="shared" ca="1" si="407"/>
        <v>0</v>
      </c>
      <c r="X85" s="45" t="e">
        <f t="shared" ca="1" si="408"/>
        <v>#REF!</v>
      </c>
      <c r="Y85" s="45">
        <f t="shared" ca="1" si="409"/>
        <v>9.2200000000000006</v>
      </c>
      <c r="Z85" s="45" t="e">
        <f t="shared" ca="1" si="410"/>
        <v>#REF!</v>
      </c>
      <c r="AA85" s="45" t="e">
        <f t="shared" ca="1" si="411"/>
        <v>#REF!</v>
      </c>
      <c r="AB85" s="45" t="str">
        <f t="shared" ca="1" si="412"/>
        <v/>
      </c>
      <c r="AC85" s="45" t="str">
        <f t="shared" ca="1" si="413"/>
        <v/>
      </c>
      <c r="AD85" s="45" t="str">
        <f t="shared" ca="1" si="414"/>
        <v/>
      </c>
      <c r="AE85" s="45" t="str">
        <f t="shared" ca="1" si="415"/>
        <v/>
      </c>
      <c r="AF85" s="45" t="str">
        <f t="shared" ca="1" si="416"/>
        <v/>
      </c>
      <c r="AG85" s="45" t="str">
        <f t="shared" ca="1" si="417"/>
        <v/>
      </c>
      <c r="AH85" s="45" t="str">
        <f t="shared" ca="1" si="418"/>
        <v/>
      </c>
      <c r="AI85" s="45" t="str">
        <f t="shared" ca="1" si="419"/>
        <v/>
      </c>
      <c r="AJ85" s="45" t="str">
        <f t="shared" ca="1" si="420"/>
        <v/>
      </c>
      <c r="AK85" s="45" t="str">
        <f t="shared" ca="1" si="421"/>
        <v/>
      </c>
      <c r="AL85" s="45" t="str">
        <f t="shared" ca="1" si="422"/>
        <v/>
      </c>
      <c r="AM85" s="45" t="str">
        <f t="shared" ca="1" si="423"/>
        <v/>
      </c>
      <c r="AN85" s="45" t="str">
        <f t="shared" ca="1" si="424"/>
        <v/>
      </c>
      <c r="AO85" s="45" t="str">
        <f t="shared" ca="1" si="425"/>
        <v/>
      </c>
      <c r="AP85" s="45" t="str">
        <f t="shared" ca="1" si="426"/>
        <v/>
      </c>
      <c r="AQ85" s="45" t="str">
        <f t="shared" ca="1" si="427"/>
        <v/>
      </c>
      <c r="AR85" s="45" t="str">
        <f t="shared" ca="1" si="428"/>
        <v/>
      </c>
      <c r="AS85" s="45" t="str">
        <f t="shared" ca="1" si="429"/>
        <v/>
      </c>
      <c r="AT85" s="45" t="str">
        <f t="shared" ca="1" si="430"/>
        <v/>
      </c>
      <c r="AU85" s="45" t="str">
        <f t="shared" ca="1" si="431"/>
        <v/>
      </c>
      <c r="AV85" s="45" t="str">
        <f t="shared" ca="1" si="432"/>
        <v/>
      </c>
      <c r="AW85" s="45" t="str">
        <f t="shared" ca="1" si="433"/>
        <v/>
      </c>
      <c r="AX85" s="45" t="str">
        <f t="shared" ca="1" si="434"/>
        <v/>
      </c>
      <c r="AY85" s="45" t="str">
        <f t="shared" ca="1" si="435"/>
        <v/>
      </c>
      <c r="AZ85" s="45" t="str">
        <f t="shared" ca="1" si="436"/>
        <v/>
      </c>
      <c r="BA85" s="45" t="str">
        <f t="shared" ca="1" si="437"/>
        <v/>
      </c>
      <c r="BB85" s="45" t="str">
        <f t="shared" ca="1" si="438"/>
        <v/>
      </c>
      <c r="BC85" s="45" t="str">
        <f t="shared" ca="1" si="439"/>
        <v/>
      </c>
      <c r="BD85" s="45" t="str">
        <f t="shared" ca="1" si="440"/>
        <v/>
      </c>
      <c r="BE85" s="45" t="str">
        <f t="shared" ca="1" si="441"/>
        <v/>
      </c>
      <c r="BF85" s="45" t="str">
        <f t="shared" ca="1" si="442"/>
        <v/>
      </c>
      <c r="BG85" s="45" t="str">
        <f t="shared" ca="1" si="443"/>
        <v/>
      </c>
      <c r="BH85" s="45" t="str">
        <f t="shared" ca="1" si="444"/>
        <v/>
      </c>
      <c r="BI85" s="45" t="str">
        <f t="shared" ca="1" si="445"/>
        <v/>
      </c>
      <c r="BJ85" s="45" t="str">
        <f t="shared" ca="1" si="446"/>
        <v/>
      </c>
      <c r="BK85" s="45" t="str">
        <f t="shared" ca="1" si="447"/>
        <v/>
      </c>
      <c r="BL85" s="45" t="str">
        <f t="shared" ca="1" si="448"/>
        <v/>
      </c>
      <c r="BM85" s="45" t="str">
        <f t="shared" ca="1" si="449"/>
        <v/>
      </c>
      <c r="BN85" s="45" t="str">
        <f t="shared" ca="1" si="450"/>
        <v/>
      </c>
      <c r="BO85" s="45" t="str">
        <f t="shared" ca="1" si="451"/>
        <v/>
      </c>
      <c r="BP85" s="45" t="str">
        <f t="shared" ca="1" si="452"/>
        <v/>
      </c>
      <c r="BQ85" s="45" t="str">
        <f t="shared" ca="1" si="453"/>
        <v/>
      </c>
      <c r="BR85" s="45" t="str">
        <f t="shared" ca="1" si="454"/>
        <v/>
      </c>
      <c r="BS85" s="45" t="str">
        <f t="shared" ca="1" si="455"/>
        <v/>
      </c>
      <c r="BT85" s="45" t="str">
        <f t="shared" ca="1" si="456"/>
        <v/>
      </c>
      <c r="BU85" s="45" t="str">
        <f t="shared" ca="1" si="457"/>
        <v/>
      </c>
      <c r="BV85" s="45" t="str">
        <f t="shared" ca="1" si="458"/>
        <v/>
      </c>
      <c r="BW85" s="45" t="str">
        <f t="shared" ca="1" si="459"/>
        <v/>
      </c>
      <c r="BX85" s="45" t="str">
        <f t="shared" ca="1" si="460"/>
        <v/>
      </c>
      <c r="BY85" s="45" t="str">
        <f t="shared" ca="1" si="461"/>
        <v/>
      </c>
      <c r="BZ85" s="45" t="str">
        <f t="shared" ca="1" si="462"/>
        <v/>
      </c>
      <c r="CA85" s="45" t="str">
        <f t="shared" ca="1" si="463"/>
        <v/>
      </c>
      <c r="CB85" s="45" t="str">
        <f t="shared" ca="1" si="464"/>
        <v/>
      </c>
      <c r="CC85" s="45" t="str">
        <f t="shared" ca="1" si="465"/>
        <v/>
      </c>
      <c r="CD85" s="45" t="str">
        <f t="shared" ca="1" si="466"/>
        <v/>
      </c>
      <c r="CE85" s="45" t="str">
        <f t="shared" ca="1" si="467"/>
        <v/>
      </c>
      <c r="CF85" s="45" t="str">
        <f t="shared" ca="1" si="468"/>
        <v/>
      </c>
      <c r="CG85" s="45" t="str">
        <f t="shared" ca="1" si="469"/>
        <v/>
      </c>
      <c r="CH85" s="45" t="str">
        <f t="shared" ca="1" si="470"/>
        <v/>
      </c>
      <c r="CI85" s="45" t="str">
        <f t="shared" ca="1" si="471"/>
        <v/>
      </c>
      <c r="CJ85" s="45" t="str">
        <f t="shared" ca="1" si="472"/>
        <v/>
      </c>
      <c r="CK85" s="45" t="str">
        <f t="shared" ca="1" si="473"/>
        <v/>
      </c>
      <c r="CL85" s="45" t="str">
        <f t="shared" ca="1" si="474"/>
        <v/>
      </c>
      <c r="CM85" s="45" t="str">
        <f t="shared" ca="1" si="475"/>
        <v/>
      </c>
      <c r="CN85" s="45" t="str">
        <f t="shared" ca="1" si="476"/>
        <v/>
      </c>
      <c r="CO85" s="45" t="str">
        <f t="shared" ca="1" si="477"/>
        <v/>
      </c>
      <c r="CP85" s="45" t="str">
        <f t="shared" ca="1" si="478"/>
        <v/>
      </c>
      <c r="CQ85" s="45" t="str">
        <f t="shared" ca="1" si="479"/>
        <v/>
      </c>
      <c r="CR85" s="45" t="str">
        <f t="shared" ca="1" si="480"/>
        <v/>
      </c>
      <c r="CS85" s="45" t="str">
        <f t="shared" ca="1" si="481"/>
        <v/>
      </c>
      <c r="CT85" s="45" t="str">
        <f t="shared" ca="1" si="482"/>
        <v/>
      </c>
      <c r="CU85" s="45" t="str">
        <f t="shared" ca="1" si="483"/>
        <v/>
      </c>
      <c r="CV85" s="45" t="str">
        <f t="shared" ca="1" si="484"/>
        <v/>
      </c>
      <c r="CW85" s="45" t="str">
        <f t="shared" ca="1" si="485"/>
        <v/>
      </c>
      <c r="CX85" s="45" t="str">
        <f t="shared" ca="1" si="486"/>
        <v/>
      </c>
      <c r="CY85" s="45" t="str">
        <f t="shared" ca="1" si="487"/>
        <v/>
      </c>
      <c r="CZ85" s="45" t="str">
        <f t="shared" ca="1" si="488"/>
        <v/>
      </c>
    </row>
    <row r="86" spans="1:104" ht="13.5" customHeight="1">
      <c r="A86" s="41">
        <v>74</v>
      </c>
      <c r="B86" s="3">
        <f t="shared" si="490"/>
        <v>86</v>
      </c>
      <c r="C86" s="43" t="s">
        <v>575</v>
      </c>
      <c r="D86" s="45" t="e">
        <f t="shared" ca="1" si="489"/>
        <v>#REF!</v>
      </c>
      <c r="E86" s="45" t="e">
        <f t="shared" ca="1" si="389"/>
        <v>#REF!</v>
      </c>
      <c r="F86" s="45" t="e">
        <f t="shared" ca="1" si="390"/>
        <v>#REF!</v>
      </c>
      <c r="G86" s="45">
        <f t="shared" ca="1" si="391"/>
        <v>0</v>
      </c>
      <c r="H86" s="45" t="str">
        <f t="shared" ca="1" si="392"/>
        <v>Diluted EPS - Normalized</v>
      </c>
      <c r="I86" s="45">
        <f t="shared" ca="1" si="393"/>
        <v>27.68</v>
      </c>
      <c r="J86" s="45">
        <f t="shared" ca="1" si="394"/>
        <v>44.15</v>
      </c>
      <c r="K86" s="45">
        <f t="shared" ca="1" si="395"/>
        <v>39.75</v>
      </c>
      <c r="L86" s="45">
        <f t="shared" ca="1" si="396"/>
        <v>6.45</v>
      </c>
      <c r="M86" s="45">
        <f t="shared" ca="1" si="397"/>
        <v>9.2200000000000006</v>
      </c>
      <c r="N86" s="45">
        <f t="shared" ca="1" si="398"/>
        <v>0</v>
      </c>
      <c r="O86" s="45">
        <f t="shared" ca="1" si="399"/>
        <v>0</v>
      </c>
      <c r="P86" s="45">
        <f t="shared" ca="1" si="400"/>
        <v>0</v>
      </c>
      <c r="Q86" s="45">
        <f t="shared" ca="1" si="401"/>
        <v>0</v>
      </c>
      <c r="R86" s="45">
        <f t="shared" ca="1" si="402"/>
        <v>0</v>
      </c>
      <c r="S86" s="45">
        <f t="shared" ca="1" si="403"/>
        <v>0</v>
      </c>
      <c r="T86" s="45">
        <f t="shared" ca="1" si="404"/>
        <v>0</v>
      </c>
      <c r="U86" s="45">
        <f t="shared" ca="1" si="405"/>
        <v>0</v>
      </c>
      <c r="V86" s="45">
        <f t="shared" ca="1" si="406"/>
        <v>0</v>
      </c>
      <c r="W86" s="45">
        <f t="shared" ca="1" si="407"/>
        <v>0</v>
      </c>
      <c r="X86" s="45" t="e">
        <f t="shared" ca="1" si="408"/>
        <v>#REF!</v>
      </c>
      <c r="Y86" s="45">
        <f t="shared" ca="1" si="409"/>
        <v>9.2200000000000006</v>
      </c>
      <c r="Z86" s="45" t="e">
        <f t="shared" ca="1" si="410"/>
        <v>#REF!</v>
      </c>
      <c r="AA86" s="45" t="e">
        <f t="shared" ca="1" si="411"/>
        <v>#REF!</v>
      </c>
      <c r="AB86" s="45" t="str">
        <f t="shared" ca="1" si="412"/>
        <v/>
      </c>
      <c r="AC86" s="45" t="str">
        <f t="shared" ca="1" si="413"/>
        <v/>
      </c>
      <c r="AD86" s="45" t="str">
        <f t="shared" ca="1" si="414"/>
        <v/>
      </c>
      <c r="AE86" s="45" t="str">
        <f t="shared" ca="1" si="415"/>
        <v/>
      </c>
      <c r="AF86" s="45" t="str">
        <f t="shared" ca="1" si="416"/>
        <v/>
      </c>
      <c r="AG86" s="45" t="str">
        <f t="shared" ca="1" si="417"/>
        <v/>
      </c>
      <c r="AH86" s="45" t="str">
        <f t="shared" ca="1" si="418"/>
        <v/>
      </c>
      <c r="AI86" s="45" t="str">
        <f t="shared" ca="1" si="419"/>
        <v/>
      </c>
      <c r="AJ86" s="45" t="str">
        <f t="shared" ca="1" si="420"/>
        <v/>
      </c>
      <c r="AK86" s="45" t="str">
        <f t="shared" ca="1" si="421"/>
        <v/>
      </c>
      <c r="AL86" s="45" t="str">
        <f t="shared" ca="1" si="422"/>
        <v/>
      </c>
      <c r="AM86" s="45" t="str">
        <f t="shared" ca="1" si="423"/>
        <v/>
      </c>
      <c r="AN86" s="45" t="str">
        <f t="shared" ca="1" si="424"/>
        <v/>
      </c>
      <c r="AO86" s="45" t="str">
        <f t="shared" ca="1" si="425"/>
        <v/>
      </c>
      <c r="AP86" s="45" t="str">
        <f t="shared" ca="1" si="426"/>
        <v/>
      </c>
      <c r="AQ86" s="45" t="str">
        <f t="shared" ca="1" si="427"/>
        <v/>
      </c>
      <c r="AR86" s="45" t="str">
        <f t="shared" ca="1" si="428"/>
        <v/>
      </c>
      <c r="AS86" s="45" t="str">
        <f t="shared" ca="1" si="429"/>
        <v/>
      </c>
      <c r="AT86" s="45" t="str">
        <f t="shared" ca="1" si="430"/>
        <v/>
      </c>
      <c r="AU86" s="45" t="str">
        <f t="shared" ca="1" si="431"/>
        <v/>
      </c>
      <c r="AV86" s="45" t="str">
        <f t="shared" ca="1" si="432"/>
        <v/>
      </c>
      <c r="AW86" s="45" t="str">
        <f t="shared" ca="1" si="433"/>
        <v/>
      </c>
      <c r="AX86" s="45" t="str">
        <f t="shared" ca="1" si="434"/>
        <v/>
      </c>
      <c r="AY86" s="45" t="str">
        <f t="shared" ca="1" si="435"/>
        <v/>
      </c>
      <c r="AZ86" s="45" t="str">
        <f t="shared" ca="1" si="436"/>
        <v/>
      </c>
      <c r="BA86" s="45" t="str">
        <f t="shared" ca="1" si="437"/>
        <v/>
      </c>
      <c r="BB86" s="45" t="str">
        <f t="shared" ca="1" si="438"/>
        <v/>
      </c>
      <c r="BC86" s="45" t="str">
        <f t="shared" ca="1" si="439"/>
        <v/>
      </c>
      <c r="BD86" s="45" t="str">
        <f t="shared" ca="1" si="440"/>
        <v/>
      </c>
      <c r="BE86" s="45" t="str">
        <f t="shared" ca="1" si="441"/>
        <v/>
      </c>
      <c r="BF86" s="45" t="str">
        <f t="shared" ca="1" si="442"/>
        <v/>
      </c>
      <c r="BG86" s="45" t="str">
        <f t="shared" ca="1" si="443"/>
        <v/>
      </c>
      <c r="BH86" s="45" t="str">
        <f t="shared" ca="1" si="444"/>
        <v/>
      </c>
      <c r="BI86" s="45" t="str">
        <f t="shared" ca="1" si="445"/>
        <v/>
      </c>
      <c r="BJ86" s="45" t="str">
        <f t="shared" ca="1" si="446"/>
        <v/>
      </c>
      <c r="BK86" s="45" t="str">
        <f t="shared" ca="1" si="447"/>
        <v/>
      </c>
      <c r="BL86" s="45" t="str">
        <f t="shared" ca="1" si="448"/>
        <v/>
      </c>
      <c r="BM86" s="45" t="str">
        <f t="shared" ca="1" si="449"/>
        <v/>
      </c>
      <c r="BN86" s="45" t="str">
        <f t="shared" ca="1" si="450"/>
        <v/>
      </c>
      <c r="BO86" s="45" t="str">
        <f t="shared" ca="1" si="451"/>
        <v/>
      </c>
      <c r="BP86" s="45" t="str">
        <f t="shared" ca="1" si="452"/>
        <v/>
      </c>
      <c r="BQ86" s="45" t="str">
        <f t="shared" ca="1" si="453"/>
        <v/>
      </c>
      <c r="BR86" s="45" t="str">
        <f t="shared" ca="1" si="454"/>
        <v/>
      </c>
      <c r="BS86" s="45" t="str">
        <f t="shared" ca="1" si="455"/>
        <v/>
      </c>
      <c r="BT86" s="45" t="str">
        <f t="shared" ca="1" si="456"/>
        <v/>
      </c>
      <c r="BU86" s="45" t="str">
        <f t="shared" ca="1" si="457"/>
        <v/>
      </c>
      <c r="BV86" s="45" t="str">
        <f t="shared" ca="1" si="458"/>
        <v/>
      </c>
      <c r="BW86" s="45" t="str">
        <f t="shared" ca="1" si="459"/>
        <v/>
      </c>
      <c r="BX86" s="45" t="str">
        <f t="shared" ca="1" si="460"/>
        <v/>
      </c>
      <c r="BY86" s="45" t="str">
        <f t="shared" ca="1" si="461"/>
        <v/>
      </c>
      <c r="BZ86" s="45" t="str">
        <f t="shared" ca="1" si="462"/>
        <v/>
      </c>
      <c r="CA86" s="45" t="str">
        <f t="shared" ca="1" si="463"/>
        <v/>
      </c>
      <c r="CB86" s="45" t="str">
        <f t="shared" ca="1" si="464"/>
        <v/>
      </c>
      <c r="CC86" s="45" t="str">
        <f t="shared" ca="1" si="465"/>
        <v/>
      </c>
      <c r="CD86" s="45" t="str">
        <f t="shared" ca="1" si="466"/>
        <v/>
      </c>
      <c r="CE86" s="45" t="str">
        <f t="shared" ca="1" si="467"/>
        <v/>
      </c>
      <c r="CF86" s="45" t="str">
        <f t="shared" ca="1" si="468"/>
        <v/>
      </c>
      <c r="CG86" s="45" t="str">
        <f t="shared" ca="1" si="469"/>
        <v/>
      </c>
      <c r="CH86" s="45" t="str">
        <f t="shared" ca="1" si="470"/>
        <v/>
      </c>
      <c r="CI86" s="45" t="str">
        <f t="shared" ca="1" si="471"/>
        <v/>
      </c>
      <c r="CJ86" s="45" t="str">
        <f t="shared" ca="1" si="472"/>
        <v/>
      </c>
      <c r="CK86" s="45" t="str">
        <f t="shared" ca="1" si="473"/>
        <v/>
      </c>
      <c r="CL86" s="45" t="str">
        <f t="shared" ca="1" si="474"/>
        <v/>
      </c>
      <c r="CM86" s="45" t="str">
        <f t="shared" ca="1" si="475"/>
        <v/>
      </c>
      <c r="CN86" s="45" t="str">
        <f t="shared" ca="1" si="476"/>
        <v/>
      </c>
      <c r="CO86" s="45" t="str">
        <f t="shared" ca="1" si="477"/>
        <v/>
      </c>
      <c r="CP86" s="45" t="str">
        <f t="shared" ca="1" si="478"/>
        <v/>
      </c>
      <c r="CQ86" s="45" t="str">
        <f t="shared" ca="1" si="479"/>
        <v/>
      </c>
      <c r="CR86" s="45" t="str">
        <f t="shared" ca="1" si="480"/>
        <v/>
      </c>
      <c r="CS86" s="45" t="str">
        <f t="shared" ca="1" si="481"/>
        <v/>
      </c>
      <c r="CT86" s="45" t="str">
        <f t="shared" ca="1" si="482"/>
        <v/>
      </c>
      <c r="CU86" s="45" t="str">
        <f t="shared" ca="1" si="483"/>
        <v/>
      </c>
      <c r="CV86" s="45" t="str">
        <f t="shared" ca="1" si="484"/>
        <v/>
      </c>
      <c r="CW86" s="45" t="str">
        <f t="shared" ca="1" si="485"/>
        <v/>
      </c>
      <c r="CX86" s="45" t="str">
        <f t="shared" ca="1" si="486"/>
        <v/>
      </c>
      <c r="CY86" s="45" t="str">
        <f t="shared" ca="1" si="487"/>
        <v/>
      </c>
      <c r="CZ86" s="45" t="str">
        <f t="shared" ca="1" si="488"/>
        <v/>
      </c>
    </row>
    <row r="87" spans="1:104" ht="13.5" customHeight="1">
      <c r="A87" s="41"/>
      <c r="B87" s="3">
        <f t="shared" si="490"/>
        <v>87</v>
      </c>
      <c r="C87" s="40"/>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row>
    <row r="88" spans="1:104" ht="13.5" customHeight="1">
      <c r="A88" s="38"/>
      <c r="B88" s="3">
        <f t="shared" si="490"/>
        <v>88</v>
      </c>
      <c r="C88" s="40"/>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c r="CT88" s="42"/>
      <c r="CU88" s="42"/>
      <c r="CV88" s="42"/>
      <c r="CW88" s="42"/>
      <c r="CX88" s="42"/>
      <c r="CY88" s="42"/>
      <c r="CZ88" s="42"/>
    </row>
    <row r="89" spans="1:104" ht="13.5" customHeight="1">
      <c r="A89" s="41"/>
      <c r="B89" s="3">
        <f t="shared" si="490"/>
        <v>89</v>
      </c>
      <c r="C89" s="49" t="s">
        <v>574</v>
      </c>
      <c r="D89" s="48" t="e">
        <f t="shared" ref="D89:AI89" ca="1" si="491">IF(D$11="","",IF(D$13=$M$5,$M$2,IF(OR(D$13=$M$6,D$13=$M$7,D$13=$M$8),"",D$13)))</f>
        <v>#REF!</v>
      </c>
      <c r="E89" s="48" t="e">
        <f t="shared" ca="1" si="491"/>
        <v>#REF!</v>
      </c>
      <c r="F89" s="48" t="e">
        <f t="shared" ca="1" si="491"/>
        <v>#REF!</v>
      </c>
      <c r="G89" s="48">
        <f t="shared" ca="1" si="491"/>
        <v>0</v>
      </c>
      <c r="H89" s="48" t="str">
        <f t="shared" ca="1" si="491"/>
        <v>year end date</v>
      </c>
      <c r="I89" s="48">
        <f t="shared" ca="1" si="491"/>
        <v>40787</v>
      </c>
      <c r="J89" s="48">
        <f t="shared" ca="1" si="491"/>
        <v>41153</v>
      </c>
      <c r="K89" s="48">
        <f t="shared" ca="1" si="491"/>
        <v>41518</v>
      </c>
      <c r="L89" s="48">
        <f t="shared" ca="1" si="491"/>
        <v>41883</v>
      </c>
      <c r="M89" s="48">
        <f t="shared" ca="1" si="491"/>
        <v>42248</v>
      </c>
      <c r="N89" s="48">
        <f t="shared" ca="1" si="491"/>
        <v>41609</v>
      </c>
      <c r="O89" s="48">
        <f t="shared" ca="1" si="491"/>
        <v>41699</v>
      </c>
      <c r="P89" s="48">
        <f t="shared" ca="1" si="491"/>
        <v>41791</v>
      </c>
      <c r="Q89" s="48">
        <f t="shared" ca="1" si="491"/>
        <v>41883</v>
      </c>
      <c r="R89" s="48">
        <f t="shared" ca="1" si="491"/>
        <v>41974</v>
      </c>
      <c r="S89" s="48">
        <f t="shared" ca="1" si="491"/>
        <v>42064</v>
      </c>
      <c r="T89" s="48">
        <f t="shared" ca="1" si="491"/>
        <v>42156</v>
      </c>
      <c r="U89" s="48">
        <f t="shared" ca="1" si="491"/>
        <v>42248</v>
      </c>
      <c r="V89" s="48">
        <f t="shared" ca="1" si="491"/>
        <v>42339</v>
      </c>
      <c r="W89" s="48">
        <f t="shared" ca="1" si="491"/>
        <v>42430</v>
      </c>
      <c r="X89" s="48" t="str">
        <f t="shared" ca="1" si="491"/>
        <v>Opening</v>
      </c>
      <c r="Y89" s="48" t="str">
        <f t="shared" ca="1" si="491"/>
        <v/>
      </c>
      <c r="Z89" s="48" t="str">
        <f t="shared" ca="1" si="491"/>
        <v/>
      </c>
      <c r="AA89" s="48" t="str">
        <f t="shared" ca="1" si="491"/>
        <v/>
      </c>
      <c r="AB89" s="48" t="str">
        <f t="shared" si="491"/>
        <v/>
      </c>
      <c r="AC89" s="48" t="str">
        <f t="shared" si="491"/>
        <v/>
      </c>
      <c r="AD89" s="48" t="str">
        <f t="shared" si="491"/>
        <v/>
      </c>
      <c r="AE89" s="48" t="str">
        <f t="shared" si="491"/>
        <v/>
      </c>
      <c r="AF89" s="48" t="str">
        <f t="shared" si="491"/>
        <v/>
      </c>
      <c r="AG89" s="48" t="str">
        <f t="shared" si="491"/>
        <v/>
      </c>
      <c r="AH89" s="48" t="str">
        <f t="shared" si="491"/>
        <v/>
      </c>
      <c r="AI89" s="48" t="str">
        <f t="shared" si="491"/>
        <v/>
      </c>
      <c r="AJ89" s="48" t="str">
        <f t="shared" ref="AJ89:BO89" si="492">IF(AJ$11="","",IF(AJ$13=$M$5,$M$2,IF(OR(AJ$13=$M$6,AJ$13=$M$7,AJ$13=$M$8),"",AJ$13)))</f>
        <v/>
      </c>
      <c r="AK89" s="48" t="str">
        <f t="shared" si="492"/>
        <v/>
      </c>
      <c r="AL89" s="48" t="str">
        <f t="shared" si="492"/>
        <v/>
      </c>
      <c r="AM89" s="48" t="str">
        <f t="shared" si="492"/>
        <v/>
      </c>
      <c r="AN89" s="48" t="str">
        <f t="shared" si="492"/>
        <v/>
      </c>
      <c r="AO89" s="48" t="str">
        <f t="shared" si="492"/>
        <v/>
      </c>
      <c r="AP89" s="48" t="str">
        <f t="shared" si="492"/>
        <v/>
      </c>
      <c r="AQ89" s="48" t="str">
        <f t="shared" si="492"/>
        <v/>
      </c>
      <c r="AR89" s="48" t="str">
        <f t="shared" si="492"/>
        <v/>
      </c>
      <c r="AS89" s="48" t="str">
        <f t="shared" si="492"/>
        <v/>
      </c>
      <c r="AT89" s="48" t="str">
        <f t="shared" si="492"/>
        <v/>
      </c>
      <c r="AU89" s="48" t="str">
        <f t="shared" si="492"/>
        <v/>
      </c>
      <c r="AV89" s="48" t="str">
        <f t="shared" si="492"/>
        <v/>
      </c>
      <c r="AW89" s="48" t="str">
        <f t="shared" si="492"/>
        <v/>
      </c>
      <c r="AX89" s="48" t="str">
        <f t="shared" si="492"/>
        <v/>
      </c>
      <c r="AY89" s="48" t="str">
        <f t="shared" si="492"/>
        <v/>
      </c>
      <c r="AZ89" s="48" t="str">
        <f t="shared" si="492"/>
        <v/>
      </c>
      <c r="BA89" s="48" t="str">
        <f t="shared" si="492"/>
        <v/>
      </c>
      <c r="BB89" s="48" t="str">
        <f t="shared" si="492"/>
        <v/>
      </c>
      <c r="BC89" s="48" t="str">
        <f t="shared" si="492"/>
        <v/>
      </c>
      <c r="BD89" s="48" t="str">
        <f t="shared" si="492"/>
        <v/>
      </c>
      <c r="BE89" s="48" t="str">
        <f t="shared" si="492"/>
        <v/>
      </c>
      <c r="BF89" s="48" t="str">
        <f t="shared" si="492"/>
        <v/>
      </c>
      <c r="BG89" s="48" t="str">
        <f t="shared" si="492"/>
        <v/>
      </c>
      <c r="BH89" s="48" t="str">
        <f t="shared" si="492"/>
        <v/>
      </c>
      <c r="BI89" s="48" t="str">
        <f t="shared" si="492"/>
        <v/>
      </c>
      <c r="BJ89" s="48" t="str">
        <f t="shared" si="492"/>
        <v/>
      </c>
      <c r="BK89" s="48" t="str">
        <f t="shared" si="492"/>
        <v/>
      </c>
      <c r="BL89" s="48" t="str">
        <f t="shared" si="492"/>
        <v/>
      </c>
      <c r="BM89" s="48" t="str">
        <f t="shared" si="492"/>
        <v/>
      </c>
      <c r="BN89" s="48" t="str">
        <f t="shared" si="492"/>
        <v/>
      </c>
      <c r="BO89" s="48" t="str">
        <f t="shared" si="492"/>
        <v/>
      </c>
      <c r="BP89" s="48" t="str">
        <f t="shared" ref="BP89:CZ89" si="493">IF(BP$11="","",IF(BP$13=$M$5,$M$2,IF(OR(BP$13=$M$6,BP$13=$M$7,BP$13=$M$8),"",BP$13)))</f>
        <v/>
      </c>
      <c r="BQ89" s="48" t="str">
        <f t="shared" si="493"/>
        <v/>
      </c>
      <c r="BR89" s="48" t="str">
        <f t="shared" si="493"/>
        <v/>
      </c>
      <c r="BS89" s="48" t="str">
        <f t="shared" si="493"/>
        <v/>
      </c>
      <c r="BT89" s="48" t="str">
        <f t="shared" si="493"/>
        <v/>
      </c>
      <c r="BU89" s="48" t="str">
        <f t="shared" si="493"/>
        <v/>
      </c>
      <c r="BV89" s="48" t="str">
        <f t="shared" si="493"/>
        <v/>
      </c>
      <c r="BW89" s="48" t="str">
        <f t="shared" si="493"/>
        <v/>
      </c>
      <c r="BX89" s="48" t="str">
        <f t="shared" si="493"/>
        <v/>
      </c>
      <c r="BY89" s="48" t="str">
        <f t="shared" si="493"/>
        <v/>
      </c>
      <c r="BZ89" s="48" t="str">
        <f t="shared" si="493"/>
        <v/>
      </c>
      <c r="CA89" s="48" t="str">
        <f t="shared" si="493"/>
        <v/>
      </c>
      <c r="CB89" s="48" t="str">
        <f t="shared" si="493"/>
        <v/>
      </c>
      <c r="CC89" s="48" t="str">
        <f t="shared" si="493"/>
        <v/>
      </c>
      <c r="CD89" s="48" t="str">
        <f t="shared" si="493"/>
        <v/>
      </c>
      <c r="CE89" s="48" t="str">
        <f t="shared" si="493"/>
        <v/>
      </c>
      <c r="CF89" s="48" t="str">
        <f t="shared" si="493"/>
        <v/>
      </c>
      <c r="CG89" s="48" t="str">
        <f t="shared" si="493"/>
        <v/>
      </c>
      <c r="CH89" s="48" t="str">
        <f t="shared" si="493"/>
        <v/>
      </c>
      <c r="CI89" s="48" t="str">
        <f t="shared" si="493"/>
        <v/>
      </c>
      <c r="CJ89" s="48" t="str">
        <f t="shared" si="493"/>
        <v/>
      </c>
      <c r="CK89" s="48" t="str">
        <f t="shared" si="493"/>
        <v/>
      </c>
      <c r="CL89" s="48" t="str">
        <f t="shared" si="493"/>
        <v/>
      </c>
      <c r="CM89" s="48" t="str">
        <f t="shared" si="493"/>
        <v/>
      </c>
      <c r="CN89" s="48" t="str">
        <f t="shared" si="493"/>
        <v/>
      </c>
      <c r="CO89" s="48" t="str">
        <f t="shared" si="493"/>
        <v/>
      </c>
      <c r="CP89" s="48" t="str">
        <f t="shared" si="493"/>
        <v/>
      </c>
      <c r="CQ89" s="48" t="str">
        <f t="shared" si="493"/>
        <v/>
      </c>
      <c r="CR89" s="48" t="str">
        <f t="shared" si="493"/>
        <v/>
      </c>
      <c r="CS89" s="48" t="str">
        <f t="shared" si="493"/>
        <v/>
      </c>
      <c r="CT89" s="48" t="str">
        <f t="shared" si="493"/>
        <v/>
      </c>
      <c r="CU89" s="48" t="str">
        <f t="shared" si="493"/>
        <v/>
      </c>
      <c r="CV89" s="48" t="str">
        <f t="shared" si="493"/>
        <v/>
      </c>
      <c r="CW89" s="48" t="str">
        <f t="shared" si="493"/>
        <v/>
      </c>
      <c r="CX89" s="48" t="str">
        <f t="shared" si="493"/>
        <v/>
      </c>
      <c r="CY89" s="48" t="str">
        <f t="shared" si="493"/>
        <v/>
      </c>
      <c r="CZ89" s="48" t="str">
        <f t="shared" si="493"/>
        <v/>
      </c>
    </row>
    <row r="90" spans="1:104" ht="13.5" customHeight="1">
      <c r="A90" s="41"/>
      <c r="B90" s="3">
        <f t="shared" si="490"/>
        <v>90</v>
      </c>
      <c r="C90" s="49" t="s">
        <v>511</v>
      </c>
      <c r="D90" s="48" t="e">
        <f t="shared" ref="D90:AI90" ca="1" si="494">IF(D$11="","",IF(D$89=$M$2,$M$3,IF(OR(D$13=$M$6,D$13=$M$7,D$13=$M$8),"",D$14)))</f>
        <v>#REF!</v>
      </c>
      <c r="E90" s="48" t="e">
        <f t="shared" ca="1" si="494"/>
        <v>#REF!</v>
      </c>
      <c r="F90" s="48" t="e">
        <f t="shared" ca="1" si="494"/>
        <v>#REF!</v>
      </c>
      <c r="G90" s="48">
        <f t="shared" ca="1" si="494"/>
        <v>0</v>
      </c>
      <c r="H90" s="48" t="str">
        <f t="shared" ca="1" si="494"/>
        <v>quarterly indicator</v>
      </c>
      <c r="I90" s="48">
        <f t="shared" ca="1" si="494"/>
        <v>4</v>
      </c>
      <c r="J90" s="48">
        <f t="shared" ca="1" si="494"/>
        <v>4</v>
      </c>
      <c r="K90" s="48">
        <f t="shared" ca="1" si="494"/>
        <v>4</v>
      </c>
      <c r="L90" s="48">
        <f t="shared" ca="1" si="494"/>
        <v>3</v>
      </c>
      <c r="M90" s="48">
        <f t="shared" ca="1" si="494"/>
        <v>3</v>
      </c>
      <c r="N90" s="48">
        <f t="shared" ca="1" si="494"/>
        <v>0</v>
      </c>
      <c r="O90" s="48">
        <f t="shared" ca="1" si="494"/>
        <v>0</v>
      </c>
      <c r="P90" s="48">
        <f t="shared" ca="1" si="494"/>
        <v>0</v>
      </c>
      <c r="Q90" s="48">
        <f t="shared" ca="1" si="494"/>
        <v>0</v>
      </c>
      <c r="R90" s="48">
        <f t="shared" ca="1" si="494"/>
        <v>0</v>
      </c>
      <c r="S90" s="48">
        <f t="shared" ca="1" si="494"/>
        <v>0</v>
      </c>
      <c r="T90" s="48">
        <f t="shared" ca="1" si="494"/>
        <v>0</v>
      </c>
      <c r="U90" s="48">
        <f t="shared" ca="1" si="494"/>
        <v>0</v>
      </c>
      <c r="V90" s="48">
        <f t="shared" ca="1" si="494"/>
        <v>0</v>
      </c>
      <c r="W90" s="48">
        <f t="shared" ca="1" si="494"/>
        <v>0</v>
      </c>
      <c r="X90" s="48" t="str">
        <f t="shared" ca="1" si="494"/>
        <v>Balance</v>
      </c>
      <c r="Y90" s="48" t="str">
        <f t="shared" ca="1" si="494"/>
        <v/>
      </c>
      <c r="Z90" s="48" t="str">
        <f t="shared" ca="1" si="494"/>
        <v/>
      </c>
      <c r="AA90" s="48" t="str">
        <f t="shared" ca="1" si="494"/>
        <v/>
      </c>
      <c r="AB90" s="48" t="str">
        <f t="shared" si="494"/>
        <v/>
      </c>
      <c r="AC90" s="48" t="str">
        <f t="shared" si="494"/>
        <v/>
      </c>
      <c r="AD90" s="48" t="str">
        <f t="shared" si="494"/>
        <v/>
      </c>
      <c r="AE90" s="48" t="str">
        <f t="shared" si="494"/>
        <v/>
      </c>
      <c r="AF90" s="48" t="str">
        <f t="shared" si="494"/>
        <v/>
      </c>
      <c r="AG90" s="48" t="str">
        <f t="shared" si="494"/>
        <v/>
      </c>
      <c r="AH90" s="48" t="str">
        <f t="shared" si="494"/>
        <v/>
      </c>
      <c r="AI90" s="48" t="str">
        <f t="shared" si="494"/>
        <v/>
      </c>
      <c r="AJ90" s="48" t="str">
        <f t="shared" ref="AJ90:BO90" si="495">IF(AJ$11="","",IF(AJ$89=$M$2,$M$3,IF(OR(AJ$13=$M$6,AJ$13=$M$7,AJ$13=$M$8),"",AJ$14)))</f>
        <v/>
      </c>
      <c r="AK90" s="48" t="str">
        <f t="shared" si="495"/>
        <v/>
      </c>
      <c r="AL90" s="48" t="str">
        <f t="shared" si="495"/>
        <v/>
      </c>
      <c r="AM90" s="48" t="str">
        <f t="shared" si="495"/>
        <v/>
      </c>
      <c r="AN90" s="48" t="str">
        <f t="shared" si="495"/>
        <v/>
      </c>
      <c r="AO90" s="48" t="str">
        <f t="shared" si="495"/>
        <v/>
      </c>
      <c r="AP90" s="48" t="str">
        <f t="shared" si="495"/>
        <v/>
      </c>
      <c r="AQ90" s="48" t="str">
        <f t="shared" si="495"/>
        <v/>
      </c>
      <c r="AR90" s="48" t="str">
        <f t="shared" si="495"/>
        <v/>
      </c>
      <c r="AS90" s="48" t="str">
        <f t="shared" si="495"/>
        <v/>
      </c>
      <c r="AT90" s="48" t="str">
        <f t="shared" si="495"/>
        <v/>
      </c>
      <c r="AU90" s="48" t="str">
        <f t="shared" si="495"/>
        <v/>
      </c>
      <c r="AV90" s="48" t="str">
        <f t="shared" si="495"/>
        <v/>
      </c>
      <c r="AW90" s="48" t="str">
        <f t="shared" si="495"/>
        <v/>
      </c>
      <c r="AX90" s="48" t="str">
        <f t="shared" si="495"/>
        <v/>
      </c>
      <c r="AY90" s="48" t="str">
        <f t="shared" si="495"/>
        <v/>
      </c>
      <c r="AZ90" s="48" t="str">
        <f t="shared" si="495"/>
        <v/>
      </c>
      <c r="BA90" s="48" t="str">
        <f t="shared" si="495"/>
        <v/>
      </c>
      <c r="BB90" s="48" t="str">
        <f t="shared" si="495"/>
        <v/>
      </c>
      <c r="BC90" s="48" t="str">
        <f t="shared" si="495"/>
        <v/>
      </c>
      <c r="BD90" s="48" t="str">
        <f t="shared" si="495"/>
        <v/>
      </c>
      <c r="BE90" s="48" t="str">
        <f t="shared" si="495"/>
        <v/>
      </c>
      <c r="BF90" s="48" t="str">
        <f t="shared" si="495"/>
        <v/>
      </c>
      <c r="BG90" s="48" t="str">
        <f t="shared" si="495"/>
        <v/>
      </c>
      <c r="BH90" s="48" t="str">
        <f t="shared" si="495"/>
        <v/>
      </c>
      <c r="BI90" s="48" t="str">
        <f t="shared" si="495"/>
        <v/>
      </c>
      <c r="BJ90" s="48" t="str">
        <f t="shared" si="495"/>
        <v/>
      </c>
      <c r="BK90" s="48" t="str">
        <f t="shared" si="495"/>
        <v/>
      </c>
      <c r="BL90" s="48" t="str">
        <f t="shared" si="495"/>
        <v/>
      </c>
      <c r="BM90" s="48" t="str">
        <f t="shared" si="495"/>
        <v/>
      </c>
      <c r="BN90" s="48" t="str">
        <f t="shared" si="495"/>
        <v/>
      </c>
      <c r="BO90" s="48" t="str">
        <f t="shared" si="495"/>
        <v/>
      </c>
      <c r="BP90" s="48" t="str">
        <f t="shared" ref="BP90:CZ90" si="496">IF(BP$11="","",IF(BP$89=$M$2,$M$3,IF(OR(BP$13=$M$6,BP$13=$M$7,BP$13=$M$8),"",BP$14)))</f>
        <v/>
      </c>
      <c r="BQ90" s="48" t="str">
        <f t="shared" si="496"/>
        <v/>
      </c>
      <c r="BR90" s="48" t="str">
        <f t="shared" si="496"/>
        <v/>
      </c>
      <c r="BS90" s="48" t="str">
        <f t="shared" si="496"/>
        <v/>
      </c>
      <c r="BT90" s="48" t="str">
        <f t="shared" si="496"/>
        <v/>
      </c>
      <c r="BU90" s="48" t="str">
        <f t="shared" si="496"/>
        <v/>
      </c>
      <c r="BV90" s="48" t="str">
        <f t="shared" si="496"/>
        <v/>
      </c>
      <c r="BW90" s="48" t="str">
        <f t="shared" si="496"/>
        <v/>
      </c>
      <c r="BX90" s="48" t="str">
        <f t="shared" si="496"/>
        <v/>
      </c>
      <c r="BY90" s="48" t="str">
        <f t="shared" si="496"/>
        <v/>
      </c>
      <c r="BZ90" s="48" t="str">
        <f t="shared" si="496"/>
        <v/>
      </c>
      <c r="CA90" s="48" t="str">
        <f t="shared" si="496"/>
        <v/>
      </c>
      <c r="CB90" s="48" t="str">
        <f t="shared" si="496"/>
        <v/>
      </c>
      <c r="CC90" s="48" t="str">
        <f t="shared" si="496"/>
        <v/>
      </c>
      <c r="CD90" s="48" t="str">
        <f t="shared" si="496"/>
        <v/>
      </c>
      <c r="CE90" s="48" t="str">
        <f t="shared" si="496"/>
        <v/>
      </c>
      <c r="CF90" s="48" t="str">
        <f t="shared" si="496"/>
        <v/>
      </c>
      <c r="CG90" s="48" t="str">
        <f t="shared" si="496"/>
        <v/>
      </c>
      <c r="CH90" s="48" t="str">
        <f t="shared" si="496"/>
        <v/>
      </c>
      <c r="CI90" s="48" t="str">
        <f t="shared" si="496"/>
        <v/>
      </c>
      <c r="CJ90" s="48" t="str">
        <f t="shared" si="496"/>
        <v/>
      </c>
      <c r="CK90" s="48" t="str">
        <f t="shared" si="496"/>
        <v/>
      </c>
      <c r="CL90" s="48" t="str">
        <f t="shared" si="496"/>
        <v/>
      </c>
      <c r="CM90" s="48" t="str">
        <f t="shared" si="496"/>
        <v/>
      </c>
      <c r="CN90" s="48" t="str">
        <f t="shared" si="496"/>
        <v/>
      </c>
      <c r="CO90" s="48" t="str">
        <f t="shared" si="496"/>
        <v/>
      </c>
      <c r="CP90" s="48" t="str">
        <f t="shared" si="496"/>
        <v/>
      </c>
      <c r="CQ90" s="48" t="str">
        <f t="shared" si="496"/>
        <v/>
      </c>
      <c r="CR90" s="48" t="str">
        <f t="shared" si="496"/>
        <v/>
      </c>
      <c r="CS90" s="48" t="str">
        <f t="shared" si="496"/>
        <v/>
      </c>
      <c r="CT90" s="48" t="str">
        <f t="shared" si="496"/>
        <v/>
      </c>
      <c r="CU90" s="48" t="str">
        <f t="shared" si="496"/>
        <v/>
      </c>
      <c r="CV90" s="48" t="str">
        <f t="shared" si="496"/>
        <v/>
      </c>
      <c r="CW90" s="48" t="str">
        <f t="shared" si="496"/>
        <v/>
      </c>
      <c r="CX90" s="48" t="str">
        <f t="shared" si="496"/>
        <v/>
      </c>
      <c r="CY90" s="48" t="str">
        <f t="shared" si="496"/>
        <v/>
      </c>
      <c r="CZ90" s="48" t="str">
        <f t="shared" si="496"/>
        <v/>
      </c>
    </row>
    <row r="91" spans="1:104" ht="13.5" customHeight="1">
      <c r="A91" s="41"/>
      <c r="B91" s="3">
        <f t="shared" si="490"/>
        <v>91</v>
      </c>
      <c r="C91" s="47"/>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42"/>
      <c r="CP91" s="42"/>
      <c r="CQ91" s="42"/>
      <c r="CR91" s="42"/>
      <c r="CS91" s="42"/>
      <c r="CT91" s="42"/>
      <c r="CU91" s="42"/>
      <c r="CV91" s="42"/>
      <c r="CW91" s="42"/>
      <c r="CX91" s="42"/>
      <c r="CY91" s="42"/>
      <c r="CZ91" s="42"/>
    </row>
    <row r="92" spans="1:104" ht="13.5" customHeight="1">
      <c r="A92" s="53"/>
      <c r="B92" s="3">
        <f t="shared" si="490"/>
        <v>92</v>
      </c>
      <c r="C92" s="43" t="s">
        <v>573</v>
      </c>
      <c r="D92" s="42" t="e">
        <f t="shared" ref="D92:AI92" ca="1" si="497">IF(D$89="","",IF(D$89=$M$2,C92,SUM(D93:D95)))</f>
        <v>#REF!</v>
      </c>
      <c r="E92" s="42" t="e">
        <f t="shared" ca="1" si="497"/>
        <v>#REF!</v>
      </c>
      <c r="F92" s="42" t="e">
        <f t="shared" ca="1" si="497"/>
        <v>#REF!</v>
      </c>
      <c r="G92" s="42">
        <f t="shared" ca="1" si="497"/>
        <v>0</v>
      </c>
      <c r="H92" s="42">
        <f t="shared" ca="1" si="497"/>
        <v>0</v>
      </c>
      <c r="I92" s="42">
        <f t="shared" ca="1" si="497"/>
        <v>25952</v>
      </c>
      <c r="J92" s="42">
        <f t="shared" ca="1" si="497"/>
        <v>29129</v>
      </c>
      <c r="K92" s="42">
        <f t="shared" ca="1" si="497"/>
        <v>40546</v>
      </c>
      <c r="L92" s="42">
        <f t="shared" ca="1" si="497"/>
        <v>38921</v>
      </c>
      <c r="M92" s="42">
        <f t="shared" ca="1" si="497"/>
        <v>62721</v>
      </c>
      <c r="N92" s="42">
        <f t="shared" ca="1" si="497"/>
        <v>117199</v>
      </c>
      <c r="O92" s="42">
        <f t="shared" ca="1" si="497"/>
        <v>108286</v>
      </c>
      <c r="P92" s="42">
        <f t="shared" ca="1" si="497"/>
        <v>124867</v>
      </c>
      <c r="Q92" s="42">
        <f t="shared" ca="1" si="497"/>
        <v>145118</v>
      </c>
      <c r="R92" s="42">
        <f t="shared" ca="1" si="497"/>
        <v>167537</v>
      </c>
      <c r="S92" s="42">
        <f t="shared" ca="1" si="497"/>
        <v>162004</v>
      </c>
      <c r="T92" s="42">
        <f t="shared" ca="1" si="497"/>
        <v>178770</v>
      </c>
      <c r="U92" s="42">
        <f t="shared" ca="1" si="497"/>
        <v>204551</v>
      </c>
      <c r="V92" s="42">
        <f t="shared" ca="1" si="497"/>
        <v>197192</v>
      </c>
      <c r="W92" s="42">
        <f t="shared" ca="1" si="497"/>
        <v>0</v>
      </c>
      <c r="X92" s="42">
        <f t="shared" ca="1" si="497"/>
        <v>0</v>
      </c>
      <c r="Y92" s="42" t="str">
        <f t="shared" ca="1" si="497"/>
        <v/>
      </c>
      <c r="Z92" s="42" t="str">
        <f t="shared" ca="1" si="497"/>
        <v/>
      </c>
      <c r="AA92" s="42" t="str">
        <f t="shared" ca="1" si="497"/>
        <v/>
      </c>
      <c r="AB92" s="42" t="str">
        <f t="shared" si="497"/>
        <v/>
      </c>
      <c r="AC92" s="42" t="str">
        <f t="shared" si="497"/>
        <v/>
      </c>
      <c r="AD92" s="42" t="str">
        <f t="shared" si="497"/>
        <v/>
      </c>
      <c r="AE92" s="42" t="str">
        <f t="shared" si="497"/>
        <v/>
      </c>
      <c r="AF92" s="42" t="str">
        <f t="shared" si="497"/>
        <v/>
      </c>
      <c r="AG92" s="42" t="str">
        <f t="shared" si="497"/>
        <v/>
      </c>
      <c r="AH92" s="42" t="str">
        <f t="shared" si="497"/>
        <v/>
      </c>
      <c r="AI92" s="42" t="str">
        <f t="shared" si="497"/>
        <v/>
      </c>
      <c r="AJ92" s="42" t="str">
        <f t="shared" ref="AJ92:BO92" si="498">IF(AJ$89="","",IF(AJ$89=$M$2,AI92,SUM(AJ93:AJ95)))</f>
        <v/>
      </c>
      <c r="AK92" s="42" t="str">
        <f t="shared" si="498"/>
        <v/>
      </c>
      <c r="AL92" s="42" t="str">
        <f t="shared" si="498"/>
        <v/>
      </c>
      <c r="AM92" s="42" t="str">
        <f t="shared" si="498"/>
        <v/>
      </c>
      <c r="AN92" s="42" t="str">
        <f t="shared" si="498"/>
        <v/>
      </c>
      <c r="AO92" s="42" t="str">
        <f t="shared" si="498"/>
        <v/>
      </c>
      <c r="AP92" s="42" t="str">
        <f t="shared" si="498"/>
        <v/>
      </c>
      <c r="AQ92" s="42" t="str">
        <f t="shared" si="498"/>
        <v/>
      </c>
      <c r="AR92" s="42" t="str">
        <f t="shared" si="498"/>
        <v/>
      </c>
      <c r="AS92" s="42" t="str">
        <f t="shared" si="498"/>
        <v/>
      </c>
      <c r="AT92" s="42" t="str">
        <f t="shared" si="498"/>
        <v/>
      </c>
      <c r="AU92" s="42" t="str">
        <f t="shared" si="498"/>
        <v/>
      </c>
      <c r="AV92" s="42" t="str">
        <f t="shared" si="498"/>
        <v/>
      </c>
      <c r="AW92" s="42" t="str">
        <f t="shared" si="498"/>
        <v/>
      </c>
      <c r="AX92" s="42" t="str">
        <f t="shared" si="498"/>
        <v/>
      </c>
      <c r="AY92" s="42" t="str">
        <f t="shared" si="498"/>
        <v/>
      </c>
      <c r="AZ92" s="42" t="str">
        <f t="shared" si="498"/>
        <v/>
      </c>
      <c r="BA92" s="42" t="str">
        <f t="shared" si="498"/>
        <v/>
      </c>
      <c r="BB92" s="42" t="str">
        <f t="shared" si="498"/>
        <v/>
      </c>
      <c r="BC92" s="42" t="str">
        <f t="shared" si="498"/>
        <v/>
      </c>
      <c r="BD92" s="42" t="str">
        <f t="shared" si="498"/>
        <v/>
      </c>
      <c r="BE92" s="42" t="str">
        <f t="shared" si="498"/>
        <v/>
      </c>
      <c r="BF92" s="42" t="str">
        <f t="shared" si="498"/>
        <v/>
      </c>
      <c r="BG92" s="42" t="str">
        <f t="shared" si="498"/>
        <v/>
      </c>
      <c r="BH92" s="42" t="str">
        <f t="shared" si="498"/>
        <v/>
      </c>
      <c r="BI92" s="42" t="str">
        <f t="shared" si="498"/>
        <v/>
      </c>
      <c r="BJ92" s="42" t="str">
        <f t="shared" si="498"/>
        <v/>
      </c>
      <c r="BK92" s="42" t="str">
        <f t="shared" si="498"/>
        <v/>
      </c>
      <c r="BL92" s="42" t="str">
        <f t="shared" si="498"/>
        <v/>
      </c>
      <c r="BM92" s="42" t="str">
        <f t="shared" si="498"/>
        <v/>
      </c>
      <c r="BN92" s="42" t="str">
        <f t="shared" si="498"/>
        <v/>
      </c>
      <c r="BO92" s="42" t="str">
        <f t="shared" si="498"/>
        <v/>
      </c>
      <c r="BP92" s="42" t="str">
        <f t="shared" ref="BP92:CU92" si="499">IF(BP$89="","",IF(BP$89=$M$2,BO92,SUM(BP93:BP95)))</f>
        <v/>
      </c>
      <c r="BQ92" s="42" t="str">
        <f t="shared" si="499"/>
        <v/>
      </c>
      <c r="BR92" s="42" t="str">
        <f t="shared" si="499"/>
        <v/>
      </c>
      <c r="BS92" s="42" t="str">
        <f t="shared" si="499"/>
        <v/>
      </c>
      <c r="BT92" s="42" t="str">
        <f t="shared" si="499"/>
        <v/>
      </c>
      <c r="BU92" s="42" t="str">
        <f t="shared" si="499"/>
        <v/>
      </c>
      <c r="BV92" s="42" t="str">
        <f t="shared" si="499"/>
        <v/>
      </c>
      <c r="BW92" s="42" t="str">
        <f t="shared" si="499"/>
        <v/>
      </c>
      <c r="BX92" s="42" t="str">
        <f t="shared" si="499"/>
        <v/>
      </c>
      <c r="BY92" s="42" t="str">
        <f t="shared" si="499"/>
        <v/>
      </c>
      <c r="BZ92" s="42" t="str">
        <f t="shared" si="499"/>
        <v/>
      </c>
      <c r="CA92" s="42" t="str">
        <f t="shared" si="499"/>
        <v/>
      </c>
      <c r="CB92" s="42" t="str">
        <f t="shared" si="499"/>
        <v/>
      </c>
      <c r="CC92" s="42" t="str">
        <f t="shared" si="499"/>
        <v/>
      </c>
      <c r="CD92" s="42" t="str">
        <f t="shared" si="499"/>
        <v/>
      </c>
      <c r="CE92" s="42" t="str">
        <f t="shared" si="499"/>
        <v/>
      </c>
      <c r="CF92" s="42" t="str">
        <f t="shared" si="499"/>
        <v/>
      </c>
      <c r="CG92" s="42" t="str">
        <f t="shared" si="499"/>
        <v/>
      </c>
      <c r="CH92" s="42" t="str">
        <f t="shared" si="499"/>
        <v/>
      </c>
      <c r="CI92" s="42" t="str">
        <f t="shared" si="499"/>
        <v/>
      </c>
      <c r="CJ92" s="42" t="str">
        <f t="shared" si="499"/>
        <v/>
      </c>
      <c r="CK92" s="42" t="str">
        <f t="shared" si="499"/>
        <v/>
      </c>
      <c r="CL92" s="42" t="str">
        <f t="shared" si="499"/>
        <v/>
      </c>
      <c r="CM92" s="42" t="str">
        <f t="shared" si="499"/>
        <v/>
      </c>
      <c r="CN92" s="42" t="str">
        <f t="shared" si="499"/>
        <v/>
      </c>
      <c r="CO92" s="42" t="str">
        <f t="shared" si="499"/>
        <v/>
      </c>
      <c r="CP92" s="42" t="str">
        <f t="shared" si="499"/>
        <v/>
      </c>
      <c r="CQ92" s="42" t="str">
        <f t="shared" si="499"/>
        <v/>
      </c>
      <c r="CR92" s="42" t="str">
        <f t="shared" si="499"/>
        <v/>
      </c>
      <c r="CS92" s="42" t="str">
        <f t="shared" si="499"/>
        <v/>
      </c>
      <c r="CT92" s="42" t="str">
        <f t="shared" si="499"/>
        <v/>
      </c>
      <c r="CU92" s="42" t="str">
        <f t="shared" si="499"/>
        <v/>
      </c>
      <c r="CV92" s="42" t="str">
        <f>IF(CV$89="","",IF(CV$89=$M$2,CU92,SUM(CV93:CV95)))</f>
        <v/>
      </c>
      <c r="CW92" s="42" t="str">
        <f>IF(CW$89="","",IF(CW$89=$M$2,CV92,SUM(CW93:CW95)))</f>
        <v/>
      </c>
      <c r="CX92" s="42" t="str">
        <f>IF(CX$89="","",IF(CX$89=$M$2,CW92,SUM(CX93:CX95)))</f>
        <v/>
      </c>
      <c r="CY92" s="42" t="str">
        <f>IF(CY$89="","",IF(CY$89=$M$2,CX92,SUM(CY93:CY95)))</f>
        <v/>
      </c>
      <c r="CZ92" s="42" t="str">
        <f>IF(CZ$89="","",IF(CZ$89=$M$2,CY92,SUM(CZ93:CZ95)))</f>
        <v/>
      </c>
    </row>
    <row r="93" spans="1:104" ht="13.5" customHeight="1">
      <c r="A93" s="53">
        <v>80</v>
      </c>
      <c r="B93" s="3">
        <f t="shared" si="490"/>
        <v>93</v>
      </c>
      <c r="C93" s="46" t="s">
        <v>572</v>
      </c>
      <c r="D93" s="42" t="e">
        <f t="shared" ref="D93:AI93" ca="1" si="500">IF(D$89="","",IF(D$89=$M$2,C93,IF(D$11&lt;$D$7,OFFSET(INDIRECT($D$3),$A93-1,$Q$3+D$11),OFFSET(INDIRECT($D$4),$A93-1,$Q$4+D$11))))</f>
        <v>#REF!</v>
      </c>
      <c r="E93" s="42" t="e">
        <f t="shared" ca="1" si="500"/>
        <v>#REF!</v>
      </c>
      <c r="F93" s="42" t="e">
        <f t="shared" ca="1" si="500"/>
        <v>#REF!</v>
      </c>
      <c r="G93" s="42">
        <f t="shared" ca="1" si="500"/>
        <v>0</v>
      </c>
      <c r="H93" s="42" t="str">
        <f t="shared" ca="1" si="500"/>
        <v>cash &amp; equivalents</v>
      </c>
      <c r="I93" s="42">
        <f t="shared" ca="1" si="500"/>
        <v>9815</v>
      </c>
      <c r="J93" s="42">
        <f t="shared" ca="1" si="500"/>
        <v>10746</v>
      </c>
      <c r="K93" s="42">
        <f t="shared" ca="1" si="500"/>
        <v>14259</v>
      </c>
      <c r="L93" s="42">
        <f t="shared" ca="1" si="500"/>
        <v>13844</v>
      </c>
      <c r="M93" s="42">
        <f t="shared" ca="1" si="500"/>
        <v>21120</v>
      </c>
      <c r="N93" s="42">
        <f t="shared" ca="1" si="500"/>
        <v>21699</v>
      </c>
      <c r="O93" s="42">
        <f t="shared" ca="1" si="500"/>
        <v>22476</v>
      </c>
      <c r="P93" s="42">
        <f t="shared" ca="1" si="500"/>
        <v>23287</v>
      </c>
      <c r="Q93" s="42">
        <f t="shared" ca="1" si="500"/>
        <v>24826</v>
      </c>
      <c r="R93" s="42">
        <f t="shared" ca="1" si="500"/>
        <v>28971</v>
      </c>
      <c r="S93" s="42">
        <f t="shared" ca="1" si="500"/>
        <v>29816</v>
      </c>
      <c r="T93" s="42">
        <f t="shared" ca="1" si="500"/>
        <v>31296</v>
      </c>
      <c r="U93" s="42">
        <f t="shared" ca="1" si="500"/>
        <v>33427</v>
      </c>
      <c r="V93" s="42">
        <f t="shared" ca="1" si="500"/>
        <v>32175</v>
      </c>
      <c r="W93" s="42">
        <f t="shared" ca="1" si="500"/>
        <v>0</v>
      </c>
      <c r="X93" s="42">
        <f t="shared" ca="1" si="500"/>
        <v>0</v>
      </c>
      <c r="Y93" s="42" t="str">
        <f t="shared" ca="1" si="500"/>
        <v/>
      </c>
      <c r="Z93" s="42" t="str">
        <f t="shared" ca="1" si="500"/>
        <v/>
      </c>
      <c r="AA93" s="42" t="str">
        <f t="shared" ca="1" si="500"/>
        <v/>
      </c>
      <c r="AB93" s="42" t="str">
        <f t="shared" ca="1" si="500"/>
        <v/>
      </c>
      <c r="AC93" s="42" t="str">
        <f t="shared" ca="1" si="500"/>
        <v/>
      </c>
      <c r="AD93" s="42" t="str">
        <f t="shared" ca="1" si="500"/>
        <v/>
      </c>
      <c r="AE93" s="42" t="str">
        <f t="shared" ca="1" si="500"/>
        <v/>
      </c>
      <c r="AF93" s="42" t="str">
        <f t="shared" ca="1" si="500"/>
        <v/>
      </c>
      <c r="AG93" s="42" t="str">
        <f t="shared" ca="1" si="500"/>
        <v/>
      </c>
      <c r="AH93" s="42" t="str">
        <f t="shared" ca="1" si="500"/>
        <v/>
      </c>
      <c r="AI93" s="42" t="str">
        <f t="shared" ca="1" si="500"/>
        <v/>
      </c>
      <c r="AJ93" s="42" t="str">
        <f t="shared" ref="AJ93:BO93" ca="1" si="501">IF(AJ$89="","",IF(AJ$89=$M$2,AI93,IF(AJ$11&lt;$D$7,OFFSET(INDIRECT($D$3),$A93-1,$Q$3+AJ$11),OFFSET(INDIRECT($D$4),$A93-1,$Q$4+AJ$11))))</f>
        <v/>
      </c>
      <c r="AK93" s="42" t="str">
        <f t="shared" ca="1" si="501"/>
        <v/>
      </c>
      <c r="AL93" s="42" t="str">
        <f t="shared" ca="1" si="501"/>
        <v/>
      </c>
      <c r="AM93" s="42" t="str">
        <f t="shared" ca="1" si="501"/>
        <v/>
      </c>
      <c r="AN93" s="42" t="str">
        <f t="shared" ca="1" si="501"/>
        <v/>
      </c>
      <c r="AO93" s="42" t="str">
        <f t="shared" ca="1" si="501"/>
        <v/>
      </c>
      <c r="AP93" s="42" t="str">
        <f t="shared" ca="1" si="501"/>
        <v/>
      </c>
      <c r="AQ93" s="42" t="str">
        <f t="shared" ca="1" si="501"/>
        <v/>
      </c>
      <c r="AR93" s="42" t="str">
        <f t="shared" ca="1" si="501"/>
        <v/>
      </c>
      <c r="AS93" s="42" t="str">
        <f t="shared" ca="1" si="501"/>
        <v/>
      </c>
      <c r="AT93" s="42" t="str">
        <f t="shared" ca="1" si="501"/>
        <v/>
      </c>
      <c r="AU93" s="42" t="str">
        <f t="shared" ca="1" si="501"/>
        <v/>
      </c>
      <c r="AV93" s="42" t="str">
        <f t="shared" ca="1" si="501"/>
        <v/>
      </c>
      <c r="AW93" s="42" t="str">
        <f t="shared" ca="1" si="501"/>
        <v/>
      </c>
      <c r="AX93" s="42" t="str">
        <f t="shared" ca="1" si="501"/>
        <v/>
      </c>
      <c r="AY93" s="42" t="str">
        <f t="shared" ca="1" si="501"/>
        <v/>
      </c>
      <c r="AZ93" s="42" t="str">
        <f t="shared" ca="1" si="501"/>
        <v/>
      </c>
      <c r="BA93" s="42" t="str">
        <f t="shared" ca="1" si="501"/>
        <v/>
      </c>
      <c r="BB93" s="42" t="str">
        <f t="shared" ca="1" si="501"/>
        <v/>
      </c>
      <c r="BC93" s="42" t="str">
        <f t="shared" ca="1" si="501"/>
        <v/>
      </c>
      <c r="BD93" s="42" t="str">
        <f t="shared" ca="1" si="501"/>
        <v/>
      </c>
      <c r="BE93" s="42" t="str">
        <f t="shared" ca="1" si="501"/>
        <v/>
      </c>
      <c r="BF93" s="42" t="str">
        <f t="shared" ca="1" si="501"/>
        <v/>
      </c>
      <c r="BG93" s="42" t="str">
        <f t="shared" ca="1" si="501"/>
        <v/>
      </c>
      <c r="BH93" s="42" t="str">
        <f t="shared" ca="1" si="501"/>
        <v/>
      </c>
      <c r="BI93" s="42" t="str">
        <f t="shared" ca="1" si="501"/>
        <v/>
      </c>
      <c r="BJ93" s="42" t="str">
        <f t="shared" ca="1" si="501"/>
        <v/>
      </c>
      <c r="BK93" s="42" t="str">
        <f t="shared" ca="1" si="501"/>
        <v/>
      </c>
      <c r="BL93" s="42" t="str">
        <f t="shared" ca="1" si="501"/>
        <v/>
      </c>
      <c r="BM93" s="42" t="str">
        <f t="shared" ca="1" si="501"/>
        <v/>
      </c>
      <c r="BN93" s="42" t="str">
        <f t="shared" ca="1" si="501"/>
        <v/>
      </c>
      <c r="BO93" s="42" t="str">
        <f t="shared" ca="1" si="501"/>
        <v/>
      </c>
      <c r="BP93" s="42" t="str">
        <f t="shared" ref="BP93:CZ93" ca="1" si="502">IF(BP$89="","",IF(BP$89=$M$2,BO93,IF(BP$11&lt;$D$7,OFFSET(INDIRECT($D$3),$A93-1,$Q$3+BP$11),OFFSET(INDIRECT($D$4),$A93-1,$Q$4+BP$11))))</f>
        <v/>
      </c>
      <c r="BQ93" s="42" t="str">
        <f t="shared" ca="1" si="502"/>
        <v/>
      </c>
      <c r="BR93" s="42" t="str">
        <f t="shared" ca="1" si="502"/>
        <v/>
      </c>
      <c r="BS93" s="42" t="str">
        <f t="shared" ca="1" si="502"/>
        <v/>
      </c>
      <c r="BT93" s="42" t="str">
        <f t="shared" ca="1" si="502"/>
        <v/>
      </c>
      <c r="BU93" s="42" t="str">
        <f t="shared" ca="1" si="502"/>
        <v/>
      </c>
      <c r="BV93" s="42" t="str">
        <f t="shared" ca="1" si="502"/>
        <v/>
      </c>
      <c r="BW93" s="42" t="str">
        <f t="shared" ca="1" si="502"/>
        <v/>
      </c>
      <c r="BX93" s="42" t="str">
        <f t="shared" ca="1" si="502"/>
        <v/>
      </c>
      <c r="BY93" s="42" t="str">
        <f t="shared" ca="1" si="502"/>
        <v/>
      </c>
      <c r="BZ93" s="42" t="str">
        <f t="shared" ca="1" si="502"/>
        <v/>
      </c>
      <c r="CA93" s="42" t="str">
        <f t="shared" ca="1" si="502"/>
        <v/>
      </c>
      <c r="CB93" s="42" t="str">
        <f t="shared" ca="1" si="502"/>
        <v/>
      </c>
      <c r="CC93" s="42" t="str">
        <f t="shared" ca="1" si="502"/>
        <v/>
      </c>
      <c r="CD93" s="42" t="str">
        <f t="shared" ca="1" si="502"/>
        <v/>
      </c>
      <c r="CE93" s="42" t="str">
        <f t="shared" ca="1" si="502"/>
        <v/>
      </c>
      <c r="CF93" s="42" t="str">
        <f t="shared" ca="1" si="502"/>
        <v/>
      </c>
      <c r="CG93" s="42" t="str">
        <f t="shared" ca="1" si="502"/>
        <v/>
      </c>
      <c r="CH93" s="42" t="str">
        <f t="shared" ca="1" si="502"/>
        <v/>
      </c>
      <c r="CI93" s="42" t="str">
        <f t="shared" ca="1" si="502"/>
        <v/>
      </c>
      <c r="CJ93" s="42" t="str">
        <f t="shared" ca="1" si="502"/>
        <v/>
      </c>
      <c r="CK93" s="42" t="str">
        <f t="shared" ca="1" si="502"/>
        <v/>
      </c>
      <c r="CL93" s="42" t="str">
        <f t="shared" ca="1" si="502"/>
        <v/>
      </c>
      <c r="CM93" s="42" t="str">
        <f t="shared" ca="1" si="502"/>
        <v/>
      </c>
      <c r="CN93" s="42" t="str">
        <f t="shared" ca="1" si="502"/>
        <v/>
      </c>
      <c r="CO93" s="42" t="str">
        <f t="shared" ca="1" si="502"/>
        <v/>
      </c>
      <c r="CP93" s="42" t="str">
        <f t="shared" ca="1" si="502"/>
        <v/>
      </c>
      <c r="CQ93" s="42" t="str">
        <f t="shared" ca="1" si="502"/>
        <v/>
      </c>
      <c r="CR93" s="42" t="str">
        <f t="shared" ca="1" si="502"/>
        <v/>
      </c>
      <c r="CS93" s="42" t="str">
        <f t="shared" ca="1" si="502"/>
        <v/>
      </c>
      <c r="CT93" s="42" t="str">
        <f t="shared" ca="1" si="502"/>
        <v/>
      </c>
      <c r="CU93" s="42" t="str">
        <f t="shared" ca="1" si="502"/>
        <v/>
      </c>
      <c r="CV93" s="42" t="str">
        <f t="shared" ca="1" si="502"/>
        <v/>
      </c>
      <c r="CW93" s="42" t="str">
        <f t="shared" ca="1" si="502"/>
        <v/>
      </c>
      <c r="CX93" s="42" t="str">
        <f t="shared" ca="1" si="502"/>
        <v/>
      </c>
      <c r="CY93" s="42" t="str">
        <f t="shared" ca="1" si="502"/>
        <v/>
      </c>
      <c r="CZ93" s="42" t="str">
        <f t="shared" ca="1" si="502"/>
        <v/>
      </c>
    </row>
    <row r="94" spans="1:104" ht="13.5" customHeight="1">
      <c r="A94" s="41">
        <v>81</v>
      </c>
      <c r="B94" s="3">
        <f t="shared" si="490"/>
        <v>94</v>
      </c>
      <c r="C94" s="46" t="s">
        <v>571</v>
      </c>
      <c r="D94" s="42" t="e">
        <f t="shared" ref="D94:AI94" ca="1" si="503">IF(D$89="","",IF(D$89=$M$2,C94,IF(D$11&lt;$D$7,OFFSET(INDIRECT($D$3),$A94-1,$Q$3+D$11),OFFSET(INDIRECT($D$4),$A94-1,$Q$4+D$11))))</f>
        <v>#REF!</v>
      </c>
      <c r="E94" s="42" t="e">
        <f t="shared" ca="1" si="503"/>
        <v>#REF!</v>
      </c>
      <c r="F94" s="42" t="e">
        <f t="shared" ca="1" si="503"/>
        <v>#REF!</v>
      </c>
      <c r="G94" s="42">
        <f t="shared" ca="1" si="503"/>
        <v>0</v>
      </c>
      <c r="H94" s="42" t="str">
        <f t="shared" ca="1" si="503"/>
        <v>restricted cash</v>
      </c>
      <c r="I94" s="42">
        <f t="shared" ca="1" si="503"/>
        <v>0</v>
      </c>
      <c r="J94" s="42">
        <f t="shared" ca="1" si="503"/>
        <v>0</v>
      </c>
      <c r="K94" s="42">
        <f t="shared" ca="1" si="503"/>
        <v>0</v>
      </c>
      <c r="L94" s="42">
        <f t="shared" ca="1" si="503"/>
        <v>0</v>
      </c>
      <c r="M94" s="42">
        <f t="shared" ca="1" si="503"/>
        <v>0</v>
      </c>
      <c r="N94" s="42">
        <f t="shared" ca="1" si="503"/>
        <v>95500</v>
      </c>
      <c r="O94" s="42">
        <f t="shared" ca="1" si="503"/>
        <v>85810</v>
      </c>
      <c r="P94" s="42">
        <f t="shared" ca="1" si="503"/>
        <v>101580</v>
      </c>
      <c r="Q94" s="42">
        <f t="shared" ca="1" si="503"/>
        <v>120292</v>
      </c>
      <c r="R94" s="42">
        <f t="shared" ca="1" si="503"/>
        <v>138566</v>
      </c>
      <c r="S94" s="42">
        <f t="shared" ca="1" si="503"/>
        <v>132188</v>
      </c>
      <c r="T94" s="42">
        <f t="shared" ca="1" si="503"/>
        <v>147474</v>
      </c>
      <c r="U94" s="42">
        <f t="shared" ca="1" si="503"/>
        <v>171124</v>
      </c>
      <c r="V94" s="42">
        <f t="shared" ca="1" si="503"/>
        <v>165017</v>
      </c>
      <c r="W94" s="42">
        <f t="shared" ca="1" si="503"/>
        <v>0</v>
      </c>
      <c r="X94" s="42">
        <f t="shared" ca="1" si="503"/>
        <v>0</v>
      </c>
      <c r="Y94" s="42" t="str">
        <f t="shared" ca="1" si="503"/>
        <v/>
      </c>
      <c r="Z94" s="42" t="str">
        <f t="shared" ca="1" si="503"/>
        <v/>
      </c>
      <c r="AA94" s="42" t="str">
        <f t="shared" ca="1" si="503"/>
        <v/>
      </c>
      <c r="AB94" s="42" t="str">
        <f t="shared" ca="1" si="503"/>
        <v/>
      </c>
      <c r="AC94" s="42" t="str">
        <f t="shared" ca="1" si="503"/>
        <v/>
      </c>
      <c r="AD94" s="42" t="str">
        <f t="shared" ca="1" si="503"/>
        <v/>
      </c>
      <c r="AE94" s="42" t="str">
        <f t="shared" ca="1" si="503"/>
        <v/>
      </c>
      <c r="AF94" s="42" t="str">
        <f t="shared" ca="1" si="503"/>
        <v/>
      </c>
      <c r="AG94" s="42" t="str">
        <f t="shared" ca="1" si="503"/>
        <v/>
      </c>
      <c r="AH94" s="42" t="str">
        <f t="shared" ca="1" si="503"/>
        <v/>
      </c>
      <c r="AI94" s="42" t="str">
        <f t="shared" ca="1" si="503"/>
        <v/>
      </c>
      <c r="AJ94" s="42" t="str">
        <f t="shared" ref="AJ94:BO94" ca="1" si="504">IF(AJ$89="","",IF(AJ$89=$M$2,AI94,IF(AJ$11&lt;$D$7,OFFSET(INDIRECT($D$3),$A94-1,$Q$3+AJ$11),OFFSET(INDIRECT($D$4),$A94-1,$Q$4+AJ$11))))</f>
        <v/>
      </c>
      <c r="AK94" s="42" t="str">
        <f t="shared" ca="1" si="504"/>
        <v/>
      </c>
      <c r="AL94" s="42" t="str">
        <f t="shared" ca="1" si="504"/>
        <v/>
      </c>
      <c r="AM94" s="42" t="str">
        <f t="shared" ca="1" si="504"/>
        <v/>
      </c>
      <c r="AN94" s="42" t="str">
        <f t="shared" ca="1" si="504"/>
        <v/>
      </c>
      <c r="AO94" s="42" t="str">
        <f t="shared" ca="1" si="504"/>
        <v/>
      </c>
      <c r="AP94" s="42" t="str">
        <f t="shared" ca="1" si="504"/>
        <v/>
      </c>
      <c r="AQ94" s="42" t="str">
        <f t="shared" ca="1" si="504"/>
        <v/>
      </c>
      <c r="AR94" s="42" t="str">
        <f t="shared" ca="1" si="504"/>
        <v/>
      </c>
      <c r="AS94" s="42" t="str">
        <f t="shared" ca="1" si="504"/>
        <v/>
      </c>
      <c r="AT94" s="42" t="str">
        <f t="shared" ca="1" si="504"/>
        <v/>
      </c>
      <c r="AU94" s="42" t="str">
        <f t="shared" ca="1" si="504"/>
        <v/>
      </c>
      <c r="AV94" s="42" t="str">
        <f t="shared" ca="1" si="504"/>
        <v/>
      </c>
      <c r="AW94" s="42" t="str">
        <f t="shared" ca="1" si="504"/>
        <v/>
      </c>
      <c r="AX94" s="42" t="str">
        <f t="shared" ca="1" si="504"/>
        <v/>
      </c>
      <c r="AY94" s="42" t="str">
        <f t="shared" ca="1" si="504"/>
        <v/>
      </c>
      <c r="AZ94" s="42" t="str">
        <f t="shared" ca="1" si="504"/>
        <v/>
      </c>
      <c r="BA94" s="42" t="str">
        <f t="shared" ca="1" si="504"/>
        <v/>
      </c>
      <c r="BB94" s="42" t="str">
        <f t="shared" ca="1" si="504"/>
        <v/>
      </c>
      <c r="BC94" s="42" t="str">
        <f t="shared" ca="1" si="504"/>
        <v/>
      </c>
      <c r="BD94" s="42" t="str">
        <f t="shared" ca="1" si="504"/>
        <v/>
      </c>
      <c r="BE94" s="42" t="str">
        <f t="shared" ca="1" si="504"/>
        <v/>
      </c>
      <c r="BF94" s="42" t="str">
        <f t="shared" ca="1" si="504"/>
        <v/>
      </c>
      <c r="BG94" s="42" t="str">
        <f t="shared" ca="1" si="504"/>
        <v/>
      </c>
      <c r="BH94" s="42" t="str">
        <f t="shared" ca="1" si="504"/>
        <v/>
      </c>
      <c r="BI94" s="42" t="str">
        <f t="shared" ca="1" si="504"/>
        <v/>
      </c>
      <c r="BJ94" s="42" t="str">
        <f t="shared" ca="1" si="504"/>
        <v/>
      </c>
      <c r="BK94" s="42" t="str">
        <f t="shared" ca="1" si="504"/>
        <v/>
      </c>
      <c r="BL94" s="42" t="str">
        <f t="shared" ca="1" si="504"/>
        <v/>
      </c>
      <c r="BM94" s="42" t="str">
        <f t="shared" ca="1" si="504"/>
        <v/>
      </c>
      <c r="BN94" s="42" t="str">
        <f t="shared" ca="1" si="504"/>
        <v/>
      </c>
      <c r="BO94" s="42" t="str">
        <f t="shared" ca="1" si="504"/>
        <v/>
      </c>
      <c r="BP94" s="42" t="str">
        <f t="shared" ref="BP94:CZ94" ca="1" si="505">IF(BP$89="","",IF(BP$89=$M$2,BO94,IF(BP$11&lt;$D$7,OFFSET(INDIRECT($D$3),$A94-1,$Q$3+BP$11),OFFSET(INDIRECT($D$4),$A94-1,$Q$4+BP$11))))</f>
        <v/>
      </c>
      <c r="BQ94" s="42" t="str">
        <f t="shared" ca="1" si="505"/>
        <v/>
      </c>
      <c r="BR94" s="42" t="str">
        <f t="shared" ca="1" si="505"/>
        <v/>
      </c>
      <c r="BS94" s="42" t="str">
        <f t="shared" ca="1" si="505"/>
        <v/>
      </c>
      <c r="BT94" s="42" t="str">
        <f t="shared" ca="1" si="505"/>
        <v/>
      </c>
      <c r="BU94" s="42" t="str">
        <f t="shared" ca="1" si="505"/>
        <v/>
      </c>
      <c r="BV94" s="42" t="str">
        <f t="shared" ca="1" si="505"/>
        <v/>
      </c>
      <c r="BW94" s="42" t="str">
        <f t="shared" ca="1" si="505"/>
        <v/>
      </c>
      <c r="BX94" s="42" t="str">
        <f t="shared" ca="1" si="505"/>
        <v/>
      </c>
      <c r="BY94" s="42" t="str">
        <f t="shared" ca="1" si="505"/>
        <v/>
      </c>
      <c r="BZ94" s="42" t="str">
        <f t="shared" ca="1" si="505"/>
        <v/>
      </c>
      <c r="CA94" s="42" t="str">
        <f t="shared" ca="1" si="505"/>
        <v/>
      </c>
      <c r="CB94" s="42" t="str">
        <f t="shared" ca="1" si="505"/>
        <v/>
      </c>
      <c r="CC94" s="42" t="str">
        <f t="shared" ca="1" si="505"/>
        <v/>
      </c>
      <c r="CD94" s="42" t="str">
        <f t="shared" ca="1" si="505"/>
        <v/>
      </c>
      <c r="CE94" s="42" t="str">
        <f t="shared" ca="1" si="505"/>
        <v/>
      </c>
      <c r="CF94" s="42" t="str">
        <f t="shared" ca="1" si="505"/>
        <v/>
      </c>
      <c r="CG94" s="42" t="str">
        <f t="shared" ca="1" si="505"/>
        <v/>
      </c>
      <c r="CH94" s="42" t="str">
        <f t="shared" ca="1" si="505"/>
        <v/>
      </c>
      <c r="CI94" s="42" t="str">
        <f t="shared" ca="1" si="505"/>
        <v/>
      </c>
      <c r="CJ94" s="42" t="str">
        <f t="shared" ca="1" si="505"/>
        <v/>
      </c>
      <c r="CK94" s="42" t="str">
        <f t="shared" ca="1" si="505"/>
        <v/>
      </c>
      <c r="CL94" s="42" t="str">
        <f t="shared" ca="1" si="505"/>
        <v/>
      </c>
      <c r="CM94" s="42" t="str">
        <f t="shared" ca="1" si="505"/>
        <v/>
      </c>
      <c r="CN94" s="42" t="str">
        <f t="shared" ca="1" si="505"/>
        <v/>
      </c>
      <c r="CO94" s="42" t="str">
        <f t="shared" ca="1" si="505"/>
        <v/>
      </c>
      <c r="CP94" s="42" t="str">
        <f t="shared" ca="1" si="505"/>
        <v/>
      </c>
      <c r="CQ94" s="42" t="str">
        <f t="shared" ca="1" si="505"/>
        <v/>
      </c>
      <c r="CR94" s="42" t="str">
        <f t="shared" ca="1" si="505"/>
        <v/>
      </c>
      <c r="CS94" s="42" t="str">
        <f t="shared" ca="1" si="505"/>
        <v/>
      </c>
      <c r="CT94" s="42" t="str">
        <f t="shared" ca="1" si="505"/>
        <v/>
      </c>
      <c r="CU94" s="42" t="str">
        <f t="shared" ca="1" si="505"/>
        <v/>
      </c>
      <c r="CV94" s="42" t="str">
        <f t="shared" ca="1" si="505"/>
        <v/>
      </c>
      <c r="CW94" s="42" t="str">
        <f t="shared" ca="1" si="505"/>
        <v/>
      </c>
      <c r="CX94" s="42" t="str">
        <f t="shared" ca="1" si="505"/>
        <v/>
      </c>
      <c r="CY94" s="42" t="str">
        <f t="shared" ca="1" si="505"/>
        <v/>
      </c>
      <c r="CZ94" s="42" t="str">
        <f t="shared" ca="1" si="505"/>
        <v/>
      </c>
    </row>
    <row r="95" spans="1:104" ht="13.5" customHeight="1">
      <c r="A95" s="41">
        <v>82</v>
      </c>
      <c r="B95" s="3">
        <f t="shared" si="490"/>
        <v>95</v>
      </c>
      <c r="C95" s="46" t="s">
        <v>570</v>
      </c>
      <c r="D95" s="42" t="e">
        <f t="shared" ref="D95:AI95" ca="1" si="506">IF(D$89="","",IF(D$89=$M$2,C95,IF(D$11&lt;$D$7,OFFSET(INDIRECT($D$3),$A95-1,$Q$3+D$11),OFFSET(INDIRECT($D$4),$A95-1,$Q$4+D$11))))</f>
        <v>#REF!</v>
      </c>
      <c r="E95" s="42" t="e">
        <f t="shared" ca="1" si="506"/>
        <v>#REF!</v>
      </c>
      <c r="F95" s="42" t="e">
        <f t="shared" ca="1" si="506"/>
        <v>#REF!</v>
      </c>
      <c r="G95" s="42">
        <f t="shared" ca="1" si="506"/>
        <v>0</v>
      </c>
      <c r="H95" s="42" t="str">
        <f t="shared" ca="1" si="506"/>
        <v>marketable securities</v>
      </c>
      <c r="I95" s="42">
        <f t="shared" ca="1" si="506"/>
        <v>16137</v>
      </c>
      <c r="J95" s="42">
        <f t="shared" ca="1" si="506"/>
        <v>18383</v>
      </c>
      <c r="K95" s="42">
        <f t="shared" ca="1" si="506"/>
        <v>26287</v>
      </c>
      <c r="L95" s="42">
        <f t="shared" ca="1" si="506"/>
        <v>25077</v>
      </c>
      <c r="M95" s="42">
        <f t="shared" ca="1" si="506"/>
        <v>41601</v>
      </c>
      <c r="N95" s="42">
        <f t="shared" ca="1" si="506"/>
        <v>0</v>
      </c>
      <c r="O95" s="42">
        <f t="shared" ca="1" si="506"/>
        <v>0</v>
      </c>
      <c r="P95" s="42">
        <f t="shared" ca="1" si="506"/>
        <v>0</v>
      </c>
      <c r="Q95" s="42">
        <f t="shared" ca="1" si="506"/>
        <v>0</v>
      </c>
      <c r="R95" s="42">
        <f t="shared" ca="1" si="506"/>
        <v>0</v>
      </c>
      <c r="S95" s="42">
        <f t="shared" ca="1" si="506"/>
        <v>0</v>
      </c>
      <c r="T95" s="42">
        <f t="shared" ca="1" si="506"/>
        <v>0</v>
      </c>
      <c r="U95" s="42">
        <f t="shared" ca="1" si="506"/>
        <v>0</v>
      </c>
      <c r="V95" s="42">
        <f t="shared" ca="1" si="506"/>
        <v>0</v>
      </c>
      <c r="W95" s="42">
        <f t="shared" ca="1" si="506"/>
        <v>0</v>
      </c>
      <c r="X95" s="42">
        <f t="shared" ca="1" si="506"/>
        <v>0</v>
      </c>
      <c r="Y95" s="42" t="str">
        <f t="shared" ca="1" si="506"/>
        <v/>
      </c>
      <c r="Z95" s="42" t="str">
        <f t="shared" ca="1" si="506"/>
        <v/>
      </c>
      <c r="AA95" s="42" t="str">
        <f t="shared" ca="1" si="506"/>
        <v/>
      </c>
      <c r="AB95" s="42" t="str">
        <f t="shared" ca="1" si="506"/>
        <v/>
      </c>
      <c r="AC95" s="42" t="str">
        <f t="shared" ca="1" si="506"/>
        <v/>
      </c>
      <c r="AD95" s="42" t="str">
        <f t="shared" ca="1" si="506"/>
        <v/>
      </c>
      <c r="AE95" s="42" t="str">
        <f t="shared" ca="1" si="506"/>
        <v/>
      </c>
      <c r="AF95" s="42" t="str">
        <f t="shared" ca="1" si="506"/>
        <v/>
      </c>
      <c r="AG95" s="42" t="str">
        <f t="shared" ca="1" si="506"/>
        <v/>
      </c>
      <c r="AH95" s="42" t="str">
        <f t="shared" ca="1" si="506"/>
        <v/>
      </c>
      <c r="AI95" s="42" t="str">
        <f t="shared" ca="1" si="506"/>
        <v/>
      </c>
      <c r="AJ95" s="42" t="str">
        <f t="shared" ref="AJ95:BO95" ca="1" si="507">IF(AJ$89="","",IF(AJ$89=$M$2,AI95,IF(AJ$11&lt;$D$7,OFFSET(INDIRECT($D$3),$A95-1,$Q$3+AJ$11),OFFSET(INDIRECT($D$4),$A95-1,$Q$4+AJ$11))))</f>
        <v/>
      </c>
      <c r="AK95" s="42" t="str">
        <f t="shared" ca="1" si="507"/>
        <v/>
      </c>
      <c r="AL95" s="42" t="str">
        <f t="shared" ca="1" si="507"/>
        <v/>
      </c>
      <c r="AM95" s="42" t="str">
        <f t="shared" ca="1" si="507"/>
        <v/>
      </c>
      <c r="AN95" s="42" t="str">
        <f t="shared" ca="1" si="507"/>
        <v/>
      </c>
      <c r="AO95" s="42" t="str">
        <f t="shared" ca="1" si="507"/>
        <v/>
      </c>
      <c r="AP95" s="42" t="str">
        <f t="shared" ca="1" si="507"/>
        <v/>
      </c>
      <c r="AQ95" s="42" t="str">
        <f t="shared" ca="1" si="507"/>
        <v/>
      </c>
      <c r="AR95" s="42" t="str">
        <f t="shared" ca="1" si="507"/>
        <v/>
      </c>
      <c r="AS95" s="42" t="str">
        <f t="shared" ca="1" si="507"/>
        <v/>
      </c>
      <c r="AT95" s="42" t="str">
        <f t="shared" ca="1" si="507"/>
        <v/>
      </c>
      <c r="AU95" s="42" t="str">
        <f t="shared" ca="1" si="507"/>
        <v/>
      </c>
      <c r="AV95" s="42" t="str">
        <f t="shared" ca="1" si="507"/>
        <v/>
      </c>
      <c r="AW95" s="42" t="str">
        <f t="shared" ca="1" si="507"/>
        <v/>
      </c>
      <c r="AX95" s="42" t="str">
        <f t="shared" ca="1" si="507"/>
        <v/>
      </c>
      <c r="AY95" s="42" t="str">
        <f t="shared" ca="1" si="507"/>
        <v/>
      </c>
      <c r="AZ95" s="42" t="str">
        <f t="shared" ca="1" si="507"/>
        <v/>
      </c>
      <c r="BA95" s="42" t="str">
        <f t="shared" ca="1" si="507"/>
        <v/>
      </c>
      <c r="BB95" s="42" t="str">
        <f t="shared" ca="1" si="507"/>
        <v/>
      </c>
      <c r="BC95" s="42" t="str">
        <f t="shared" ca="1" si="507"/>
        <v/>
      </c>
      <c r="BD95" s="42" t="str">
        <f t="shared" ca="1" si="507"/>
        <v/>
      </c>
      <c r="BE95" s="42" t="str">
        <f t="shared" ca="1" si="507"/>
        <v/>
      </c>
      <c r="BF95" s="42" t="str">
        <f t="shared" ca="1" si="507"/>
        <v/>
      </c>
      <c r="BG95" s="42" t="str">
        <f t="shared" ca="1" si="507"/>
        <v/>
      </c>
      <c r="BH95" s="42" t="str">
        <f t="shared" ca="1" si="507"/>
        <v/>
      </c>
      <c r="BI95" s="42" t="str">
        <f t="shared" ca="1" si="507"/>
        <v/>
      </c>
      <c r="BJ95" s="42" t="str">
        <f t="shared" ca="1" si="507"/>
        <v/>
      </c>
      <c r="BK95" s="42" t="str">
        <f t="shared" ca="1" si="507"/>
        <v/>
      </c>
      <c r="BL95" s="42" t="str">
        <f t="shared" ca="1" si="507"/>
        <v/>
      </c>
      <c r="BM95" s="42" t="str">
        <f t="shared" ca="1" si="507"/>
        <v/>
      </c>
      <c r="BN95" s="42" t="str">
        <f t="shared" ca="1" si="507"/>
        <v/>
      </c>
      <c r="BO95" s="42" t="str">
        <f t="shared" ca="1" si="507"/>
        <v/>
      </c>
      <c r="BP95" s="42" t="str">
        <f t="shared" ref="BP95:CZ95" ca="1" si="508">IF(BP$89="","",IF(BP$89=$M$2,BO95,IF(BP$11&lt;$D$7,OFFSET(INDIRECT($D$3),$A95-1,$Q$3+BP$11),OFFSET(INDIRECT($D$4),$A95-1,$Q$4+BP$11))))</f>
        <v/>
      </c>
      <c r="BQ95" s="42" t="str">
        <f t="shared" ca="1" si="508"/>
        <v/>
      </c>
      <c r="BR95" s="42" t="str">
        <f t="shared" ca="1" si="508"/>
        <v/>
      </c>
      <c r="BS95" s="42" t="str">
        <f t="shared" ca="1" si="508"/>
        <v/>
      </c>
      <c r="BT95" s="42" t="str">
        <f t="shared" ca="1" si="508"/>
        <v/>
      </c>
      <c r="BU95" s="42" t="str">
        <f t="shared" ca="1" si="508"/>
        <v/>
      </c>
      <c r="BV95" s="42" t="str">
        <f t="shared" ca="1" si="508"/>
        <v/>
      </c>
      <c r="BW95" s="42" t="str">
        <f t="shared" ca="1" si="508"/>
        <v/>
      </c>
      <c r="BX95" s="42" t="str">
        <f t="shared" ca="1" si="508"/>
        <v/>
      </c>
      <c r="BY95" s="42" t="str">
        <f t="shared" ca="1" si="508"/>
        <v/>
      </c>
      <c r="BZ95" s="42" t="str">
        <f t="shared" ca="1" si="508"/>
        <v/>
      </c>
      <c r="CA95" s="42" t="str">
        <f t="shared" ca="1" si="508"/>
        <v/>
      </c>
      <c r="CB95" s="42" t="str">
        <f t="shared" ca="1" si="508"/>
        <v/>
      </c>
      <c r="CC95" s="42" t="str">
        <f t="shared" ca="1" si="508"/>
        <v/>
      </c>
      <c r="CD95" s="42" t="str">
        <f t="shared" ca="1" si="508"/>
        <v/>
      </c>
      <c r="CE95" s="42" t="str">
        <f t="shared" ca="1" si="508"/>
        <v/>
      </c>
      <c r="CF95" s="42" t="str">
        <f t="shared" ca="1" si="508"/>
        <v/>
      </c>
      <c r="CG95" s="42" t="str">
        <f t="shared" ca="1" si="508"/>
        <v/>
      </c>
      <c r="CH95" s="42" t="str">
        <f t="shared" ca="1" si="508"/>
        <v/>
      </c>
      <c r="CI95" s="42" t="str">
        <f t="shared" ca="1" si="508"/>
        <v/>
      </c>
      <c r="CJ95" s="42" t="str">
        <f t="shared" ca="1" si="508"/>
        <v/>
      </c>
      <c r="CK95" s="42" t="str">
        <f t="shared" ca="1" si="508"/>
        <v/>
      </c>
      <c r="CL95" s="42" t="str">
        <f t="shared" ca="1" si="508"/>
        <v/>
      </c>
      <c r="CM95" s="42" t="str">
        <f t="shared" ca="1" si="508"/>
        <v/>
      </c>
      <c r="CN95" s="42" t="str">
        <f t="shared" ca="1" si="508"/>
        <v/>
      </c>
      <c r="CO95" s="42" t="str">
        <f t="shared" ca="1" si="508"/>
        <v/>
      </c>
      <c r="CP95" s="42" t="str">
        <f t="shared" ca="1" si="508"/>
        <v/>
      </c>
      <c r="CQ95" s="42" t="str">
        <f t="shared" ca="1" si="508"/>
        <v/>
      </c>
      <c r="CR95" s="42" t="str">
        <f t="shared" ca="1" si="508"/>
        <v/>
      </c>
      <c r="CS95" s="42" t="str">
        <f t="shared" ca="1" si="508"/>
        <v/>
      </c>
      <c r="CT95" s="42" t="str">
        <f t="shared" ca="1" si="508"/>
        <v/>
      </c>
      <c r="CU95" s="42" t="str">
        <f t="shared" ca="1" si="508"/>
        <v/>
      </c>
      <c r="CV95" s="42" t="str">
        <f t="shared" ca="1" si="508"/>
        <v/>
      </c>
      <c r="CW95" s="42" t="str">
        <f t="shared" ca="1" si="508"/>
        <v/>
      </c>
      <c r="CX95" s="42" t="str">
        <f t="shared" ca="1" si="508"/>
        <v/>
      </c>
      <c r="CY95" s="42" t="str">
        <f t="shared" ca="1" si="508"/>
        <v/>
      </c>
      <c r="CZ95" s="42" t="str">
        <f t="shared" ca="1" si="508"/>
        <v/>
      </c>
    </row>
    <row r="96" spans="1:104" ht="13.5" customHeight="1">
      <c r="A96" s="41">
        <v>86</v>
      </c>
      <c r="B96" s="3">
        <f t="shared" si="490"/>
        <v>96</v>
      </c>
      <c r="C96" s="43" t="s">
        <v>569</v>
      </c>
      <c r="D96" s="42" t="e">
        <f t="shared" ref="D96:AI96" ca="1" si="509">IF(D$89="","",IF(D$89=$M$2,C96,IF(D$11&lt;$D$7,OFFSET(INDIRECT($D$3),$A96-1,$Q$3+D$11),OFFSET(INDIRECT($D$4),$A96-1,$Q$4+D$11))))</f>
        <v>#REF!</v>
      </c>
      <c r="E96" s="42" t="e">
        <f t="shared" ca="1" si="509"/>
        <v>#REF!</v>
      </c>
      <c r="F96" s="42" t="e">
        <f t="shared" ca="1" si="509"/>
        <v>#REF!</v>
      </c>
      <c r="G96" s="42">
        <f t="shared" ca="1" si="509"/>
        <v>0</v>
      </c>
      <c r="H96" s="42" t="str">
        <f t="shared" ca="1" si="509"/>
        <v>receivables</v>
      </c>
      <c r="I96" s="42">
        <f t="shared" ca="1" si="509"/>
        <v>11717</v>
      </c>
      <c r="J96" s="42">
        <f t="shared" ca="1" si="509"/>
        <v>18692</v>
      </c>
      <c r="K96" s="42">
        <f t="shared" ca="1" si="509"/>
        <v>20641</v>
      </c>
      <c r="L96" s="42">
        <f t="shared" ca="1" si="509"/>
        <v>27219</v>
      </c>
      <c r="M96" s="42">
        <f t="shared" ca="1" si="509"/>
        <v>30343</v>
      </c>
      <c r="N96" s="42">
        <f t="shared" ca="1" si="509"/>
        <v>0</v>
      </c>
      <c r="O96" s="42">
        <f t="shared" ca="1" si="509"/>
        <v>0</v>
      </c>
      <c r="P96" s="42">
        <f t="shared" ca="1" si="509"/>
        <v>0</v>
      </c>
      <c r="Q96" s="42">
        <f t="shared" ca="1" si="509"/>
        <v>0</v>
      </c>
      <c r="R96" s="42">
        <f t="shared" ca="1" si="509"/>
        <v>0</v>
      </c>
      <c r="S96" s="42">
        <f t="shared" ca="1" si="509"/>
        <v>0</v>
      </c>
      <c r="T96" s="42">
        <f t="shared" ca="1" si="509"/>
        <v>0</v>
      </c>
      <c r="U96" s="42">
        <f t="shared" ca="1" si="509"/>
        <v>0</v>
      </c>
      <c r="V96" s="42">
        <f t="shared" ca="1" si="509"/>
        <v>0</v>
      </c>
      <c r="W96" s="42">
        <f t="shared" ca="1" si="509"/>
        <v>0</v>
      </c>
      <c r="X96" s="42">
        <f t="shared" ca="1" si="509"/>
        <v>0</v>
      </c>
      <c r="Y96" s="42" t="str">
        <f t="shared" ca="1" si="509"/>
        <v/>
      </c>
      <c r="Z96" s="42" t="str">
        <f t="shared" ca="1" si="509"/>
        <v/>
      </c>
      <c r="AA96" s="42" t="str">
        <f t="shared" ca="1" si="509"/>
        <v/>
      </c>
      <c r="AB96" s="42" t="str">
        <f t="shared" ca="1" si="509"/>
        <v/>
      </c>
      <c r="AC96" s="42" t="str">
        <f t="shared" ca="1" si="509"/>
        <v/>
      </c>
      <c r="AD96" s="42" t="str">
        <f t="shared" ca="1" si="509"/>
        <v/>
      </c>
      <c r="AE96" s="42" t="str">
        <f t="shared" ca="1" si="509"/>
        <v/>
      </c>
      <c r="AF96" s="42" t="str">
        <f t="shared" ca="1" si="509"/>
        <v/>
      </c>
      <c r="AG96" s="42" t="str">
        <f t="shared" ca="1" si="509"/>
        <v/>
      </c>
      <c r="AH96" s="42" t="str">
        <f t="shared" ca="1" si="509"/>
        <v/>
      </c>
      <c r="AI96" s="42" t="str">
        <f t="shared" ca="1" si="509"/>
        <v/>
      </c>
      <c r="AJ96" s="42" t="str">
        <f t="shared" ref="AJ96:BO96" ca="1" si="510">IF(AJ$89="","",IF(AJ$89=$M$2,AI96,IF(AJ$11&lt;$D$7,OFFSET(INDIRECT($D$3),$A96-1,$Q$3+AJ$11),OFFSET(INDIRECT($D$4),$A96-1,$Q$4+AJ$11))))</f>
        <v/>
      </c>
      <c r="AK96" s="42" t="str">
        <f t="shared" ca="1" si="510"/>
        <v/>
      </c>
      <c r="AL96" s="42" t="str">
        <f t="shared" ca="1" si="510"/>
        <v/>
      </c>
      <c r="AM96" s="42" t="str">
        <f t="shared" ca="1" si="510"/>
        <v/>
      </c>
      <c r="AN96" s="42" t="str">
        <f t="shared" ca="1" si="510"/>
        <v/>
      </c>
      <c r="AO96" s="42" t="str">
        <f t="shared" ca="1" si="510"/>
        <v/>
      </c>
      <c r="AP96" s="42" t="str">
        <f t="shared" ca="1" si="510"/>
        <v/>
      </c>
      <c r="AQ96" s="42" t="str">
        <f t="shared" ca="1" si="510"/>
        <v/>
      </c>
      <c r="AR96" s="42" t="str">
        <f t="shared" ca="1" si="510"/>
        <v/>
      </c>
      <c r="AS96" s="42" t="str">
        <f t="shared" ca="1" si="510"/>
        <v/>
      </c>
      <c r="AT96" s="42" t="str">
        <f t="shared" ca="1" si="510"/>
        <v/>
      </c>
      <c r="AU96" s="42" t="str">
        <f t="shared" ca="1" si="510"/>
        <v/>
      </c>
      <c r="AV96" s="42" t="str">
        <f t="shared" ca="1" si="510"/>
        <v/>
      </c>
      <c r="AW96" s="42" t="str">
        <f t="shared" ca="1" si="510"/>
        <v/>
      </c>
      <c r="AX96" s="42" t="str">
        <f t="shared" ca="1" si="510"/>
        <v/>
      </c>
      <c r="AY96" s="42" t="str">
        <f t="shared" ca="1" si="510"/>
        <v/>
      </c>
      <c r="AZ96" s="42" t="str">
        <f t="shared" ca="1" si="510"/>
        <v/>
      </c>
      <c r="BA96" s="42" t="str">
        <f t="shared" ca="1" si="510"/>
        <v/>
      </c>
      <c r="BB96" s="42" t="str">
        <f t="shared" ca="1" si="510"/>
        <v/>
      </c>
      <c r="BC96" s="42" t="str">
        <f t="shared" ca="1" si="510"/>
        <v/>
      </c>
      <c r="BD96" s="42" t="str">
        <f t="shared" ca="1" si="510"/>
        <v/>
      </c>
      <c r="BE96" s="42" t="str">
        <f t="shared" ca="1" si="510"/>
        <v/>
      </c>
      <c r="BF96" s="42" t="str">
        <f t="shared" ca="1" si="510"/>
        <v/>
      </c>
      <c r="BG96" s="42" t="str">
        <f t="shared" ca="1" si="510"/>
        <v/>
      </c>
      <c r="BH96" s="42" t="str">
        <f t="shared" ca="1" si="510"/>
        <v/>
      </c>
      <c r="BI96" s="42" t="str">
        <f t="shared" ca="1" si="510"/>
        <v/>
      </c>
      <c r="BJ96" s="42" t="str">
        <f t="shared" ca="1" si="510"/>
        <v/>
      </c>
      <c r="BK96" s="42" t="str">
        <f t="shared" ca="1" si="510"/>
        <v/>
      </c>
      <c r="BL96" s="42" t="str">
        <f t="shared" ca="1" si="510"/>
        <v/>
      </c>
      <c r="BM96" s="42" t="str">
        <f t="shared" ca="1" si="510"/>
        <v/>
      </c>
      <c r="BN96" s="42" t="str">
        <f t="shared" ca="1" si="510"/>
        <v/>
      </c>
      <c r="BO96" s="42" t="str">
        <f t="shared" ca="1" si="510"/>
        <v/>
      </c>
      <c r="BP96" s="42" t="str">
        <f t="shared" ref="BP96:CZ96" ca="1" si="511">IF(BP$89="","",IF(BP$89=$M$2,BO96,IF(BP$11&lt;$D$7,OFFSET(INDIRECT($D$3),$A96-1,$Q$3+BP$11),OFFSET(INDIRECT($D$4),$A96-1,$Q$4+BP$11))))</f>
        <v/>
      </c>
      <c r="BQ96" s="42" t="str">
        <f t="shared" ca="1" si="511"/>
        <v/>
      </c>
      <c r="BR96" s="42" t="str">
        <f t="shared" ca="1" si="511"/>
        <v/>
      </c>
      <c r="BS96" s="42" t="str">
        <f t="shared" ca="1" si="511"/>
        <v/>
      </c>
      <c r="BT96" s="42" t="str">
        <f t="shared" ca="1" si="511"/>
        <v/>
      </c>
      <c r="BU96" s="42" t="str">
        <f t="shared" ca="1" si="511"/>
        <v/>
      </c>
      <c r="BV96" s="42" t="str">
        <f t="shared" ca="1" si="511"/>
        <v/>
      </c>
      <c r="BW96" s="42" t="str">
        <f t="shared" ca="1" si="511"/>
        <v/>
      </c>
      <c r="BX96" s="42" t="str">
        <f t="shared" ca="1" si="511"/>
        <v/>
      </c>
      <c r="BY96" s="42" t="str">
        <f t="shared" ca="1" si="511"/>
        <v/>
      </c>
      <c r="BZ96" s="42" t="str">
        <f t="shared" ca="1" si="511"/>
        <v/>
      </c>
      <c r="CA96" s="42" t="str">
        <f t="shared" ca="1" si="511"/>
        <v/>
      </c>
      <c r="CB96" s="42" t="str">
        <f t="shared" ca="1" si="511"/>
        <v/>
      </c>
      <c r="CC96" s="42" t="str">
        <f t="shared" ca="1" si="511"/>
        <v/>
      </c>
      <c r="CD96" s="42" t="str">
        <f t="shared" ca="1" si="511"/>
        <v/>
      </c>
      <c r="CE96" s="42" t="str">
        <f t="shared" ca="1" si="511"/>
        <v/>
      </c>
      <c r="CF96" s="42" t="str">
        <f t="shared" ca="1" si="511"/>
        <v/>
      </c>
      <c r="CG96" s="42" t="str">
        <f t="shared" ca="1" si="511"/>
        <v/>
      </c>
      <c r="CH96" s="42" t="str">
        <f t="shared" ca="1" si="511"/>
        <v/>
      </c>
      <c r="CI96" s="42" t="str">
        <f t="shared" ca="1" si="511"/>
        <v/>
      </c>
      <c r="CJ96" s="42" t="str">
        <f t="shared" ca="1" si="511"/>
        <v/>
      </c>
      <c r="CK96" s="42" t="str">
        <f t="shared" ca="1" si="511"/>
        <v/>
      </c>
      <c r="CL96" s="42" t="str">
        <f t="shared" ca="1" si="511"/>
        <v/>
      </c>
      <c r="CM96" s="42" t="str">
        <f t="shared" ca="1" si="511"/>
        <v/>
      </c>
      <c r="CN96" s="42" t="str">
        <f t="shared" ca="1" si="511"/>
        <v/>
      </c>
      <c r="CO96" s="42" t="str">
        <f t="shared" ca="1" si="511"/>
        <v/>
      </c>
      <c r="CP96" s="42" t="str">
        <f t="shared" ca="1" si="511"/>
        <v/>
      </c>
      <c r="CQ96" s="42" t="str">
        <f t="shared" ca="1" si="511"/>
        <v/>
      </c>
      <c r="CR96" s="42" t="str">
        <f t="shared" ca="1" si="511"/>
        <v/>
      </c>
      <c r="CS96" s="42" t="str">
        <f t="shared" ca="1" si="511"/>
        <v/>
      </c>
      <c r="CT96" s="42" t="str">
        <f t="shared" ca="1" si="511"/>
        <v/>
      </c>
      <c r="CU96" s="42" t="str">
        <f t="shared" ca="1" si="511"/>
        <v/>
      </c>
      <c r="CV96" s="42" t="str">
        <f t="shared" ca="1" si="511"/>
        <v/>
      </c>
      <c r="CW96" s="42" t="str">
        <f t="shared" ca="1" si="511"/>
        <v/>
      </c>
      <c r="CX96" s="42" t="str">
        <f t="shared" ca="1" si="511"/>
        <v/>
      </c>
      <c r="CY96" s="42" t="str">
        <f t="shared" ca="1" si="511"/>
        <v/>
      </c>
      <c r="CZ96" s="42" t="str">
        <f t="shared" ca="1" si="511"/>
        <v/>
      </c>
    </row>
    <row r="97" spans="1:104" ht="13.5" customHeight="1">
      <c r="A97" s="41">
        <v>83</v>
      </c>
      <c r="B97" s="3">
        <f t="shared" si="490"/>
        <v>97</v>
      </c>
      <c r="C97" s="46" t="s">
        <v>568</v>
      </c>
      <c r="D97" s="42" t="e">
        <f t="shared" ref="D97:AI97" ca="1" si="512">IF(D$89="","",IF(D$89=$M$2,C97,IF(D$11&lt;$D$7,OFFSET(INDIRECT($D$3),$A97-1,$Q$3+D$11),OFFSET(INDIRECT($D$4),$A97-1,$Q$4+D$11))))</f>
        <v>#REF!</v>
      </c>
      <c r="E97" s="42" t="e">
        <f t="shared" ca="1" si="512"/>
        <v>#REF!</v>
      </c>
      <c r="F97" s="42" t="e">
        <f t="shared" ca="1" si="512"/>
        <v>#REF!</v>
      </c>
      <c r="G97" s="42">
        <f t="shared" ca="1" si="512"/>
        <v>0</v>
      </c>
      <c r="H97" s="42" t="str">
        <f t="shared" ca="1" si="512"/>
        <v>accounts receivable</v>
      </c>
      <c r="I97" s="42">
        <f t="shared" ca="1" si="512"/>
        <v>5369</v>
      </c>
      <c r="J97" s="42">
        <f t="shared" ca="1" si="512"/>
        <v>10930</v>
      </c>
      <c r="K97" s="42">
        <f t="shared" ca="1" si="512"/>
        <v>20641</v>
      </c>
      <c r="L97" s="42">
        <f t="shared" ca="1" si="512"/>
        <v>17460</v>
      </c>
      <c r="M97" s="42">
        <f t="shared" ca="1" si="512"/>
        <v>16849</v>
      </c>
      <c r="N97" s="42">
        <f t="shared" ca="1" si="512"/>
        <v>0</v>
      </c>
      <c r="O97" s="42">
        <f t="shared" ca="1" si="512"/>
        <v>0</v>
      </c>
      <c r="P97" s="42">
        <f t="shared" ca="1" si="512"/>
        <v>0</v>
      </c>
      <c r="Q97" s="42">
        <f t="shared" ca="1" si="512"/>
        <v>0</v>
      </c>
      <c r="R97" s="42">
        <f t="shared" ca="1" si="512"/>
        <v>0</v>
      </c>
      <c r="S97" s="42">
        <f t="shared" ca="1" si="512"/>
        <v>0</v>
      </c>
      <c r="T97" s="42">
        <f t="shared" ca="1" si="512"/>
        <v>0</v>
      </c>
      <c r="U97" s="42">
        <f t="shared" ca="1" si="512"/>
        <v>0</v>
      </c>
      <c r="V97" s="42">
        <f t="shared" ca="1" si="512"/>
        <v>0</v>
      </c>
      <c r="W97" s="42">
        <f t="shared" ca="1" si="512"/>
        <v>0</v>
      </c>
      <c r="X97" s="42">
        <f t="shared" ca="1" si="512"/>
        <v>0</v>
      </c>
      <c r="Y97" s="42" t="str">
        <f t="shared" ca="1" si="512"/>
        <v/>
      </c>
      <c r="Z97" s="42" t="str">
        <f t="shared" ca="1" si="512"/>
        <v/>
      </c>
      <c r="AA97" s="42" t="str">
        <f t="shared" ca="1" si="512"/>
        <v/>
      </c>
      <c r="AB97" s="42" t="str">
        <f t="shared" ca="1" si="512"/>
        <v/>
      </c>
      <c r="AC97" s="42" t="str">
        <f t="shared" ca="1" si="512"/>
        <v/>
      </c>
      <c r="AD97" s="42" t="str">
        <f t="shared" ca="1" si="512"/>
        <v/>
      </c>
      <c r="AE97" s="42" t="str">
        <f t="shared" ca="1" si="512"/>
        <v/>
      </c>
      <c r="AF97" s="42" t="str">
        <f t="shared" ca="1" si="512"/>
        <v/>
      </c>
      <c r="AG97" s="42" t="str">
        <f t="shared" ca="1" si="512"/>
        <v/>
      </c>
      <c r="AH97" s="42" t="str">
        <f t="shared" ca="1" si="512"/>
        <v/>
      </c>
      <c r="AI97" s="42" t="str">
        <f t="shared" ca="1" si="512"/>
        <v/>
      </c>
      <c r="AJ97" s="42" t="str">
        <f t="shared" ref="AJ97:BO97" ca="1" si="513">IF(AJ$89="","",IF(AJ$89=$M$2,AI97,IF(AJ$11&lt;$D$7,OFFSET(INDIRECT($D$3),$A97-1,$Q$3+AJ$11),OFFSET(INDIRECT($D$4),$A97-1,$Q$4+AJ$11))))</f>
        <v/>
      </c>
      <c r="AK97" s="42" t="str">
        <f t="shared" ca="1" si="513"/>
        <v/>
      </c>
      <c r="AL97" s="42" t="str">
        <f t="shared" ca="1" si="513"/>
        <v/>
      </c>
      <c r="AM97" s="42" t="str">
        <f t="shared" ca="1" si="513"/>
        <v/>
      </c>
      <c r="AN97" s="42" t="str">
        <f t="shared" ca="1" si="513"/>
        <v/>
      </c>
      <c r="AO97" s="42" t="str">
        <f t="shared" ca="1" si="513"/>
        <v/>
      </c>
      <c r="AP97" s="42" t="str">
        <f t="shared" ca="1" si="513"/>
        <v/>
      </c>
      <c r="AQ97" s="42" t="str">
        <f t="shared" ca="1" si="513"/>
        <v/>
      </c>
      <c r="AR97" s="42" t="str">
        <f t="shared" ca="1" si="513"/>
        <v/>
      </c>
      <c r="AS97" s="42" t="str">
        <f t="shared" ca="1" si="513"/>
        <v/>
      </c>
      <c r="AT97" s="42" t="str">
        <f t="shared" ca="1" si="513"/>
        <v/>
      </c>
      <c r="AU97" s="42" t="str">
        <f t="shared" ca="1" si="513"/>
        <v/>
      </c>
      <c r="AV97" s="42" t="str">
        <f t="shared" ca="1" si="513"/>
        <v/>
      </c>
      <c r="AW97" s="42" t="str">
        <f t="shared" ca="1" si="513"/>
        <v/>
      </c>
      <c r="AX97" s="42" t="str">
        <f t="shared" ca="1" si="513"/>
        <v/>
      </c>
      <c r="AY97" s="42" t="str">
        <f t="shared" ca="1" si="513"/>
        <v/>
      </c>
      <c r="AZ97" s="42" t="str">
        <f t="shared" ca="1" si="513"/>
        <v/>
      </c>
      <c r="BA97" s="42" t="str">
        <f t="shared" ca="1" si="513"/>
        <v/>
      </c>
      <c r="BB97" s="42" t="str">
        <f t="shared" ca="1" si="513"/>
        <v/>
      </c>
      <c r="BC97" s="42" t="str">
        <f t="shared" ca="1" si="513"/>
        <v/>
      </c>
      <c r="BD97" s="42" t="str">
        <f t="shared" ca="1" si="513"/>
        <v/>
      </c>
      <c r="BE97" s="42" t="str">
        <f t="shared" ca="1" si="513"/>
        <v/>
      </c>
      <c r="BF97" s="42" t="str">
        <f t="shared" ca="1" si="513"/>
        <v/>
      </c>
      <c r="BG97" s="42" t="str">
        <f t="shared" ca="1" si="513"/>
        <v/>
      </c>
      <c r="BH97" s="42" t="str">
        <f t="shared" ca="1" si="513"/>
        <v/>
      </c>
      <c r="BI97" s="42" t="str">
        <f t="shared" ca="1" si="513"/>
        <v/>
      </c>
      <c r="BJ97" s="42" t="str">
        <f t="shared" ca="1" si="513"/>
        <v/>
      </c>
      <c r="BK97" s="42" t="str">
        <f t="shared" ca="1" si="513"/>
        <v/>
      </c>
      <c r="BL97" s="42" t="str">
        <f t="shared" ca="1" si="513"/>
        <v/>
      </c>
      <c r="BM97" s="42" t="str">
        <f t="shared" ca="1" si="513"/>
        <v/>
      </c>
      <c r="BN97" s="42" t="str">
        <f t="shared" ca="1" si="513"/>
        <v/>
      </c>
      <c r="BO97" s="42" t="str">
        <f t="shared" ca="1" si="513"/>
        <v/>
      </c>
      <c r="BP97" s="42" t="str">
        <f t="shared" ref="BP97:CZ97" ca="1" si="514">IF(BP$89="","",IF(BP$89=$M$2,BO97,IF(BP$11&lt;$D$7,OFFSET(INDIRECT($D$3),$A97-1,$Q$3+BP$11),OFFSET(INDIRECT($D$4),$A97-1,$Q$4+BP$11))))</f>
        <v/>
      </c>
      <c r="BQ97" s="42" t="str">
        <f t="shared" ca="1" si="514"/>
        <v/>
      </c>
      <c r="BR97" s="42" t="str">
        <f t="shared" ca="1" si="514"/>
        <v/>
      </c>
      <c r="BS97" s="42" t="str">
        <f t="shared" ca="1" si="514"/>
        <v/>
      </c>
      <c r="BT97" s="42" t="str">
        <f t="shared" ca="1" si="514"/>
        <v/>
      </c>
      <c r="BU97" s="42" t="str">
        <f t="shared" ca="1" si="514"/>
        <v/>
      </c>
      <c r="BV97" s="42" t="str">
        <f t="shared" ca="1" si="514"/>
        <v/>
      </c>
      <c r="BW97" s="42" t="str">
        <f t="shared" ca="1" si="514"/>
        <v/>
      </c>
      <c r="BX97" s="42" t="str">
        <f t="shared" ca="1" si="514"/>
        <v/>
      </c>
      <c r="BY97" s="42" t="str">
        <f t="shared" ca="1" si="514"/>
        <v/>
      </c>
      <c r="BZ97" s="42" t="str">
        <f t="shared" ca="1" si="514"/>
        <v/>
      </c>
      <c r="CA97" s="42" t="str">
        <f t="shared" ca="1" si="514"/>
        <v/>
      </c>
      <c r="CB97" s="42" t="str">
        <f t="shared" ca="1" si="514"/>
        <v/>
      </c>
      <c r="CC97" s="42" t="str">
        <f t="shared" ca="1" si="514"/>
        <v/>
      </c>
      <c r="CD97" s="42" t="str">
        <f t="shared" ca="1" si="514"/>
        <v/>
      </c>
      <c r="CE97" s="42" t="str">
        <f t="shared" ca="1" si="514"/>
        <v/>
      </c>
      <c r="CF97" s="42" t="str">
        <f t="shared" ca="1" si="514"/>
        <v/>
      </c>
      <c r="CG97" s="42" t="str">
        <f t="shared" ca="1" si="514"/>
        <v/>
      </c>
      <c r="CH97" s="42" t="str">
        <f t="shared" ca="1" si="514"/>
        <v/>
      </c>
      <c r="CI97" s="42" t="str">
        <f t="shared" ca="1" si="514"/>
        <v/>
      </c>
      <c r="CJ97" s="42" t="str">
        <f t="shared" ca="1" si="514"/>
        <v/>
      </c>
      <c r="CK97" s="42" t="str">
        <f t="shared" ca="1" si="514"/>
        <v/>
      </c>
      <c r="CL97" s="42" t="str">
        <f t="shared" ca="1" si="514"/>
        <v/>
      </c>
      <c r="CM97" s="42" t="str">
        <f t="shared" ca="1" si="514"/>
        <v/>
      </c>
      <c r="CN97" s="42" t="str">
        <f t="shared" ca="1" si="514"/>
        <v/>
      </c>
      <c r="CO97" s="42" t="str">
        <f t="shared" ca="1" si="514"/>
        <v/>
      </c>
      <c r="CP97" s="42" t="str">
        <f t="shared" ca="1" si="514"/>
        <v/>
      </c>
      <c r="CQ97" s="42" t="str">
        <f t="shared" ca="1" si="514"/>
        <v/>
      </c>
      <c r="CR97" s="42" t="str">
        <f t="shared" ca="1" si="514"/>
        <v/>
      </c>
      <c r="CS97" s="42" t="str">
        <f t="shared" ca="1" si="514"/>
        <v/>
      </c>
      <c r="CT97" s="42" t="str">
        <f t="shared" ca="1" si="514"/>
        <v/>
      </c>
      <c r="CU97" s="42" t="str">
        <f t="shared" ca="1" si="514"/>
        <v/>
      </c>
      <c r="CV97" s="42" t="str">
        <f t="shared" ca="1" si="514"/>
        <v/>
      </c>
      <c r="CW97" s="42" t="str">
        <f t="shared" ca="1" si="514"/>
        <v/>
      </c>
      <c r="CX97" s="42" t="str">
        <f t="shared" ca="1" si="514"/>
        <v/>
      </c>
      <c r="CY97" s="42" t="str">
        <f t="shared" ca="1" si="514"/>
        <v/>
      </c>
      <c r="CZ97" s="42" t="str">
        <f t="shared" ca="1" si="514"/>
        <v/>
      </c>
    </row>
    <row r="98" spans="1:104" ht="13.5" customHeight="1">
      <c r="A98" s="41">
        <v>84</v>
      </c>
      <c r="B98" s="3">
        <f t="shared" si="490"/>
        <v>98</v>
      </c>
      <c r="C98" s="46" t="s">
        <v>567</v>
      </c>
      <c r="D98" s="42" t="e">
        <f t="shared" ref="D98:AI98" ca="1" si="515">IF(D$89="","",IF(D$89=$M$2,C98,IF(D$11&lt;$D$7,OFFSET(INDIRECT($D$3),$A98-1,$Q$3+D$11),OFFSET(INDIRECT($D$4),$A98-1,$Q$4+D$11))))</f>
        <v>#REF!</v>
      </c>
      <c r="E98" s="42" t="e">
        <f t="shared" ca="1" si="515"/>
        <v>#REF!</v>
      </c>
      <c r="F98" s="42" t="e">
        <f t="shared" ca="1" si="515"/>
        <v>#REF!</v>
      </c>
      <c r="G98" s="42">
        <f t="shared" ca="1" si="515"/>
        <v>0</v>
      </c>
      <c r="H98" s="42" t="str">
        <f t="shared" ca="1" si="515"/>
        <v>loans receivable</v>
      </c>
      <c r="I98" s="42">
        <f t="shared" ca="1" si="515"/>
        <v>0</v>
      </c>
      <c r="J98" s="42">
        <f t="shared" ca="1" si="515"/>
        <v>0</v>
      </c>
      <c r="K98" s="42">
        <f t="shared" ca="1" si="515"/>
        <v>0</v>
      </c>
      <c r="L98" s="42">
        <f t="shared" ca="1" si="515"/>
        <v>0</v>
      </c>
      <c r="M98" s="42">
        <f t="shared" ca="1" si="515"/>
        <v>0</v>
      </c>
      <c r="N98" s="42">
        <f t="shared" ca="1" si="515"/>
        <v>41731</v>
      </c>
      <c r="O98" s="42">
        <f t="shared" ca="1" si="515"/>
        <v>42602</v>
      </c>
      <c r="P98" s="42">
        <f t="shared" ca="1" si="515"/>
        <v>55375</v>
      </c>
      <c r="Q98" s="42">
        <f t="shared" ca="1" si="515"/>
        <v>56844</v>
      </c>
      <c r="R98" s="42">
        <f t="shared" ca="1" si="515"/>
        <v>64955</v>
      </c>
      <c r="S98" s="42">
        <f t="shared" ca="1" si="515"/>
        <v>73459</v>
      </c>
      <c r="T98" s="42">
        <f t="shared" ca="1" si="515"/>
        <v>82189</v>
      </c>
      <c r="U98" s="42">
        <f t="shared" ca="1" si="515"/>
        <v>90514</v>
      </c>
      <c r="V98" s="42">
        <f t="shared" ca="1" si="515"/>
        <v>88925</v>
      </c>
      <c r="W98" s="42">
        <f t="shared" ca="1" si="515"/>
        <v>0</v>
      </c>
      <c r="X98" s="42">
        <f t="shared" ca="1" si="515"/>
        <v>0</v>
      </c>
      <c r="Y98" s="42" t="str">
        <f t="shared" ca="1" si="515"/>
        <v/>
      </c>
      <c r="Z98" s="42" t="str">
        <f t="shared" ca="1" si="515"/>
        <v/>
      </c>
      <c r="AA98" s="42" t="str">
        <f t="shared" ca="1" si="515"/>
        <v/>
      </c>
      <c r="AB98" s="42" t="str">
        <f t="shared" ca="1" si="515"/>
        <v/>
      </c>
      <c r="AC98" s="42" t="str">
        <f t="shared" ca="1" si="515"/>
        <v/>
      </c>
      <c r="AD98" s="42" t="str">
        <f t="shared" ca="1" si="515"/>
        <v/>
      </c>
      <c r="AE98" s="42" t="str">
        <f t="shared" ca="1" si="515"/>
        <v/>
      </c>
      <c r="AF98" s="42" t="str">
        <f t="shared" ca="1" si="515"/>
        <v/>
      </c>
      <c r="AG98" s="42" t="str">
        <f t="shared" ca="1" si="515"/>
        <v/>
      </c>
      <c r="AH98" s="42" t="str">
        <f t="shared" ca="1" si="515"/>
        <v/>
      </c>
      <c r="AI98" s="42" t="str">
        <f t="shared" ca="1" si="515"/>
        <v/>
      </c>
      <c r="AJ98" s="42" t="str">
        <f t="shared" ref="AJ98:BO98" ca="1" si="516">IF(AJ$89="","",IF(AJ$89=$M$2,AI98,IF(AJ$11&lt;$D$7,OFFSET(INDIRECT($D$3),$A98-1,$Q$3+AJ$11),OFFSET(INDIRECT($D$4),$A98-1,$Q$4+AJ$11))))</f>
        <v/>
      </c>
      <c r="AK98" s="42" t="str">
        <f t="shared" ca="1" si="516"/>
        <v/>
      </c>
      <c r="AL98" s="42" t="str">
        <f t="shared" ca="1" si="516"/>
        <v/>
      </c>
      <c r="AM98" s="42" t="str">
        <f t="shared" ca="1" si="516"/>
        <v/>
      </c>
      <c r="AN98" s="42" t="str">
        <f t="shared" ca="1" si="516"/>
        <v/>
      </c>
      <c r="AO98" s="42" t="str">
        <f t="shared" ca="1" si="516"/>
        <v/>
      </c>
      <c r="AP98" s="42" t="str">
        <f t="shared" ca="1" si="516"/>
        <v/>
      </c>
      <c r="AQ98" s="42" t="str">
        <f t="shared" ca="1" si="516"/>
        <v/>
      </c>
      <c r="AR98" s="42" t="str">
        <f t="shared" ca="1" si="516"/>
        <v/>
      </c>
      <c r="AS98" s="42" t="str">
        <f t="shared" ca="1" si="516"/>
        <v/>
      </c>
      <c r="AT98" s="42" t="str">
        <f t="shared" ca="1" si="516"/>
        <v/>
      </c>
      <c r="AU98" s="42" t="str">
        <f t="shared" ca="1" si="516"/>
        <v/>
      </c>
      <c r="AV98" s="42" t="str">
        <f t="shared" ca="1" si="516"/>
        <v/>
      </c>
      <c r="AW98" s="42" t="str">
        <f t="shared" ca="1" si="516"/>
        <v/>
      </c>
      <c r="AX98" s="42" t="str">
        <f t="shared" ca="1" si="516"/>
        <v/>
      </c>
      <c r="AY98" s="42" t="str">
        <f t="shared" ca="1" si="516"/>
        <v/>
      </c>
      <c r="AZ98" s="42" t="str">
        <f t="shared" ca="1" si="516"/>
        <v/>
      </c>
      <c r="BA98" s="42" t="str">
        <f t="shared" ca="1" si="516"/>
        <v/>
      </c>
      <c r="BB98" s="42" t="str">
        <f t="shared" ca="1" si="516"/>
        <v/>
      </c>
      <c r="BC98" s="42" t="str">
        <f t="shared" ca="1" si="516"/>
        <v/>
      </c>
      <c r="BD98" s="42" t="str">
        <f t="shared" ca="1" si="516"/>
        <v/>
      </c>
      <c r="BE98" s="42" t="str">
        <f t="shared" ca="1" si="516"/>
        <v/>
      </c>
      <c r="BF98" s="42" t="str">
        <f t="shared" ca="1" si="516"/>
        <v/>
      </c>
      <c r="BG98" s="42" t="str">
        <f t="shared" ca="1" si="516"/>
        <v/>
      </c>
      <c r="BH98" s="42" t="str">
        <f t="shared" ca="1" si="516"/>
        <v/>
      </c>
      <c r="BI98" s="42" t="str">
        <f t="shared" ca="1" si="516"/>
        <v/>
      </c>
      <c r="BJ98" s="42" t="str">
        <f t="shared" ca="1" si="516"/>
        <v/>
      </c>
      <c r="BK98" s="42" t="str">
        <f t="shared" ca="1" si="516"/>
        <v/>
      </c>
      <c r="BL98" s="42" t="str">
        <f t="shared" ca="1" si="516"/>
        <v/>
      </c>
      <c r="BM98" s="42" t="str">
        <f t="shared" ca="1" si="516"/>
        <v/>
      </c>
      <c r="BN98" s="42" t="str">
        <f t="shared" ca="1" si="516"/>
        <v/>
      </c>
      <c r="BO98" s="42" t="str">
        <f t="shared" ca="1" si="516"/>
        <v/>
      </c>
      <c r="BP98" s="42" t="str">
        <f t="shared" ref="BP98:CZ98" ca="1" si="517">IF(BP$89="","",IF(BP$89=$M$2,BO98,IF(BP$11&lt;$D$7,OFFSET(INDIRECT($D$3),$A98-1,$Q$3+BP$11),OFFSET(INDIRECT($D$4),$A98-1,$Q$4+BP$11))))</f>
        <v/>
      </c>
      <c r="BQ98" s="42" t="str">
        <f t="shared" ca="1" si="517"/>
        <v/>
      </c>
      <c r="BR98" s="42" t="str">
        <f t="shared" ca="1" si="517"/>
        <v/>
      </c>
      <c r="BS98" s="42" t="str">
        <f t="shared" ca="1" si="517"/>
        <v/>
      </c>
      <c r="BT98" s="42" t="str">
        <f t="shared" ca="1" si="517"/>
        <v/>
      </c>
      <c r="BU98" s="42" t="str">
        <f t="shared" ca="1" si="517"/>
        <v/>
      </c>
      <c r="BV98" s="42" t="str">
        <f t="shared" ca="1" si="517"/>
        <v/>
      </c>
      <c r="BW98" s="42" t="str">
        <f t="shared" ca="1" si="517"/>
        <v/>
      </c>
      <c r="BX98" s="42" t="str">
        <f t="shared" ca="1" si="517"/>
        <v/>
      </c>
      <c r="BY98" s="42" t="str">
        <f t="shared" ca="1" si="517"/>
        <v/>
      </c>
      <c r="BZ98" s="42" t="str">
        <f t="shared" ca="1" si="517"/>
        <v/>
      </c>
      <c r="CA98" s="42" t="str">
        <f t="shared" ca="1" si="517"/>
        <v/>
      </c>
      <c r="CB98" s="42" t="str">
        <f t="shared" ca="1" si="517"/>
        <v/>
      </c>
      <c r="CC98" s="42" t="str">
        <f t="shared" ca="1" si="517"/>
        <v/>
      </c>
      <c r="CD98" s="42" t="str">
        <f t="shared" ca="1" si="517"/>
        <v/>
      </c>
      <c r="CE98" s="42" t="str">
        <f t="shared" ca="1" si="517"/>
        <v/>
      </c>
      <c r="CF98" s="42" t="str">
        <f t="shared" ca="1" si="517"/>
        <v/>
      </c>
      <c r="CG98" s="42" t="str">
        <f t="shared" ca="1" si="517"/>
        <v/>
      </c>
      <c r="CH98" s="42" t="str">
        <f t="shared" ca="1" si="517"/>
        <v/>
      </c>
      <c r="CI98" s="42" t="str">
        <f t="shared" ca="1" si="517"/>
        <v/>
      </c>
      <c r="CJ98" s="42" t="str">
        <f t="shared" ca="1" si="517"/>
        <v/>
      </c>
      <c r="CK98" s="42" t="str">
        <f t="shared" ca="1" si="517"/>
        <v/>
      </c>
      <c r="CL98" s="42" t="str">
        <f t="shared" ca="1" si="517"/>
        <v/>
      </c>
      <c r="CM98" s="42" t="str">
        <f t="shared" ca="1" si="517"/>
        <v/>
      </c>
      <c r="CN98" s="42" t="str">
        <f t="shared" ca="1" si="517"/>
        <v/>
      </c>
      <c r="CO98" s="42" t="str">
        <f t="shared" ca="1" si="517"/>
        <v/>
      </c>
      <c r="CP98" s="42" t="str">
        <f t="shared" ca="1" si="517"/>
        <v/>
      </c>
      <c r="CQ98" s="42" t="str">
        <f t="shared" ca="1" si="517"/>
        <v/>
      </c>
      <c r="CR98" s="42" t="str">
        <f t="shared" ca="1" si="517"/>
        <v/>
      </c>
      <c r="CS98" s="42" t="str">
        <f t="shared" ca="1" si="517"/>
        <v/>
      </c>
      <c r="CT98" s="42" t="str">
        <f t="shared" ca="1" si="517"/>
        <v/>
      </c>
      <c r="CU98" s="42" t="str">
        <f t="shared" ca="1" si="517"/>
        <v/>
      </c>
      <c r="CV98" s="42" t="str">
        <f t="shared" ca="1" si="517"/>
        <v/>
      </c>
      <c r="CW98" s="42" t="str">
        <f t="shared" ca="1" si="517"/>
        <v/>
      </c>
      <c r="CX98" s="42" t="str">
        <f t="shared" ca="1" si="517"/>
        <v/>
      </c>
      <c r="CY98" s="42" t="str">
        <f t="shared" ca="1" si="517"/>
        <v/>
      </c>
      <c r="CZ98" s="42" t="str">
        <f t="shared" ca="1" si="517"/>
        <v/>
      </c>
    </row>
    <row r="99" spans="1:104" ht="13.5" customHeight="1">
      <c r="A99" s="41">
        <v>85</v>
      </c>
      <c r="B99" s="3">
        <f t="shared" si="490"/>
        <v>99</v>
      </c>
      <c r="C99" s="46" t="s">
        <v>566</v>
      </c>
      <c r="D99" s="42" t="e">
        <f t="shared" ref="D99:AI99" ca="1" si="518">IF(D$89="","",IF(D$89=$M$2,C99,IF(D$11&lt;$D$7,OFFSET(INDIRECT($D$3),$A99-1,$Q$3+D$11),OFFSET(INDIRECT($D$4),$A99-1,$Q$4+D$11))))</f>
        <v>#REF!</v>
      </c>
      <c r="E99" s="42" t="e">
        <f t="shared" ca="1" si="518"/>
        <v>#REF!</v>
      </c>
      <c r="F99" s="42" t="e">
        <f t="shared" ca="1" si="518"/>
        <v>#REF!</v>
      </c>
      <c r="G99" s="42">
        <f t="shared" ca="1" si="518"/>
        <v>0</v>
      </c>
      <c r="H99" s="42" t="str">
        <f t="shared" ca="1" si="518"/>
        <v>other receivable</v>
      </c>
      <c r="I99" s="42">
        <f t="shared" ca="1" si="518"/>
        <v>6348</v>
      </c>
      <c r="J99" s="42">
        <f t="shared" ca="1" si="518"/>
        <v>7762</v>
      </c>
      <c r="K99" s="42">
        <f t="shared" ca="1" si="518"/>
        <v>7539</v>
      </c>
      <c r="L99" s="42">
        <f t="shared" ca="1" si="518"/>
        <v>9759</v>
      </c>
      <c r="M99" s="42">
        <f t="shared" ca="1" si="518"/>
        <v>13494</v>
      </c>
      <c r="N99" s="42">
        <f t="shared" ca="1" si="518"/>
        <v>95500</v>
      </c>
      <c r="O99" s="42">
        <f t="shared" ca="1" si="518"/>
        <v>85810</v>
      </c>
      <c r="P99" s="42">
        <f t="shared" ca="1" si="518"/>
        <v>101580</v>
      </c>
      <c r="Q99" s="42">
        <f t="shared" ca="1" si="518"/>
        <v>120292</v>
      </c>
      <c r="R99" s="42">
        <f t="shared" ca="1" si="518"/>
        <v>138566</v>
      </c>
      <c r="S99" s="42">
        <f t="shared" ca="1" si="518"/>
        <v>132188</v>
      </c>
      <c r="T99" s="42">
        <f t="shared" ca="1" si="518"/>
        <v>147474</v>
      </c>
      <c r="U99" s="42">
        <f t="shared" ca="1" si="518"/>
        <v>171124</v>
      </c>
      <c r="V99" s="42">
        <f t="shared" ca="1" si="518"/>
        <v>165017</v>
      </c>
      <c r="W99" s="42">
        <f t="shared" ca="1" si="518"/>
        <v>0</v>
      </c>
      <c r="X99" s="42">
        <f t="shared" ca="1" si="518"/>
        <v>0</v>
      </c>
      <c r="Y99" s="42" t="str">
        <f t="shared" ca="1" si="518"/>
        <v/>
      </c>
      <c r="Z99" s="42" t="str">
        <f t="shared" ca="1" si="518"/>
        <v/>
      </c>
      <c r="AA99" s="42" t="str">
        <f t="shared" ca="1" si="518"/>
        <v/>
      </c>
      <c r="AB99" s="42" t="str">
        <f t="shared" ca="1" si="518"/>
        <v/>
      </c>
      <c r="AC99" s="42" t="str">
        <f t="shared" ca="1" si="518"/>
        <v/>
      </c>
      <c r="AD99" s="42" t="str">
        <f t="shared" ca="1" si="518"/>
        <v/>
      </c>
      <c r="AE99" s="42" t="str">
        <f t="shared" ca="1" si="518"/>
        <v/>
      </c>
      <c r="AF99" s="42" t="str">
        <f t="shared" ca="1" si="518"/>
        <v/>
      </c>
      <c r="AG99" s="42" t="str">
        <f t="shared" ca="1" si="518"/>
        <v/>
      </c>
      <c r="AH99" s="42" t="str">
        <f t="shared" ca="1" si="518"/>
        <v/>
      </c>
      <c r="AI99" s="42" t="str">
        <f t="shared" ca="1" si="518"/>
        <v/>
      </c>
      <c r="AJ99" s="42" t="str">
        <f t="shared" ref="AJ99:BO99" ca="1" si="519">IF(AJ$89="","",IF(AJ$89=$M$2,AI99,IF(AJ$11&lt;$D$7,OFFSET(INDIRECT($D$3),$A99-1,$Q$3+AJ$11),OFFSET(INDIRECT($D$4),$A99-1,$Q$4+AJ$11))))</f>
        <v/>
      </c>
      <c r="AK99" s="42" t="str">
        <f t="shared" ca="1" si="519"/>
        <v/>
      </c>
      <c r="AL99" s="42" t="str">
        <f t="shared" ca="1" si="519"/>
        <v/>
      </c>
      <c r="AM99" s="42" t="str">
        <f t="shared" ca="1" si="519"/>
        <v/>
      </c>
      <c r="AN99" s="42" t="str">
        <f t="shared" ca="1" si="519"/>
        <v/>
      </c>
      <c r="AO99" s="42" t="str">
        <f t="shared" ca="1" si="519"/>
        <v/>
      </c>
      <c r="AP99" s="42" t="str">
        <f t="shared" ca="1" si="519"/>
        <v/>
      </c>
      <c r="AQ99" s="42" t="str">
        <f t="shared" ca="1" si="519"/>
        <v/>
      </c>
      <c r="AR99" s="42" t="str">
        <f t="shared" ca="1" si="519"/>
        <v/>
      </c>
      <c r="AS99" s="42" t="str">
        <f t="shared" ca="1" si="519"/>
        <v/>
      </c>
      <c r="AT99" s="42" t="str">
        <f t="shared" ca="1" si="519"/>
        <v/>
      </c>
      <c r="AU99" s="42" t="str">
        <f t="shared" ca="1" si="519"/>
        <v/>
      </c>
      <c r="AV99" s="42" t="str">
        <f t="shared" ca="1" si="519"/>
        <v/>
      </c>
      <c r="AW99" s="42" t="str">
        <f t="shared" ca="1" si="519"/>
        <v/>
      </c>
      <c r="AX99" s="42" t="str">
        <f t="shared" ca="1" si="519"/>
        <v/>
      </c>
      <c r="AY99" s="42" t="str">
        <f t="shared" ca="1" si="519"/>
        <v/>
      </c>
      <c r="AZ99" s="42" t="str">
        <f t="shared" ca="1" si="519"/>
        <v/>
      </c>
      <c r="BA99" s="42" t="str">
        <f t="shared" ca="1" si="519"/>
        <v/>
      </c>
      <c r="BB99" s="42" t="str">
        <f t="shared" ca="1" si="519"/>
        <v/>
      </c>
      <c r="BC99" s="42" t="str">
        <f t="shared" ca="1" si="519"/>
        <v/>
      </c>
      <c r="BD99" s="42" t="str">
        <f t="shared" ca="1" si="519"/>
        <v/>
      </c>
      <c r="BE99" s="42" t="str">
        <f t="shared" ca="1" si="519"/>
        <v/>
      </c>
      <c r="BF99" s="42" t="str">
        <f t="shared" ca="1" si="519"/>
        <v/>
      </c>
      <c r="BG99" s="42" t="str">
        <f t="shared" ca="1" si="519"/>
        <v/>
      </c>
      <c r="BH99" s="42" t="str">
        <f t="shared" ca="1" si="519"/>
        <v/>
      </c>
      <c r="BI99" s="42" t="str">
        <f t="shared" ca="1" si="519"/>
        <v/>
      </c>
      <c r="BJ99" s="42" t="str">
        <f t="shared" ca="1" si="519"/>
        <v/>
      </c>
      <c r="BK99" s="42" t="str">
        <f t="shared" ca="1" si="519"/>
        <v/>
      </c>
      <c r="BL99" s="42" t="str">
        <f t="shared" ca="1" si="519"/>
        <v/>
      </c>
      <c r="BM99" s="42" t="str">
        <f t="shared" ca="1" si="519"/>
        <v/>
      </c>
      <c r="BN99" s="42" t="str">
        <f t="shared" ca="1" si="519"/>
        <v/>
      </c>
      <c r="BO99" s="42" t="str">
        <f t="shared" ca="1" si="519"/>
        <v/>
      </c>
      <c r="BP99" s="42" t="str">
        <f t="shared" ref="BP99:CZ99" ca="1" si="520">IF(BP$89="","",IF(BP$89=$M$2,BO99,IF(BP$11&lt;$D$7,OFFSET(INDIRECT($D$3),$A99-1,$Q$3+BP$11),OFFSET(INDIRECT($D$4),$A99-1,$Q$4+BP$11))))</f>
        <v/>
      </c>
      <c r="BQ99" s="42" t="str">
        <f t="shared" ca="1" si="520"/>
        <v/>
      </c>
      <c r="BR99" s="42" t="str">
        <f t="shared" ca="1" si="520"/>
        <v/>
      </c>
      <c r="BS99" s="42" t="str">
        <f t="shared" ca="1" si="520"/>
        <v/>
      </c>
      <c r="BT99" s="42" t="str">
        <f t="shared" ca="1" si="520"/>
        <v/>
      </c>
      <c r="BU99" s="42" t="str">
        <f t="shared" ca="1" si="520"/>
        <v/>
      </c>
      <c r="BV99" s="42" t="str">
        <f t="shared" ca="1" si="520"/>
        <v/>
      </c>
      <c r="BW99" s="42" t="str">
        <f t="shared" ca="1" si="520"/>
        <v/>
      </c>
      <c r="BX99" s="42" t="str">
        <f t="shared" ca="1" si="520"/>
        <v/>
      </c>
      <c r="BY99" s="42" t="str">
        <f t="shared" ca="1" si="520"/>
        <v/>
      </c>
      <c r="BZ99" s="42" t="str">
        <f t="shared" ca="1" si="520"/>
        <v/>
      </c>
      <c r="CA99" s="42" t="str">
        <f t="shared" ca="1" si="520"/>
        <v/>
      </c>
      <c r="CB99" s="42" t="str">
        <f t="shared" ca="1" si="520"/>
        <v/>
      </c>
      <c r="CC99" s="42" t="str">
        <f t="shared" ca="1" si="520"/>
        <v/>
      </c>
      <c r="CD99" s="42" t="str">
        <f t="shared" ca="1" si="520"/>
        <v/>
      </c>
      <c r="CE99" s="42" t="str">
        <f t="shared" ca="1" si="520"/>
        <v/>
      </c>
      <c r="CF99" s="42" t="str">
        <f t="shared" ca="1" si="520"/>
        <v/>
      </c>
      <c r="CG99" s="42" t="str">
        <f t="shared" ca="1" si="520"/>
        <v/>
      </c>
      <c r="CH99" s="42" t="str">
        <f t="shared" ca="1" si="520"/>
        <v/>
      </c>
      <c r="CI99" s="42" t="str">
        <f t="shared" ca="1" si="520"/>
        <v/>
      </c>
      <c r="CJ99" s="42" t="str">
        <f t="shared" ca="1" si="520"/>
        <v/>
      </c>
      <c r="CK99" s="42" t="str">
        <f t="shared" ca="1" si="520"/>
        <v/>
      </c>
      <c r="CL99" s="42" t="str">
        <f t="shared" ca="1" si="520"/>
        <v/>
      </c>
      <c r="CM99" s="42" t="str">
        <f t="shared" ca="1" si="520"/>
        <v/>
      </c>
      <c r="CN99" s="42" t="str">
        <f t="shared" ca="1" si="520"/>
        <v/>
      </c>
      <c r="CO99" s="42" t="str">
        <f t="shared" ca="1" si="520"/>
        <v/>
      </c>
      <c r="CP99" s="42" t="str">
        <f t="shared" ca="1" si="520"/>
        <v/>
      </c>
      <c r="CQ99" s="42" t="str">
        <f t="shared" ca="1" si="520"/>
        <v/>
      </c>
      <c r="CR99" s="42" t="str">
        <f t="shared" ca="1" si="520"/>
        <v/>
      </c>
      <c r="CS99" s="42" t="str">
        <f t="shared" ca="1" si="520"/>
        <v/>
      </c>
      <c r="CT99" s="42" t="str">
        <f t="shared" ca="1" si="520"/>
        <v/>
      </c>
      <c r="CU99" s="42" t="str">
        <f t="shared" ca="1" si="520"/>
        <v/>
      </c>
      <c r="CV99" s="42" t="str">
        <f t="shared" ca="1" si="520"/>
        <v/>
      </c>
      <c r="CW99" s="42" t="str">
        <f t="shared" ca="1" si="520"/>
        <v/>
      </c>
      <c r="CX99" s="42" t="str">
        <f t="shared" ca="1" si="520"/>
        <v/>
      </c>
      <c r="CY99" s="42" t="str">
        <f t="shared" ca="1" si="520"/>
        <v/>
      </c>
      <c r="CZ99" s="42" t="str">
        <f t="shared" ca="1" si="520"/>
        <v/>
      </c>
    </row>
    <row r="100" spans="1:104" ht="13.5" customHeight="1">
      <c r="A100" s="41">
        <v>93</v>
      </c>
      <c r="B100" s="3">
        <f t="shared" si="490"/>
        <v>100</v>
      </c>
      <c r="C100" s="43" t="s">
        <v>2</v>
      </c>
      <c r="D100" s="42" t="e">
        <f t="shared" ref="D100:AI100" ca="1" si="521">IF(D$89="","",IF(D$89=$M$2,C100,IF(D$11&lt;$D$7,OFFSET(INDIRECT($D$3),$A100-1,$Q$3+D$11),OFFSET(INDIRECT($D$4),$A100-1,$Q$4+D$11))))</f>
        <v>#REF!</v>
      </c>
      <c r="E100" s="42" t="e">
        <f t="shared" ca="1" si="521"/>
        <v>#REF!</v>
      </c>
      <c r="F100" s="42" t="e">
        <f t="shared" ca="1" si="521"/>
        <v>#REF!</v>
      </c>
      <c r="G100" s="42">
        <f t="shared" ca="1" si="521"/>
        <v>0</v>
      </c>
      <c r="H100" s="42" t="str">
        <f t="shared" ca="1" si="521"/>
        <v>inventories</v>
      </c>
      <c r="I100" s="42">
        <f t="shared" ca="1" si="521"/>
        <v>776</v>
      </c>
      <c r="J100" s="42">
        <f t="shared" ca="1" si="521"/>
        <v>791</v>
      </c>
      <c r="K100" s="42">
        <f t="shared" ca="1" si="521"/>
        <v>1764</v>
      </c>
      <c r="L100" s="42">
        <f t="shared" ca="1" si="521"/>
        <v>2111</v>
      </c>
      <c r="M100" s="42">
        <f t="shared" ca="1" si="521"/>
        <v>2349</v>
      </c>
      <c r="N100" s="42">
        <f t="shared" ca="1" si="521"/>
        <v>-306</v>
      </c>
      <c r="O100" s="42">
        <f t="shared" ca="1" si="521"/>
        <v>-251</v>
      </c>
      <c r="P100" s="42">
        <f t="shared" ca="1" si="521"/>
        <v>86</v>
      </c>
      <c r="Q100" s="42">
        <f t="shared" ca="1" si="521"/>
        <v>1082</v>
      </c>
      <c r="R100" s="42">
        <f t="shared" ca="1" si="521"/>
        <v>1963</v>
      </c>
      <c r="S100" s="42">
        <f t="shared" ca="1" si="521"/>
        <v>2710</v>
      </c>
      <c r="T100" s="42">
        <f t="shared" ca="1" si="521"/>
        <v>1098</v>
      </c>
      <c r="U100" s="42">
        <f t="shared" ca="1" si="521"/>
        <v>-345</v>
      </c>
      <c r="V100" s="42">
        <f t="shared" ca="1" si="521"/>
        <v>-1480</v>
      </c>
      <c r="W100" s="42">
        <f t="shared" ca="1" si="521"/>
        <v>0</v>
      </c>
      <c r="X100" s="42">
        <f t="shared" ca="1" si="521"/>
        <v>0</v>
      </c>
      <c r="Y100" s="42" t="str">
        <f t="shared" ca="1" si="521"/>
        <v/>
      </c>
      <c r="Z100" s="42" t="str">
        <f t="shared" ca="1" si="521"/>
        <v/>
      </c>
      <c r="AA100" s="42" t="str">
        <f t="shared" ca="1" si="521"/>
        <v/>
      </c>
      <c r="AB100" s="42" t="str">
        <f t="shared" ca="1" si="521"/>
        <v/>
      </c>
      <c r="AC100" s="42" t="str">
        <f t="shared" ca="1" si="521"/>
        <v/>
      </c>
      <c r="AD100" s="42" t="str">
        <f t="shared" ca="1" si="521"/>
        <v/>
      </c>
      <c r="AE100" s="42" t="str">
        <f t="shared" ca="1" si="521"/>
        <v/>
      </c>
      <c r="AF100" s="42" t="str">
        <f t="shared" ca="1" si="521"/>
        <v/>
      </c>
      <c r="AG100" s="42" t="str">
        <f t="shared" ca="1" si="521"/>
        <v/>
      </c>
      <c r="AH100" s="42" t="str">
        <f t="shared" ca="1" si="521"/>
        <v/>
      </c>
      <c r="AI100" s="42" t="str">
        <f t="shared" ca="1" si="521"/>
        <v/>
      </c>
      <c r="AJ100" s="42" t="str">
        <f t="shared" ref="AJ100:BO100" ca="1" si="522">IF(AJ$89="","",IF(AJ$89=$M$2,AI100,IF(AJ$11&lt;$D$7,OFFSET(INDIRECT($D$3),$A100-1,$Q$3+AJ$11),OFFSET(INDIRECT($D$4),$A100-1,$Q$4+AJ$11))))</f>
        <v/>
      </c>
      <c r="AK100" s="42" t="str">
        <f t="shared" ca="1" si="522"/>
        <v/>
      </c>
      <c r="AL100" s="42" t="str">
        <f t="shared" ca="1" si="522"/>
        <v/>
      </c>
      <c r="AM100" s="42" t="str">
        <f t="shared" ca="1" si="522"/>
        <v/>
      </c>
      <c r="AN100" s="42" t="str">
        <f t="shared" ca="1" si="522"/>
        <v/>
      </c>
      <c r="AO100" s="42" t="str">
        <f t="shared" ca="1" si="522"/>
        <v/>
      </c>
      <c r="AP100" s="42" t="str">
        <f t="shared" ca="1" si="522"/>
        <v/>
      </c>
      <c r="AQ100" s="42" t="str">
        <f t="shared" ca="1" si="522"/>
        <v/>
      </c>
      <c r="AR100" s="42" t="str">
        <f t="shared" ca="1" si="522"/>
        <v/>
      </c>
      <c r="AS100" s="42" t="str">
        <f t="shared" ca="1" si="522"/>
        <v/>
      </c>
      <c r="AT100" s="42" t="str">
        <f t="shared" ca="1" si="522"/>
        <v/>
      </c>
      <c r="AU100" s="42" t="str">
        <f t="shared" ca="1" si="522"/>
        <v/>
      </c>
      <c r="AV100" s="42" t="str">
        <f t="shared" ca="1" si="522"/>
        <v/>
      </c>
      <c r="AW100" s="42" t="str">
        <f t="shared" ca="1" si="522"/>
        <v/>
      </c>
      <c r="AX100" s="42" t="str">
        <f t="shared" ca="1" si="522"/>
        <v/>
      </c>
      <c r="AY100" s="42" t="str">
        <f t="shared" ca="1" si="522"/>
        <v/>
      </c>
      <c r="AZ100" s="42" t="str">
        <f t="shared" ca="1" si="522"/>
        <v/>
      </c>
      <c r="BA100" s="42" t="str">
        <f t="shared" ca="1" si="522"/>
        <v/>
      </c>
      <c r="BB100" s="42" t="str">
        <f t="shared" ca="1" si="522"/>
        <v/>
      </c>
      <c r="BC100" s="42" t="str">
        <f t="shared" ca="1" si="522"/>
        <v/>
      </c>
      <c r="BD100" s="42" t="str">
        <f t="shared" ca="1" si="522"/>
        <v/>
      </c>
      <c r="BE100" s="42" t="str">
        <f t="shared" ca="1" si="522"/>
        <v/>
      </c>
      <c r="BF100" s="42" t="str">
        <f t="shared" ca="1" si="522"/>
        <v/>
      </c>
      <c r="BG100" s="42" t="str">
        <f t="shared" ca="1" si="522"/>
        <v/>
      </c>
      <c r="BH100" s="42" t="str">
        <f t="shared" ca="1" si="522"/>
        <v/>
      </c>
      <c r="BI100" s="42" t="str">
        <f t="shared" ca="1" si="522"/>
        <v/>
      </c>
      <c r="BJ100" s="42" t="str">
        <f t="shared" ca="1" si="522"/>
        <v/>
      </c>
      <c r="BK100" s="42" t="str">
        <f t="shared" ca="1" si="522"/>
        <v/>
      </c>
      <c r="BL100" s="42" t="str">
        <f t="shared" ca="1" si="522"/>
        <v/>
      </c>
      <c r="BM100" s="42" t="str">
        <f t="shared" ca="1" si="522"/>
        <v/>
      </c>
      <c r="BN100" s="42" t="str">
        <f t="shared" ca="1" si="522"/>
        <v/>
      </c>
      <c r="BO100" s="42" t="str">
        <f t="shared" ca="1" si="522"/>
        <v/>
      </c>
      <c r="BP100" s="42" t="str">
        <f t="shared" ref="BP100:CZ100" ca="1" si="523">IF(BP$89="","",IF(BP$89=$M$2,BO100,IF(BP$11&lt;$D$7,OFFSET(INDIRECT($D$3),$A100-1,$Q$3+BP$11),OFFSET(INDIRECT($D$4),$A100-1,$Q$4+BP$11))))</f>
        <v/>
      </c>
      <c r="BQ100" s="42" t="str">
        <f t="shared" ca="1" si="523"/>
        <v/>
      </c>
      <c r="BR100" s="42" t="str">
        <f t="shared" ca="1" si="523"/>
        <v/>
      </c>
      <c r="BS100" s="42" t="str">
        <f t="shared" ca="1" si="523"/>
        <v/>
      </c>
      <c r="BT100" s="42" t="str">
        <f t="shared" ca="1" si="523"/>
        <v/>
      </c>
      <c r="BU100" s="42" t="str">
        <f t="shared" ca="1" si="523"/>
        <v/>
      </c>
      <c r="BV100" s="42" t="str">
        <f t="shared" ca="1" si="523"/>
        <v/>
      </c>
      <c r="BW100" s="42" t="str">
        <f t="shared" ca="1" si="523"/>
        <v/>
      </c>
      <c r="BX100" s="42" t="str">
        <f t="shared" ca="1" si="523"/>
        <v/>
      </c>
      <c r="BY100" s="42" t="str">
        <f t="shared" ca="1" si="523"/>
        <v/>
      </c>
      <c r="BZ100" s="42" t="str">
        <f t="shared" ca="1" si="523"/>
        <v/>
      </c>
      <c r="CA100" s="42" t="str">
        <f t="shared" ca="1" si="523"/>
        <v/>
      </c>
      <c r="CB100" s="42" t="str">
        <f t="shared" ca="1" si="523"/>
        <v/>
      </c>
      <c r="CC100" s="42" t="str">
        <f t="shared" ca="1" si="523"/>
        <v/>
      </c>
      <c r="CD100" s="42" t="str">
        <f t="shared" ca="1" si="523"/>
        <v/>
      </c>
      <c r="CE100" s="42" t="str">
        <f t="shared" ca="1" si="523"/>
        <v/>
      </c>
      <c r="CF100" s="42" t="str">
        <f t="shared" ca="1" si="523"/>
        <v/>
      </c>
      <c r="CG100" s="42" t="str">
        <f t="shared" ca="1" si="523"/>
        <v/>
      </c>
      <c r="CH100" s="42" t="str">
        <f t="shared" ca="1" si="523"/>
        <v/>
      </c>
      <c r="CI100" s="42" t="str">
        <f t="shared" ca="1" si="523"/>
        <v/>
      </c>
      <c r="CJ100" s="42" t="str">
        <f t="shared" ca="1" si="523"/>
        <v/>
      </c>
      <c r="CK100" s="42" t="str">
        <f t="shared" ca="1" si="523"/>
        <v/>
      </c>
      <c r="CL100" s="42" t="str">
        <f t="shared" ca="1" si="523"/>
        <v/>
      </c>
      <c r="CM100" s="42" t="str">
        <f t="shared" ca="1" si="523"/>
        <v/>
      </c>
      <c r="CN100" s="42" t="str">
        <f t="shared" ca="1" si="523"/>
        <v/>
      </c>
      <c r="CO100" s="42" t="str">
        <f t="shared" ca="1" si="523"/>
        <v/>
      </c>
      <c r="CP100" s="42" t="str">
        <f t="shared" ca="1" si="523"/>
        <v/>
      </c>
      <c r="CQ100" s="42" t="str">
        <f t="shared" ca="1" si="523"/>
        <v/>
      </c>
      <c r="CR100" s="42" t="str">
        <f t="shared" ca="1" si="523"/>
        <v/>
      </c>
      <c r="CS100" s="42" t="str">
        <f t="shared" ca="1" si="523"/>
        <v/>
      </c>
      <c r="CT100" s="42" t="str">
        <f t="shared" ca="1" si="523"/>
        <v/>
      </c>
      <c r="CU100" s="42" t="str">
        <f t="shared" ca="1" si="523"/>
        <v/>
      </c>
      <c r="CV100" s="42" t="str">
        <f t="shared" ca="1" si="523"/>
        <v/>
      </c>
      <c r="CW100" s="42" t="str">
        <f t="shared" ca="1" si="523"/>
        <v/>
      </c>
      <c r="CX100" s="42" t="str">
        <f t="shared" ca="1" si="523"/>
        <v/>
      </c>
      <c r="CY100" s="42" t="str">
        <f t="shared" ca="1" si="523"/>
        <v/>
      </c>
      <c r="CZ100" s="42" t="str">
        <f t="shared" ca="1" si="523"/>
        <v/>
      </c>
    </row>
    <row r="101" spans="1:104" ht="13.5" customHeight="1">
      <c r="A101" s="41">
        <v>87</v>
      </c>
      <c r="B101" s="3">
        <f t="shared" si="490"/>
        <v>101</v>
      </c>
      <c r="C101" s="46" t="s">
        <v>565</v>
      </c>
      <c r="D101" s="42" t="e">
        <f t="shared" ref="D101:AI101" ca="1" si="524">IF(D$89="","",IF(D$89=$M$2,C101,IF(D$11&lt;$D$7,OFFSET(INDIRECT($D$3),$A101-1,$Q$3+D$11),OFFSET(INDIRECT($D$4),$A101-1,$Q$4+D$11))))</f>
        <v>#REF!</v>
      </c>
      <c r="E101" s="42" t="e">
        <f t="shared" ca="1" si="524"/>
        <v>#REF!</v>
      </c>
      <c r="F101" s="42" t="e">
        <f t="shared" ca="1" si="524"/>
        <v>#REF!</v>
      </c>
      <c r="G101" s="42">
        <f t="shared" ca="1" si="524"/>
        <v>0</v>
      </c>
      <c r="H101" s="42" t="str">
        <f t="shared" ca="1" si="524"/>
        <v>inventories, raw materials</v>
      </c>
      <c r="I101" s="42">
        <f t="shared" ca="1" si="524"/>
        <v>0</v>
      </c>
      <c r="J101" s="42">
        <f t="shared" ca="1" si="524"/>
        <v>0</v>
      </c>
      <c r="K101" s="42">
        <f t="shared" ca="1" si="524"/>
        <v>683</v>
      </c>
      <c r="L101" s="42">
        <f t="shared" ca="1" si="524"/>
        <v>471</v>
      </c>
      <c r="M101" s="42">
        <f t="shared" ca="1" si="524"/>
        <v>0</v>
      </c>
      <c r="N101" s="42">
        <f t="shared" ca="1" si="524"/>
        <v>129684</v>
      </c>
      <c r="O101" s="42">
        <f t="shared" ca="1" si="524"/>
        <v>120179</v>
      </c>
      <c r="P101" s="42">
        <f t="shared" ca="1" si="524"/>
        <v>120940</v>
      </c>
      <c r="Q101" s="42">
        <f t="shared" ca="1" si="524"/>
        <v>111547</v>
      </c>
      <c r="R101" s="42">
        <f t="shared" ca="1" si="524"/>
        <v>123328</v>
      </c>
      <c r="S101" s="42">
        <f t="shared" ca="1" si="524"/>
        <v>129006</v>
      </c>
      <c r="T101" s="42">
        <f t="shared" ca="1" si="524"/>
        <v>125677</v>
      </c>
      <c r="U101" s="42">
        <f t="shared" ca="1" si="524"/>
        <v>119355</v>
      </c>
      <c r="V101" s="42">
        <f t="shared" ca="1" si="524"/>
        <v>128267</v>
      </c>
      <c r="W101" s="42">
        <f t="shared" ca="1" si="524"/>
        <v>0</v>
      </c>
      <c r="X101" s="42">
        <f t="shared" ca="1" si="524"/>
        <v>0</v>
      </c>
      <c r="Y101" s="42" t="str">
        <f t="shared" ca="1" si="524"/>
        <v/>
      </c>
      <c r="Z101" s="42" t="str">
        <f t="shared" ca="1" si="524"/>
        <v/>
      </c>
      <c r="AA101" s="42" t="str">
        <f t="shared" ca="1" si="524"/>
        <v/>
      </c>
      <c r="AB101" s="42" t="str">
        <f t="shared" ca="1" si="524"/>
        <v/>
      </c>
      <c r="AC101" s="42" t="str">
        <f t="shared" ca="1" si="524"/>
        <v/>
      </c>
      <c r="AD101" s="42" t="str">
        <f t="shared" ca="1" si="524"/>
        <v/>
      </c>
      <c r="AE101" s="42" t="str">
        <f t="shared" ca="1" si="524"/>
        <v/>
      </c>
      <c r="AF101" s="42" t="str">
        <f t="shared" ca="1" si="524"/>
        <v/>
      </c>
      <c r="AG101" s="42" t="str">
        <f t="shared" ca="1" si="524"/>
        <v/>
      </c>
      <c r="AH101" s="42" t="str">
        <f t="shared" ca="1" si="524"/>
        <v/>
      </c>
      <c r="AI101" s="42" t="str">
        <f t="shared" ca="1" si="524"/>
        <v/>
      </c>
      <c r="AJ101" s="42" t="str">
        <f t="shared" ref="AJ101:BO101" ca="1" si="525">IF(AJ$89="","",IF(AJ$89=$M$2,AI101,IF(AJ$11&lt;$D$7,OFFSET(INDIRECT($D$3),$A101-1,$Q$3+AJ$11),OFFSET(INDIRECT($D$4),$A101-1,$Q$4+AJ$11))))</f>
        <v/>
      </c>
      <c r="AK101" s="42" t="str">
        <f t="shared" ca="1" si="525"/>
        <v/>
      </c>
      <c r="AL101" s="42" t="str">
        <f t="shared" ca="1" si="525"/>
        <v/>
      </c>
      <c r="AM101" s="42" t="str">
        <f t="shared" ca="1" si="525"/>
        <v/>
      </c>
      <c r="AN101" s="42" t="str">
        <f t="shared" ca="1" si="525"/>
        <v/>
      </c>
      <c r="AO101" s="42" t="str">
        <f t="shared" ca="1" si="525"/>
        <v/>
      </c>
      <c r="AP101" s="42" t="str">
        <f t="shared" ca="1" si="525"/>
        <v/>
      </c>
      <c r="AQ101" s="42" t="str">
        <f t="shared" ca="1" si="525"/>
        <v/>
      </c>
      <c r="AR101" s="42" t="str">
        <f t="shared" ca="1" si="525"/>
        <v/>
      </c>
      <c r="AS101" s="42" t="str">
        <f t="shared" ca="1" si="525"/>
        <v/>
      </c>
      <c r="AT101" s="42" t="str">
        <f t="shared" ca="1" si="525"/>
        <v/>
      </c>
      <c r="AU101" s="42" t="str">
        <f t="shared" ca="1" si="525"/>
        <v/>
      </c>
      <c r="AV101" s="42" t="str">
        <f t="shared" ca="1" si="525"/>
        <v/>
      </c>
      <c r="AW101" s="42" t="str">
        <f t="shared" ca="1" si="525"/>
        <v/>
      </c>
      <c r="AX101" s="42" t="str">
        <f t="shared" ca="1" si="525"/>
        <v/>
      </c>
      <c r="AY101" s="42" t="str">
        <f t="shared" ca="1" si="525"/>
        <v/>
      </c>
      <c r="AZ101" s="42" t="str">
        <f t="shared" ca="1" si="525"/>
        <v/>
      </c>
      <c r="BA101" s="42" t="str">
        <f t="shared" ca="1" si="525"/>
        <v/>
      </c>
      <c r="BB101" s="42" t="str">
        <f t="shared" ca="1" si="525"/>
        <v/>
      </c>
      <c r="BC101" s="42" t="str">
        <f t="shared" ca="1" si="525"/>
        <v/>
      </c>
      <c r="BD101" s="42" t="str">
        <f t="shared" ca="1" si="525"/>
        <v/>
      </c>
      <c r="BE101" s="42" t="str">
        <f t="shared" ca="1" si="525"/>
        <v/>
      </c>
      <c r="BF101" s="42" t="str">
        <f t="shared" ca="1" si="525"/>
        <v/>
      </c>
      <c r="BG101" s="42" t="str">
        <f t="shared" ca="1" si="525"/>
        <v/>
      </c>
      <c r="BH101" s="42" t="str">
        <f t="shared" ca="1" si="525"/>
        <v/>
      </c>
      <c r="BI101" s="42" t="str">
        <f t="shared" ca="1" si="525"/>
        <v/>
      </c>
      <c r="BJ101" s="42" t="str">
        <f t="shared" ca="1" si="525"/>
        <v/>
      </c>
      <c r="BK101" s="42" t="str">
        <f t="shared" ca="1" si="525"/>
        <v/>
      </c>
      <c r="BL101" s="42" t="str">
        <f t="shared" ca="1" si="525"/>
        <v/>
      </c>
      <c r="BM101" s="42" t="str">
        <f t="shared" ca="1" si="525"/>
        <v/>
      </c>
      <c r="BN101" s="42" t="str">
        <f t="shared" ca="1" si="525"/>
        <v/>
      </c>
      <c r="BO101" s="42" t="str">
        <f t="shared" ca="1" si="525"/>
        <v/>
      </c>
      <c r="BP101" s="42" t="str">
        <f t="shared" ref="BP101:CZ101" ca="1" si="526">IF(BP$89="","",IF(BP$89=$M$2,BO101,IF(BP$11&lt;$D$7,OFFSET(INDIRECT($D$3),$A101-1,$Q$3+BP$11),OFFSET(INDIRECT($D$4),$A101-1,$Q$4+BP$11))))</f>
        <v/>
      </c>
      <c r="BQ101" s="42" t="str">
        <f t="shared" ca="1" si="526"/>
        <v/>
      </c>
      <c r="BR101" s="42" t="str">
        <f t="shared" ca="1" si="526"/>
        <v/>
      </c>
      <c r="BS101" s="42" t="str">
        <f t="shared" ca="1" si="526"/>
        <v/>
      </c>
      <c r="BT101" s="42" t="str">
        <f t="shared" ca="1" si="526"/>
        <v/>
      </c>
      <c r="BU101" s="42" t="str">
        <f t="shared" ca="1" si="526"/>
        <v/>
      </c>
      <c r="BV101" s="42" t="str">
        <f t="shared" ca="1" si="526"/>
        <v/>
      </c>
      <c r="BW101" s="42" t="str">
        <f t="shared" ca="1" si="526"/>
        <v/>
      </c>
      <c r="BX101" s="42" t="str">
        <f t="shared" ca="1" si="526"/>
        <v/>
      </c>
      <c r="BY101" s="42" t="str">
        <f t="shared" ca="1" si="526"/>
        <v/>
      </c>
      <c r="BZ101" s="42" t="str">
        <f t="shared" ca="1" si="526"/>
        <v/>
      </c>
      <c r="CA101" s="42" t="str">
        <f t="shared" ca="1" si="526"/>
        <v/>
      </c>
      <c r="CB101" s="42" t="str">
        <f t="shared" ca="1" si="526"/>
        <v/>
      </c>
      <c r="CC101" s="42" t="str">
        <f t="shared" ca="1" si="526"/>
        <v/>
      </c>
      <c r="CD101" s="42" t="str">
        <f t="shared" ca="1" si="526"/>
        <v/>
      </c>
      <c r="CE101" s="42" t="str">
        <f t="shared" ca="1" si="526"/>
        <v/>
      </c>
      <c r="CF101" s="42" t="str">
        <f t="shared" ca="1" si="526"/>
        <v/>
      </c>
      <c r="CG101" s="42" t="str">
        <f t="shared" ca="1" si="526"/>
        <v/>
      </c>
      <c r="CH101" s="42" t="str">
        <f t="shared" ca="1" si="526"/>
        <v/>
      </c>
      <c r="CI101" s="42" t="str">
        <f t="shared" ca="1" si="526"/>
        <v/>
      </c>
      <c r="CJ101" s="42" t="str">
        <f t="shared" ca="1" si="526"/>
        <v/>
      </c>
      <c r="CK101" s="42" t="str">
        <f t="shared" ca="1" si="526"/>
        <v/>
      </c>
      <c r="CL101" s="42" t="str">
        <f t="shared" ca="1" si="526"/>
        <v/>
      </c>
      <c r="CM101" s="42" t="str">
        <f t="shared" ca="1" si="526"/>
        <v/>
      </c>
      <c r="CN101" s="42" t="str">
        <f t="shared" ca="1" si="526"/>
        <v/>
      </c>
      <c r="CO101" s="42" t="str">
        <f t="shared" ca="1" si="526"/>
        <v/>
      </c>
      <c r="CP101" s="42" t="str">
        <f t="shared" ca="1" si="526"/>
        <v/>
      </c>
      <c r="CQ101" s="42" t="str">
        <f t="shared" ca="1" si="526"/>
        <v/>
      </c>
      <c r="CR101" s="42" t="str">
        <f t="shared" ca="1" si="526"/>
        <v/>
      </c>
      <c r="CS101" s="42" t="str">
        <f t="shared" ca="1" si="526"/>
        <v/>
      </c>
      <c r="CT101" s="42" t="str">
        <f t="shared" ca="1" si="526"/>
        <v/>
      </c>
      <c r="CU101" s="42" t="str">
        <f t="shared" ca="1" si="526"/>
        <v/>
      </c>
      <c r="CV101" s="42" t="str">
        <f t="shared" ca="1" si="526"/>
        <v/>
      </c>
      <c r="CW101" s="42" t="str">
        <f t="shared" ca="1" si="526"/>
        <v/>
      </c>
      <c r="CX101" s="42" t="str">
        <f t="shared" ca="1" si="526"/>
        <v/>
      </c>
      <c r="CY101" s="42" t="str">
        <f t="shared" ca="1" si="526"/>
        <v/>
      </c>
      <c r="CZ101" s="42" t="str">
        <f t="shared" ca="1" si="526"/>
        <v/>
      </c>
    </row>
    <row r="102" spans="1:104" ht="13.5" customHeight="1">
      <c r="A102" s="41">
        <v>88</v>
      </c>
      <c r="B102" s="3">
        <f t="shared" si="490"/>
        <v>102</v>
      </c>
      <c r="C102" s="46" t="s">
        <v>564</v>
      </c>
      <c r="D102" s="42" t="e">
        <f t="shared" ref="D102:AI102" ca="1" si="527">IF(D$89="","",IF(D$89=$M$2,C102,IF(D$11&lt;$D$7,OFFSET(INDIRECT($D$3),$A102-1,$Q$3+D$11),OFFSET(INDIRECT($D$4),$A102-1,$Q$4+D$11))))</f>
        <v>#REF!</v>
      </c>
      <c r="E102" s="42" t="e">
        <f t="shared" ca="1" si="527"/>
        <v>#REF!</v>
      </c>
      <c r="F102" s="42" t="e">
        <f t="shared" ca="1" si="527"/>
        <v>#REF!</v>
      </c>
      <c r="G102" s="42">
        <f t="shared" ca="1" si="527"/>
        <v>0</v>
      </c>
      <c r="H102" s="42" t="str">
        <f t="shared" ca="1" si="527"/>
        <v>inventories, work in progress</v>
      </c>
      <c r="I102" s="42">
        <f t="shared" ca="1" si="527"/>
        <v>0</v>
      </c>
      <c r="J102" s="42">
        <f t="shared" ca="1" si="527"/>
        <v>0</v>
      </c>
      <c r="K102" s="42">
        <f t="shared" ca="1" si="527"/>
        <v>0</v>
      </c>
      <c r="L102" s="42">
        <f t="shared" ca="1" si="527"/>
        <v>0</v>
      </c>
      <c r="M102" s="42">
        <f t="shared" ca="1" si="527"/>
        <v>0</v>
      </c>
      <c r="N102" s="42">
        <f t="shared" ca="1" si="527"/>
        <v>0</v>
      </c>
      <c r="O102" s="42">
        <f t="shared" ca="1" si="527"/>
        <v>0</v>
      </c>
      <c r="P102" s="42">
        <f t="shared" ca="1" si="527"/>
        <v>0</v>
      </c>
      <c r="Q102" s="42">
        <f t="shared" ca="1" si="527"/>
        <v>0</v>
      </c>
      <c r="R102" s="42">
        <f t="shared" ca="1" si="527"/>
        <v>0</v>
      </c>
      <c r="S102" s="42">
        <f t="shared" ca="1" si="527"/>
        <v>0</v>
      </c>
      <c r="T102" s="42">
        <f t="shared" ca="1" si="527"/>
        <v>0</v>
      </c>
      <c r="U102" s="42">
        <f t="shared" ca="1" si="527"/>
        <v>0</v>
      </c>
      <c r="V102" s="42">
        <f t="shared" ca="1" si="527"/>
        <v>0</v>
      </c>
      <c r="W102" s="42">
        <f t="shared" ca="1" si="527"/>
        <v>0</v>
      </c>
      <c r="X102" s="42">
        <f t="shared" ca="1" si="527"/>
        <v>0</v>
      </c>
      <c r="Y102" s="42" t="str">
        <f t="shared" ca="1" si="527"/>
        <v/>
      </c>
      <c r="Z102" s="42" t="str">
        <f t="shared" ca="1" si="527"/>
        <v/>
      </c>
      <c r="AA102" s="42" t="str">
        <f t="shared" ca="1" si="527"/>
        <v/>
      </c>
      <c r="AB102" s="42" t="str">
        <f t="shared" ca="1" si="527"/>
        <v/>
      </c>
      <c r="AC102" s="42" t="str">
        <f t="shared" ca="1" si="527"/>
        <v/>
      </c>
      <c r="AD102" s="42" t="str">
        <f t="shared" ca="1" si="527"/>
        <v/>
      </c>
      <c r="AE102" s="42" t="str">
        <f t="shared" ca="1" si="527"/>
        <v/>
      </c>
      <c r="AF102" s="42" t="str">
        <f t="shared" ca="1" si="527"/>
        <v/>
      </c>
      <c r="AG102" s="42" t="str">
        <f t="shared" ca="1" si="527"/>
        <v/>
      </c>
      <c r="AH102" s="42" t="str">
        <f t="shared" ca="1" si="527"/>
        <v/>
      </c>
      <c r="AI102" s="42" t="str">
        <f t="shared" ca="1" si="527"/>
        <v/>
      </c>
      <c r="AJ102" s="42" t="str">
        <f t="shared" ref="AJ102:BO102" ca="1" si="528">IF(AJ$89="","",IF(AJ$89=$M$2,AI102,IF(AJ$11&lt;$D$7,OFFSET(INDIRECT($D$3),$A102-1,$Q$3+AJ$11),OFFSET(INDIRECT($D$4),$A102-1,$Q$4+AJ$11))))</f>
        <v/>
      </c>
      <c r="AK102" s="42" t="str">
        <f t="shared" ca="1" si="528"/>
        <v/>
      </c>
      <c r="AL102" s="42" t="str">
        <f t="shared" ca="1" si="528"/>
        <v/>
      </c>
      <c r="AM102" s="42" t="str">
        <f t="shared" ca="1" si="528"/>
        <v/>
      </c>
      <c r="AN102" s="42" t="str">
        <f t="shared" ca="1" si="528"/>
        <v/>
      </c>
      <c r="AO102" s="42" t="str">
        <f t="shared" ca="1" si="528"/>
        <v/>
      </c>
      <c r="AP102" s="42" t="str">
        <f t="shared" ca="1" si="528"/>
        <v/>
      </c>
      <c r="AQ102" s="42" t="str">
        <f t="shared" ca="1" si="528"/>
        <v/>
      </c>
      <c r="AR102" s="42" t="str">
        <f t="shared" ca="1" si="528"/>
        <v/>
      </c>
      <c r="AS102" s="42" t="str">
        <f t="shared" ca="1" si="528"/>
        <v/>
      </c>
      <c r="AT102" s="42" t="str">
        <f t="shared" ca="1" si="528"/>
        <v/>
      </c>
      <c r="AU102" s="42" t="str">
        <f t="shared" ca="1" si="528"/>
        <v/>
      </c>
      <c r="AV102" s="42" t="str">
        <f t="shared" ca="1" si="528"/>
        <v/>
      </c>
      <c r="AW102" s="42" t="str">
        <f t="shared" ca="1" si="528"/>
        <v/>
      </c>
      <c r="AX102" s="42" t="str">
        <f t="shared" ca="1" si="528"/>
        <v/>
      </c>
      <c r="AY102" s="42" t="str">
        <f t="shared" ca="1" si="528"/>
        <v/>
      </c>
      <c r="AZ102" s="42" t="str">
        <f t="shared" ca="1" si="528"/>
        <v/>
      </c>
      <c r="BA102" s="42" t="str">
        <f t="shared" ca="1" si="528"/>
        <v/>
      </c>
      <c r="BB102" s="42" t="str">
        <f t="shared" ca="1" si="528"/>
        <v/>
      </c>
      <c r="BC102" s="42" t="str">
        <f t="shared" ca="1" si="528"/>
        <v/>
      </c>
      <c r="BD102" s="42" t="str">
        <f t="shared" ca="1" si="528"/>
        <v/>
      </c>
      <c r="BE102" s="42" t="str">
        <f t="shared" ca="1" si="528"/>
        <v/>
      </c>
      <c r="BF102" s="42" t="str">
        <f t="shared" ca="1" si="528"/>
        <v/>
      </c>
      <c r="BG102" s="42" t="str">
        <f t="shared" ca="1" si="528"/>
        <v/>
      </c>
      <c r="BH102" s="42" t="str">
        <f t="shared" ca="1" si="528"/>
        <v/>
      </c>
      <c r="BI102" s="42" t="str">
        <f t="shared" ca="1" si="528"/>
        <v/>
      </c>
      <c r="BJ102" s="42" t="str">
        <f t="shared" ca="1" si="528"/>
        <v/>
      </c>
      <c r="BK102" s="42" t="str">
        <f t="shared" ca="1" si="528"/>
        <v/>
      </c>
      <c r="BL102" s="42" t="str">
        <f t="shared" ca="1" si="528"/>
        <v/>
      </c>
      <c r="BM102" s="42" t="str">
        <f t="shared" ca="1" si="528"/>
        <v/>
      </c>
      <c r="BN102" s="42" t="str">
        <f t="shared" ca="1" si="528"/>
        <v/>
      </c>
      <c r="BO102" s="42" t="str">
        <f t="shared" ca="1" si="528"/>
        <v/>
      </c>
      <c r="BP102" s="42" t="str">
        <f t="shared" ref="BP102:CZ102" ca="1" si="529">IF(BP$89="","",IF(BP$89=$M$2,BO102,IF(BP$11&lt;$D$7,OFFSET(INDIRECT($D$3),$A102-1,$Q$3+BP$11),OFFSET(INDIRECT($D$4),$A102-1,$Q$4+BP$11))))</f>
        <v/>
      </c>
      <c r="BQ102" s="42" t="str">
        <f t="shared" ca="1" si="529"/>
        <v/>
      </c>
      <c r="BR102" s="42" t="str">
        <f t="shared" ca="1" si="529"/>
        <v/>
      </c>
      <c r="BS102" s="42" t="str">
        <f t="shared" ca="1" si="529"/>
        <v/>
      </c>
      <c r="BT102" s="42" t="str">
        <f t="shared" ca="1" si="529"/>
        <v/>
      </c>
      <c r="BU102" s="42" t="str">
        <f t="shared" ca="1" si="529"/>
        <v/>
      </c>
      <c r="BV102" s="42" t="str">
        <f t="shared" ca="1" si="529"/>
        <v/>
      </c>
      <c r="BW102" s="42" t="str">
        <f t="shared" ca="1" si="529"/>
        <v/>
      </c>
      <c r="BX102" s="42" t="str">
        <f t="shared" ca="1" si="529"/>
        <v/>
      </c>
      <c r="BY102" s="42" t="str">
        <f t="shared" ca="1" si="529"/>
        <v/>
      </c>
      <c r="BZ102" s="42" t="str">
        <f t="shared" ca="1" si="529"/>
        <v/>
      </c>
      <c r="CA102" s="42" t="str">
        <f t="shared" ca="1" si="529"/>
        <v/>
      </c>
      <c r="CB102" s="42" t="str">
        <f t="shared" ca="1" si="529"/>
        <v/>
      </c>
      <c r="CC102" s="42" t="str">
        <f t="shared" ca="1" si="529"/>
        <v/>
      </c>
      <c r="CD102" s="42" t="str">
        <f t="shared" ca="1" si="529"/>
        <v/>
      </c>
      <c r="CE102" s="42" t="str">
        <f t="shared" ca="1" si="529"/>
        <v/>
      </c>
      <c r="CF102" s="42" t="str">
        <f t="shared" ca="1" si="529"/>
        <v/>
      </c>
      <c r="CG102" s="42" t="str">
        <f t="shared" ca="1" si="529"/>
        <v/>
      </c>
      <c r="CH102" s="42" t="str">
        <f t="shared" ca="1" si="529"/>
        <v/>
      </c>
      <c r="CI102" s="42" t="str">
        <f t="shared" ca="1" si="529"/>
        <v/>
      </c>
      <c r="CJ102" s="42" t="str">
        <f t="shared" ca="1" si="529"/>
        <v/>
      </c>
      <c r="CK102" s="42" t="str">
        <f t="shared" ca="1" si="529"/>
        <v/>
      </c>
      <c r="CL102" s="42" t="str">
        <f t="shared" ca="1" si="529"/>
        <v/>
      </c>
      <c r="CM102" s="42" t="str">
        <f t="shared" ca="1" si="529"/>
        <v/>
      </c>
      <c r="CN102" s="42" t="str">
        <f t="shared" ca="1" si="529"/>
        <v/>
      </c>
      <c r="CO102" s="42" t="str">
        <f t="shared" ca="1" si="529"/>
        <v/>
      </c>
      <c r="CP102" s="42" t="str">
        <f t="shared" ca="1" si="529"/>
        <v/>
      </c>
      <c r="CQ102" s="42" t="str">
        <f t="shared" ca="1" si="529"/>
        <v/>
      </c>
      <c r="CR102" s="42" t="str">
        <f t="shared" ca="1" si="529"/>
        <v/>
      </c>
      <c r="CS102" s="42" t="str">
        <f t="shared" ca="1" si="529"/>
        <v/>
      </c>
      <c r="CT102" s="42" t="str">
        <f t="shared" ca="1" si="529"/>
        <v/>
      </c>
      <c r="CU102" s="42" t="str">
        <f t="shared" ca="1" si="529"/>
        <v/>
      </c>
      <c r="CV102" s="42" t="str">
        <f t="shared" ca="1" si="529"/>
        <v/>
      </c>
      <c r="CW102" s="42" t="str">
        <f t="shared" ca="1" si="529"/>
        <v/>
      </c>
      <c r="CX102" s="42" t="str">
        <f t="shared" ca="1" si="529"/>
        <v/>
      </c>
      <c r="CY102" s="42" t="str">
        <f t="shared" ca="1" si="529"/>
        <v/>
      </c>
      <c r="CZ102" s="42" t="str">
        <f t="shared" ca="1" si="529"/>
        <v/>
      </c>
    </row>
    <row r="103" spans="1:104" ht="13.5" customHeight="1">
      <c r="A103" s="41">
        <v>89</v>
      </c>
      <c r="B103" s="3">
        <f t="shared" si="490"/>
        <v>103</v>
      </c>
      <c r="C103" s="46" t="s">
        <v>563</v>
      </c>
      <c r="D103" s="42" t="e">
        <f t="shared" ref="D103:AI103" ca="1" si="530">IF(D$89="","",IF(D$89=$M$2,C103,IF(D$11&lt;$D$7,OFFSET(INDIRECT($D$3),$A103-1,$Q$3+D$11),OFFSET(INDIRECT($D$4),$A103-1,$Q$4+D$11))))</f>
        <v>#REF!</v>
      </c>
      <c r="E103" s="42" t="e">
        <f t="shared" ca="1" si="530"/>
        <v>#REF!</v>
      </c>
      <c r="F103" s="42" t="e">
        <f t="shared" ca="1" si="530"/>
        <v>#REF!</v>
      </c>
      <c r="G103" s="42">
        <f t="shared" ca="1" si="530"/>
        <v>0</v>
      </c>
      <c r="H103" s="42" t="str">
        <f t="shared" ca="1" si="530"/>
        <v>inventories, purchased components</v>
      </c>
      <c r="I103" s="42">
        <f t="shared" ca="1" si="530"/>
        <v>0</v>
      </c>
      <c r="J103" s="42">
        <f t="shared" ca="1" si="530"/>
        <v>0</v>
      </c>
      <c r="K103" s="42">
        <f t="shared" ca="1" si="530"/>
        <v>0</v>
      </c>
      <c r="L103" s="42">
        <f t="shared" ca="1" si="530"/>
        <v>0</v>
      </c>
      <c r="M103" s="42">
        <f t="shared" ca="1" si="530"/>
        <v>0</v>
      </c>
      <c r="N103" s="42">
        <f t="shared" ca="1" si="530"/>
        <v>20559</v>
      </c>
      <c r="O103" s="42">
        <f t="shared" ca="1" si="530"/>
        <v>21496</v>
      </c>
      <c r="P103" s="42">
        <f t="shared" ca="1" si="530"/>
        <v>22139</v>
      </c>
      <c r="Q103" s="42">
        <f t="shared" ca="1" si="530"/>
        <v>23313</v>
      </c>
      <c r="R103" s="42">
        <f t="shared" ca="1" si="530"/>
        <v>24187</v>
      </c>
      <c r="S103" s="42">
        <f t="shared" ca="1" si="530"/>
        <v>25376</v>
      </c>
      <c r="T103" s="42">
        <f t="shared" ca="1" si="530"/>
        <v>26327</v>
      </c>
      <c r="U103" s="42">
        <f t="shared" ca="1" si="530"/>
        <v>27416</v>
      </c>
      <c r="V103" s="42">
        <f t="shared" ca="1" si="530"/>
        <v>28253</v>
      </c>
      <c r="W103" s="42">
        <f t="shared" ca="1" si="530"/>
        <v>0</v>
      </c>
      <c r="X103" s="42">
        <f t="shared" ca="1" si="530"/>
        <v>0</v>
      </c>
      <c r="Y103" s="42" t="str">
        <f t="shared" ca="1" si="530"/>
        <v/>
      </c>
      <c r="Z103" s="42" t="str">
        <f t="shared" ca="1" si="530"/>
        <v/>
      </c>
      <c r="AA103" s="42" t="str">
        <f t="shared" ca="1" si="530"/>
        <v/>
      </c>
      <c r="AB103" s="42" t="str">
        <f t="shared" ca="1" si="530"/>
        <v/>
      </c>
      <c r="AC103" s="42" t="str">
        <f t="shared" ca="1" si="530"/>
        <v/>
      </c>
      <c r="AD103" s="42" t="str">
        <f t="shared" ca="1" si="530"/>
        <v/>
      </c>
      <c r="AE103" s="42" t="str">
        <f t="shared" ca="1" si="530"/>
        <v/>
      </c>
      <c r="AF103" s="42" t="str">
        <f t="shared" ca="1" si="530"/>
        <v/>
      </c>
      <c r="AG103" s="42" t="str">
        <f t="shared" ca="1" si="530"/>
        <v/>
      </c>
      <c r="AH103" s="42" t="str">
        <f t="shared" ca="1" si="530"/>
        <v/>
      </c>
      <c r="AI103" s="42" t="str">
        <f t="shared" ca="1" si="530"/>
        <v/>
      </c>
      <c r="AJ103" s="42" t="str">
        <f t="shared" ref="AJ103:BO103" ca="1" si="531">IF(AJ$89="","",IF(AJ$89=$M$2,AI103,IF(AJ$11&lt;$D$7,OFFSET(INDIRECT($D$3),$A103-1,$Q$3+AJ$11),OFFSET(INDIRECT($D$4),$A103-1,$Q$4+AJ$11))))</f>
        <v/>
      </c>
      <c r="AK103" s="42" t="str">
        <f t="shared" ca="1" si="531"/>
        <v/>
      </c>
      <c r="AL103" s="42" t="str">
        <f t="shared" ca="1" si="531"/>
        <v/>
      </c>
      <c r="AM103" s="42" t="str">
        <f t="shared" ca="1" si="531"/>
        <v/>
      </c>
      <c r="AN103" s="42" t="str">
        <f t="shared" ca="1" si="531"/>
        <v/>
      </c>
      <c r="AO103" s="42" t="str">
        <f t="shared" ca="1" si="531"/>
        <v/>
      </c>
      <c r="AP103" s="42" t="str">
        <f t="shared" ca="1" si="531"/>
        <v/>
      </c>
      <c r="AQ103" s="42" t="str">
        <f t="shared" ca="1" si="531"/>
        <v/>
      </c>
      <c r="AR103" s="42" t="str">
        <f t="shared" ca="1" si="531"/>
        <v/>
      </c>
      <c r="AS103" s="42" t="str">
        <f t="shared" ca="1" si="531"/>
        <v/>
      </c>
      <c r="AT103" s="42" t="str">
        <f t="shared" ca="1" si="531"/>
        <v/>
      </c>
      <c r="AU103" s="42" t="str">
        <f t="shared" ca="1" si="531"/>
        <v/>
      </c>
      <c r="AV103" s="42" t="str">
        <f t="shared" ca="1" si="531"/>
        <v/>
      </c>
      <c r="AW103" s="42" t="str">
        <f t="shared" ca="1" si="531"/>
        <v/>
      </c>
      <c r="AX103" s="42" t="str">
        <f t="shared" ca="1" si="531"/>
        <v/>
      </c>
      <c r="AY103" s="42" t="str">
        <f t="shared" ca="1" si="531"/>
        <v/>
      </c>
      <c r="AZ103" s="42" t="str">
        <f t="shared" ca="1" si="531"/>
        <v/>
      </c>
      <c r="BA103" s="42" t="str">
        <f t="shared" ca="1" si="531"/>
        <v/>
      </c>
      <c r="BB103" s="42" t="str">
        <f t="shared" ca="1" si="531"/>
        <v/>
      </c>
      <c r="BC103" s="42" t="str">
        <f t="shared" ca="1" si="531"/>
        <v/>
      </c>
      <c r="BD103" s="42" t="str">
        <f t="shared" ca="1" si="531"/>
        <v/>
      </c>
      <c r="BE103" s="42" t="str">
        <f t="shared" ca="1" si="531"/>
        <v/>
      </c>
      <c r="BF103" s="42" t="str">
        <f t="shared" ca="1" si="531"/>
        <v/>
      </c>
      <c r="BG103" s="42" t="str">
        <f t="shared" ca="1" si="531"/>
        <v/>
      </c>
      <c r="BH103" s="42" t="str">
        <f t="shared" ca="1" si="531"/>
        <v/>
      </c>
      <c r="BI103" s="42" t="str">
        <f t="shared" ca="1" si="531"/>
        <v/>
      </c>
      <c r="BJ103" s="42" t="str">
        <f t="shared" ca="1" si="531"/>
        <v/>
      </c>
      <c r="BK103" s="42" t="str">
        <f t="shared" ca="1" si="531"/>
        <v/>
      </c>
      <c r="BL103" s="42" t="str">
        <f t="shared" ca="1" si="531"/>
        <v/>
      </c>
      <c r="BM103" s="42" t="str">
        <f t="shared" ca="1" si="531"/>
        <v/>
      </c>
      <c r="BN103" s="42" t="str">
        <f t="shared" ca="1" si="531"/>
        <v/>
      </c>
      <c r="BO103" s="42" t="str">
        <f t="shared" ca="1" si="531"/>
        <v/>
      </c>
      <c r="BP103" s="42" t="str">
        <f t="shared" ref="BP103:CZ103" ca="1" si="532">IF(BP$89="","",IF(BP$89=$M$2,BO103,IF(BP$11&lt;$D$7,OFFSET(INDIRECT($D$3),$A103-1,$Q$3+BP$11),OFFSET(INDIRECT($D$4),$A103-1,$Q$4+BP$11))))</f>
        <v/>
      </c>
      <c r="BQ103" s="42" t="str">
        <f t="shared" ca="1" si="532"/>
        <v/>
      </c>
      <c r="BR103" s="42" t="str">
        <f t="shared" ca="1" si="532"/>
        <v/>
      </c>
      <c r="BS103" s="42" t="str">
        <f t="shared" ca="1" si="532"/>
        <v/>
      </c>
      <c r="BT103" s="42" t="str">
        <f t="shared" ca="1" si="532"/>
        <v/>
      </c>
      <c r="BU103" s="42" t="str">
        <f t="shared" ca="1" si="532"/>
        <v/>
      </c>
      <c r="BV103" s="42" t="str">
        <f t="shared" ca="1" si="532"/>
        <v/>
      </c>
      <c r="BW103" s="42" t="str">
        <f t="shared" ca="1" si="532"/>
        <v/>
      </c>
      <c r="BX103" s="42" t="str">
        <f t="shared" ca="1" si="532"/>
        <v/>
      </c>
      <c r="BY103" s="42" t="str">
        <f t="shared" ca="1" si="532"/>
        <v/>
      </c>
      <c r="BZ103" s="42" t="str">
        <f t="shared" ca="1" si="532"/>
        <v/>
      </c>
      <c r="CA103" s="42" t="str">
        <f t="shared" ca="1" si="532"/>
        <v/>
      </c>
      <c r="CB103" s="42" t="str">
        <f t="shared" ca="1" si="532"/>
        <v/>
      </c>
      <c r="CC103" s="42" t="str">
        <f t="shared" ca="1" si="532"/>
        <v/>
      </c>
      <c r="CD103" s="42" t="str">
        <f t="shared" ca="1" si="532"/>
        <v/>
      </c>
      <c r="CE103" s="42" t="str">
        <f t="shared" ca="1" si="532"/>
        <v/>
      </c>
      <c r="CF103" s="42" t="str">
        <f t="shared" ca="1" si="532"/>
        <v/>
      </c>
      <c r="CG103" s="42" t="str">
        <f t="shared" ca="1" si="532"/>
        <v/>
      </c>
      <c r="CH103" s="42" t="str">
        <f t="shared" ca="1" si="532"/>
        <v/>
      </c>
      <c r="CI103" s="42" t="str">
        <f t="shared" ca="1" si="532"/>
        <v/>
      </c>
      <c r="CJ103" s="42" t="str">
        <f t="shared" ca="1" si="532"/>
        <v/>
      </c>
      <c r="CK103" s="42" t="str">
        <f t="shared" ca="1" si="532"/>
        <v/>
      </c>
      <c r="CL103" s="42" t="str">
        <f t="shared" ca="1" si="532"/>
        <v/>
      </c>
      <c r="CM103" s="42" t="str">
        <f t="shared" ca="1" si="532"/>
        <v/>
      </c>
      <c r="CN103" s="42" t="str">
        <f t="shared" ca="1" si="532"/>
        <v/>
      </c>
      <c r="CO103" s="42" t="str">
        <f t="shared" ca="1" si="532"/>
        <v/>
      </c>
      <c r="CP103" s="42" t="str">
        <f t="shared" ca="1" si="532"/>
        <v/>
      </c>
      <c r="CQ103" s="42" t="str">
        <f t="shared" ca="1" si="532"/>
        <v/>
      </c>
      <c r="CR103" s="42" t="str">
        <f t="shared" ca="1" si="532"/>
        <v/>
      </c>
      <c r="CS103" s="42" t="str">
        <f t="shared" ca="1" si="532"/>
        <v/>
      </c>
      <c r="CT103" s="42" t="str">
        <f t="shared" ca="1" si="532"/>
        <v/>
      </c>
      <c r="CU103" s="42" t="str">
        <f t="shared" ca="1" si="532"/>
        <v/>
      </c>
      <c r="CV103" s="42" t="str">
        <f t="shared" ca="1" si="532"/>
        <v/>
      </c>
      <c r="CW103" s="42" t="str">
        <f t="shared" ca="1" si="532"/>
        <v/>
      </c>
      <c r="CX103" s="42" t="str">
        <f t="shared" ca="1" si="532"/>
        <v/>
      </c>
      <c r="CY103" s="42" t="str">
        <f t="shared" ca="1" si="532"/>
        <v/>
      </c>
      <c r="CZ103" s="42" t="str">
        <f t="shared" ca="1" si="532"/>
        <v/>
      </c>
    </row>
    <row r="104" spans="1:104" ht="13.5" customHeight="1">
      <c r="A104" s="41">
        <v>90</v>
      </c>
      <c r="B104" s="3">
        <f t="shared" si="490"/>
        <v>104</v>
      </c>
      <c r="C104" s="46" t="s">
        <v>562</v>
      </c>
      <c r="D104" s="42" t="e">
        <f t="shared" ref="D104:AI104" ca="1" si="533">IF(D$89="","",IF(D$89=$M$2,C104,IF(D$11&lt;$D$7,OFFSET(INDIRECT($D$3),$A104-1,$Q$3+D$11),OFFSET(INDIRECT($D$4),$A104-1,$Q$4+D$11))))</f>
        <v>#REF!</v>
      </c>
      <c r="E104" s="42" t="e">
        <f t="shared" ca="1" si="533"/>
        <v>#REF!</v>
      </c>
      <c r="F104" s="42" t="e">
        <f t="shared" ca="1" si="533"/>
        <v>#REF!</v>
      </c>
      <c r="G104" s="42">
        <f t="shared" ca="1" si="533"/>
        <v>0</v>
      </c>
      <c r="H104" s="42" t="str">
        <f t="shared" ca="1" si="533"/>
        <v>inventories, finished goods</v>
      </c>
      <c r="I104" s="42">
        <f t="shared" ca="1" si="533"/>
        <v>0</v>
      </c>
      <c r="J104" s="42">
        <f t="shared" ca="1" si="533"/>
        <v>0</v>
      </c>
      <c r="K104" s="42">
        <f t="shared" ca="1" si="533"/>
        <v>1081</v>
      </c>
      <c r="L104" s="42">
        <f t="shared" ca="1" si="533"/>
        <v>1640</v>
      </c>
      <c r="M104" s="42">
        <f t="shared" ca="1" si="533"/>
        <v>0</v>
      </c>
      <c r="N104" s="42">
        <f t="shared" ca="1" si="533"/>
        <v>0</v>
      </c>
      <c r="O104" s="42">
        <f t="shared" ca="1" si="533"/>
        <v>0</v>
      </c>
      <c r="P104" s="42">
        <f t="shared" ca="1" si="533"/>
        <v>0</v>
      </c>
      <c r="Q104" s="42">
        <f t="shared" ca="1" si="533"/>
        <v>0</v>
      </c>
      <c r="R104" s="42">
        <f t="shared" ca="1" si="533"/>
        <v>0</v>
      </c>
      <c r="S104" s="42">
        <f t="shared" ca="1" si="533"/>
        <v>0</v>
      </c>
      <c r="T104" s="42">
        <f t="shared" ca="1" si="533"/>
        <v>0</v>
      </c>
      <c r="U104" s="42">
        <f t="shared" ca="1" si="533"/>
        <v>0</v>
      </c>
      <c r="V104" s="42">
        <f t="shared" ca="1" si="533"/>
        <v>0</v>
      </c>
      <c r="W104" s="42">
        <f t="shared" ca="1" si="533"/>
        <v>0</v>
      </c>
      <c r="X104" s="42">
        <f t="shared" ca="1" si="533"/>
        <v>0</v>
      </c>
      <c r="Y104" s="42" t="str">
        <f t="shared" ca="1" si="533"/>
        <v/>
      </c>
      <c r="Z104" s="42" t="str">
        <f t="shared" ca="1" si="533"/>
        <v/>
      </c>
      <c r="AA104" s="42" t="str">
        <f t="shared" ca="1" si="533"/>
        <v/>
      </c>
      <c r="AB104" s="42" t="str">
        <f t="shared" ca="1" si="533"/>
        <v/>
      </c>
      <c r="AC104" s="42" t="str">
        <f t="shared" ca="1" si="533"/>
        <v/>
      </c>
      <c r="AD104" s="42" t="str">
        <f t="shared" ca="1" si="533"/>
        <v/>
      </c>
      <c r="AE104" s="42" t="str">
        <f t="shared" ca="1" si="533"/>
        <v/>
      </c>
      <c r="AF104" s="42" t="str">
        <f t="shared" ca="1" si="533"/>
        <v/>
      </c>
      <c r="AG104" s="42" t="str">
        <f t="shared" ca="1" si="533"/>
        <v/>
      </c>
      <c r="AH104" s="42" t="str">
        <f t="shared" ca="1" si="533"/>
        <v/>
      </c>
      <c r="AI104" s="42" t="str">
        <f t="shared" ca="1" si="533"/>
        <v/>
      </c>
      <c r="AJ104" s="42" t="str">
        <f t="shared" ref="AJ104:BO104" ca="1" si="534">IF(AJ$89="","",IF(AJ$89=$M$2,AI104,IF(AJ$11&lt;$D$7,OFFSET(INDIRECT($D$3),$A104-1,$Q$3+AJ$11),OFFSET(INDIRECT($D$4),$A104-1,$Q$4+AJ$11))))</f>
        <v/>
      </c>
      <c r="AK104" s="42" t="str">
        <f t="shared" ca="1" si="534"/>
        <v/>
      </c>
      <c r="AL104" s="42" t="str">
        <f t="shared" ca="1" si="534"/>
        <v/>
      </c>
      <c r="AM104" s="42" t="str">
        <f t="shared" ca="1" si="534"/>
        <v/>
      </c>
      <c r="AN104" s="42" t="str">
        <f t="shared" ca="1" si="534"/>
        <v/>
      </c>
      <c r="AO104" s="42" t="str">
        <f t="shared" ca="1" si="534"/>
        <v/>
      </c>
      <c r="AP104" s="42" t="str">
        <f t="shared" ca="1" si="534"/>
        <v/>
      </c>
      <c r="AQ104" s="42" t="str">
        <f t="shared" ca="1" si="534"/>
        <v/>
      </c>
      <c r="AR104" s="42" t="str">
        <f t="shared" ca="1" si="534"/>
        <v/>
      </c>
      <c r="AS104" s="42" t="str">
        <f t="shared" ca="1" si="534"/>
        <v/>
      </c>
      <c r="AT104" s="42" t="str">
        <f t="shared" ca="1" si="534"/>
        <v/>
      </c>
      <c r="AU104" s="42" t="str">
        <f t="shared" ca="1" si="534"/>
        <v/>
      </c>
      <c r="AV104" s="42" t="str">
        <f t="shared" ca="1" si="534"/>
        <v/>
      </c>
      <c r="AW104" s="42" t="str">
        <f t="shared" ca="1" si="534"/>
        <v/>
      </c>
      <c r="AX104" s="42" t="str">
        <f t="shared" ca="1" si="534"/>
        <v/>
      </c>
      <c r="AY104" s="42" t="str">
        <f t="shared" ca="1" si="534"/>
        <v/>
      </c>
      <c r="AZ104" s="42" t="str">
        <f t="shared" ca="1" si="534"/>
        <v/>
      </c>
      <c r="BA104" s="42" t="str">
        <f t="shared" ca="1" si="534"/>
        <v/>
      </c>
      <c r="BB104" s="42" t="str">
        <f t="shared" ca="1" si="534"/>
        <v/>
      </c>
      <c r="BC104" s="42" t="str">
        <f t="shared" ca="1" si="534"/>
        <v/>
      </c>
      <c r="BD104" s="42" t="str">
        <f t="shared" ca="1" si="534"/>
        <v/>
      </c>
      <c r="BE104" s="42" t="str">
        <f t="shared" ca="1" si="534"/>
        <v/>
      </c>
      <c r="BF104" s="42" t="str">
        <f t="shared" ca="1" si="534"/>
        <v/>
      </c>
      <c r="BG104" s="42" t="str">
        <f t="shared" ca="1" si="534"/>
        <v/>
      </c>
      <c r="BH104" s="42" t="str">
        <f t="shared" ca="1" si="534"/>
        <v/>
      </c>
      <c r="BI104" s="42" t="str">
        <f t="shared" ca="1" si="534"/>
        <v/>
      </c>
      <c r="BJ104" s="42" t="str">
        <f t="shared" ca="1" si="534"/>
        <v/>
      </c>
      <c r="BK104" s="42" t="str">
        <f t="shared" ca="1" si="534"/>
        <v/>
      </c>
      <c r="BL104" s="42" t="str">
        <f t="shared" ca="1" si="534"/>
        <v/>
      </c>
      <c r="BM104" s="42" t="str">
        <f t="shared" ca="1" si="534"/>
        <v/>
      </c>
      <c r="BN104" s="42" t="str">
        <f t="shared" ca="1" si="534"/>
        <v/>
      </c>
      <c r="BO104" s="42" t="str">
        <f t="shared" ca="1" si="534"/>
        <v/>
      </c>
      <c r="BP104" s="42" t="str">
        <f t="shared" ref="BP104:CZ104" ca="1" si="535">IF(BP$89="","",IF(BP$89=$M$2,BO104,IF(BP$11&lt;$D$7,OFFSET(INDIRECT($D$3),$A104-1,$Q$3+BP$11),OFFSET(INDIRECT($D$4),$A104-1,$Q$4+BP$11))))</f>
        <v/>
      </c>
      <c r="BQ104" s="42" t="str">
        <f t="shared" ca="1" si="535"/>
        <v/>
      </c>
      <c r="BR104" s="42" t="str">
        <f t="shared" ca="1" si="535"/>
        <v/>
      </c>
      <c r="BS104" s="42" t="str">
        <f t="shared" ca="1" si="535"/>
        <v/>
      </c>
      <c r="BT104" s="42" t="str">
        <f t="shared" ca="1" si="535"/>
        <v/>
      </c>
      <c r="BU104" s="42" t="str">
        <f t="shared" ca="1" si="535"/>
        <v/>
      </c>
      <c r="BV104" s="42" t="str">
        <f t="shared" ca="1" si="535"/>
        <v/>
      </c>
      <c r="BW104" s="42" t="str">
        <f t="shared" ca="1" si="535"/>
        <v/>
      </c>
      <c r="BX104" s="42" t="str">
        <f t="shared" ca="1" si="535"/>
        <v/>
      </c>
      <c r="BY104" s="42" t="str">
        <f t="shared" ca="1" si="535"/>
        <v/>
      </c>
      <c r="BZ104" s="42" t="str">
        <f t="shared" ca="1" si="535"/>
        <v/>
      </c>
      <c r="CA104" s="42" t="str">
        <f t="shared" ca="1" si="535"/>
        <v/>
      </c>
      <c r="CB104" s="42" t="str">
        <f t="shared" ca="1" si="535"/>
        <v/>
      </c>
      <c r="CC104" s="42" t="str">
        <f t="shared" ca="1" si="535"/>
        <v/>
      </c>
      <c r="CD104" s="42" t="str">
        <f t="shared" ca="1" si="535"/>
        <v/>
      </c>
      <c r="CE104" s="42" t="str">
        <f t="shared" ca="1" si="535"/>
        <v/>
      </c>
      <c r="CF104" s="42" t="str">
        <f t="shared" ca="1" si="535"/>
        <v/>
      </c>
      <c r="CG104" s="42" t="str">
        <f t="shared" ca="1" si="535"/>
        <v/>
      </c>
      <c r="CH104" s="42" t="str">
        <f t="shared" ca="1" si="535"/>
        <v/>
      </c>
      <c r="CI104" s="42" t="str">
        <f t="shared" ca="1" si="535"/>
        <v/>
      </c>
      <c r="CJ104" s="42" t="str">
        <f t="shared" ca="1" si="535"/>
        <v/>
      </c>
      <c r="CK104" s="42" t="str">
        <f t="shared" ca="1" si="535"/>
        <v/>
      </c>
      <c r="CL104" s="42" t="str">
        <f t="shared" ca="1" si="535"/>
        <v/>
      </c>
      <c r="CM104" s="42" t="str">
        <f t="shared" ca="1" si="535"/>
        <v/>
      </c>
      <c r="CN104" s="42" t="str">
        <f t="shared" ca="1" si="535"/>
        <v/>
      </c>
      <c r="CO104" s="42" t="str">
        <f t="shared" ca="1" si="535"/>
        <v/>
      </c>
      <c r="CP104" s="42" t="str">
        <f t="shared" ca="1" si="535"/>
        <v/>
      </c>
      <c r="CQ104" s="42" t="str">
        <f t="shared" ca="1" si="535"/>
        <v/>
      </c>
      <c r="CR104" s="42" t="str">
        <f t="shared" ca="1" si="535"/>
        <v/>
      </c>
      <c r="CS104" s="42" t="str">
        <f t="shared" ca="1" si="535"/>
        <v/>
      </c>
      <c r="CT104" s="42" t="str">
        <f t="shared" ca="1" si="535"/>
        <v/>
      </c>
      <c r="CU104" s="42" t="str">
        <f t="shared" ca="1" si="535"/>
        <v/>
      </c>
      <c r="CV104" s="42" t="str">
        <f t="shared" ca="1" si="535"/>
        <v/>
      </c>
      <c r="CW104" s="42" t="str">
        <f t="shared" ca="1" si="535"/>
        <v/>
      </c>
      <c r="CX104" s="42" t="str">
        <f t="shared" ca="1" si="535"/>
        <v/>
      </c>
      <c r="CY104" s="42" t="str">
        <f t="shared" ca="1" si="535"/>
        <v/>
      </c>
      <c r="CZ104" s="42" t="str">
        <f t="shared" ca="1" si="535"/>
        <v/>
      </c>
    </row>
    <row r="105" spans="1:104" ht="13.5" customHeight="1">
      <c r="A105" s="41">
        <v>91</v>
      </c>
      <c r="B105" s="3">
        <f t="shared" si="490"/>
        <v>105</v>
      </c>
      <c r="C105" s="46" t="s">
        <v>561</v>
      </c>
      <c r="D105" s="42" t="e">
        <f t="shared" ref="D105:AI105" ca="1" si="536">IF(D$89="","",IF(D$89=$M$2,C105,IF(D$11&lt;$D$7,OFFSET(INDIRECT($D$3),$A105-1,$Q$3+D$11),OFFSET(INDIRECT($D$4),$A105-1,$Q$4+D$11))))</f>
        <v>#REF!</v>
      </c>
      <c r="E105" s="42" t="e">
        <f t="shared" ca="1" si="536"/>
        <v>#REF!</v>
      </c>
      <c r="F105" s="42" t="e">
        <f t="shared" ca="1" si="536"/>
        <v>#REF!</v>
      </c>
      <c r="G105" s="42">
        <f t="shared" ca="1" si="536"/>
        <v>0</v>
      </c>
      <c r="H105" s="42" t="str">
        <f t="shared" ca="1" si="536"/>
        <v>inventories, other</v>
      </c>
      <c r="I105" s="42">
        <f t="shared" ca="1" si="536"/>
        <v>776</v>
      </c>
      <c r="J105" s="42">
        <f t="shared" ca="1" si="536"/>
        <v>791</v>
      </c>
      <c r="K105" s="42">
        <f t="shared" ca="1" si="536"/>
        <v>1764</v>
      </c>
      <c r="L105" s="42">
        <f t="shared" ca="1" si="536"/>
        <v>0</v>
      </c>
      <c r="M105" s="42">
        <f t="shared" ca="1" si="536"/>
        <v>0</v>
      </c>
      <c r="N105" s="42">
        <f t="shared" ca="1" si="536"/>
        <v>109431</v>
      </c>
      <c r="O105" s="42">
        <f t="shared" ca="1" si="536"/>
        <v>98934</v>
      </c>
      <c r="P105" s="42">
        <f t="shared" ca="1" si="536"/>
        <v>98715</v>
      </c>
      <c r="Q105" s="42">
        <f t="shared" ca="1" si="536"/>
        <v>87152</v>
      </c>
      <c r="R105" s="42">
        <f t="shared" ca="1" si="536"/>
        <v>97178</v>
      </c>
      <c r="S105" s="42">
        <f t="shared" ca="1" si="536"/>
        <v>100920</v>
      </c>
      <c r="T105" s="42">
        <f t="shared" ca="1" si="536"/>
        <v>98252</v>
      </c>
      <c r="U105" s="42">
        <f t="shared" ca="1" si="536"/>
        <v>92284</v>
      </c>
      <c r="V105" s="42">
        <f t="shared" ca="1" si="536"/>
        <v>101494</v>
      </c>
      <c r="W105" s="42">
        <f t="shared" ca="1" si="536"/>
        <v>0</v>
      </c>
      <c r="X105" s="42">
        <f t="shared" ca="1" si="536"/>
        <v>0</v>
      </c>
      <c r="Y105" s="42" t="str">
        <f t="shared" ca="1" si="536"/>
        <v/>
      </c>
      <c r="Z105" s="42" t="str">
        <f t="shared" ca="1" si="536"/>
        <v/>
      </c>
      <c r="AA105" s="42" t="str">
        <f t="shared" ca="1" si="536"/>
        <v/>
      </c>
      <c r="AB105" s="42" t="str">
        <f t="shared" ca="1" si="536"/>
        <v/>
      </c>
      <c r="AC105" s="42" t="str">
        <f t="shared" ca="1" si="536"/>
        <v/>
      </c>
      <c r="AD105" s="42" t="str">
        <f t="shared" ca="1" si="536"/>
        <v/>
      </c>
      <c r="AE105" s="42" t="str">
        <f t="shared" ca="1" si="536"/>
        <v/>
      </c>
      <c r="AF105" s="42" t="str">
        <f t="shared" ca="1" si="536"/>
        <v/>
      </c>
      <c r="AG105" s="42" t="str">
        <f t="shared" ca="1" si="536"/>
        <v/>
      </c>
      <c r="AH105" s="42" t="str">
        <f t="shared" ca="1" si="536"/>
        <v/>
      </c>
      <c r="AI105" s="42" t="str">
        <f t="shared" ca="1" si="536"/>
        <v/>
      </c>
      <c r="AJ105" s="42" t="str">
        <f t="shared" ref="AJ105:BO105" ca="1" si="537">IF(AJ$89="","",IF(AJ$89=$M$2,AI105,IF(AJ$11&lt;$D$7,OFFSET(INDIRECT($D$3),$A105-1,$Q$3+AJ$11),OFFSET(INDIRECT($D$4),$A105-1,$Q$4+AJ$11))))</f>
        <v/>
      </c>
      <c r="AK105" s="42" t="str">
        <f t="shared" ca="1" si="537"/>
        <v/>
      </c>
      <c r="AL105" s="42" t="str">
        <f t="shared" ca="1" si="537"/>
        <v/>
      </c>
      <c r="AM105" s="42" t="str">
        <f t="shared" ca="1" si="537"/>
        <v/>
      </c>
      <c r="AN105" s="42" t="str">
        <f t="shared" ca="1" si="537"/>
        <v/>
      </c>
      <c r="AO105" s="42" t="str">
        <f t="shared" ca="1" si="537"/>
        <v/>
      </c>
      <c r="AP105" s="42" t="str">
        <f t="shared" ca="1" si="537"/>
        <v/>
      </c>
      <c r="AQ105" s="42" t="str">
        <f t="shared" ca="1" si="537"/>
        <v/>
      </c>
      <c r="AR105" s="42" t="str">
        <f t="shared" ca="1" si="537"/>
        <v/>
      </c>
      <c r="AS105" s="42" t="str">
        <f t="shared" ca="1" si="537"/>
        <v/>
      </c>
      <c r="AT105" s="42" t="str">
        <f t="shared" ca="1" si="537"/>
        <v/>
      </c>
      <c r="AU105" s="42" t="str">
        <f t="shared" ca="1" si="537"/>
        <v/>
      </c>
      <c r="AV105" s="42" t="str">
        <f t="shared" ca="1" si="537"/>
        <v/>
      </c>
      <c r="AW105" s="42" t="str">
        <f t="shared" ca="1" si="537"/>
        <v/>
      </c>
      <c r="AX105" s="42" t="str">
        <f t="shared" ca="1" si="537"/>
        <v/>
      </c>
      <c r="AY105" s="42" t="str">
        <f t="shared" ca="1" si="537"/>
        <v/>
      </c>
      <c r="AZ105" s="42" t="str">
        <f t="shared" ca="1" si="537"/>
        <v/>
      </c>
      <c r="BA105" s="42" t="str">
        <f t="shared" ca="1" si="537"/>
        <v/>
      </c>
      <c r="BB105" s="42" t="str">
        <f t="shared" ca="1" si="537"/>
        <v/>
      </c>
      <c r="BC105" s="42" t="str">
        <f t="shared" ca="1" si="537"/>
        <v/>
      </c>
      <c r="BD105" s="42" t="str">
        <f t="shared" ca="1" si="537"/>
        <v/>
      </c>
      <c r="BE105" s="42" t="str">
        <f t="shared" ca="1" si="537"/>
        <v/>
      </c>
      <c r="BF105" s="42" t="str">
        <f t="shared" ca="1" si="537"/>
        <v/>
      </c>
      <c r="BG105" s="42" t="str">
        <f t="shared" ca="1" si="537"/>
        <v/>
      </c>
      <c r="BH105" s="42" t="str">
        <f t="shared" ca="1" si="537"/>
        <v/>
      </c>
      <c r="BI105" s="42" t="str">
        <f t="shared" ca="1" si="537"/>
        <v/>
      </c>
      <c r="BJ105" s="42" t="str">
        <f t="shared" ca="1" si="537"/>
        <v/>
      </c>
      <c r="BK105" s="42" t="str">
        <f t="shared" ca="1" si="537"/>
        <v/>
      </c>
      <c r="BL105" s="42" t="str">
        <f t="shared" ca="1" si="537"/>
        <v/>
      </c>
      <c r="BM105" s="42" t="str">
        <f t="shared" ca="1" si="537"/>
        <v/>
      </c>
      <c r="BN105" s="42" t="str">
        <f t="shared" ca="1" si="537"/>
        <v/>
      </c>
      <c r="BO105" s="42" t="str">
        <f t="shared" ca="1" si="537"/>
        <v/>
      </c>
      <c r="BP105" s="42" t="str">
        <f t="shared" ref="BP105:CZ105" ca="1" si="538">IF(BP$89="","",IF(BP$89=$M$2,BO105,IF(BP$11&lt;$D$7,OFFSET(INDIRECT($D$3),$A105-1,$Q$3+BP$11),OFFSET(INDIRECT($D$4),$A105-1,$Q$4+BP$11))))</f>
        <v/>
      </c>
      <c r="BQ105" s="42" t="str">
        <f t="shared" ca="1" si="538"/>
        <v/>
      </c>
      <c r="BR105" s="42" t="str">
        <f t="shared" ca="1" si="538"/>
        <v/>
      </c>
      <c r="BS105" s="42" t="str">
        <f t="shared" ca="1" si="538"/>
        <v/>
      </c>
      <c r="BT105" s="42" t="str">
        <f t="shared" ca="1" si="538"/>
        <v/>
      </c>
      <c r="BU105" s="42" t="str">
        <f t="shared" ca="1" si="538"/>
        <v/>
      </c>
      <c r="BV105" s="42" t="str">
        <f t="shared" ca="1" si="538"/>
        <v/>
      </c>
      <c r="BW105" s="42" t="str">
        <f t="shared" ca="1" si="538"/>
        <v/>
      </c>
      <c r="BX105" s="42" t="str">
        <f t="shared" ca="1" si="538"/>
        <v/>
      </c>
      <c r="BY105" s="42" t="str">
        <f t="shared" ca="1" si="538"/>
        <v/>
      </c>
      <c r="BZ105" s="42" t="str">
        <f t="shared" ca="1" si="538"/>
        <v/>
      </c>
      <c r="CA105" s="42" t="str">
        <f t="shared" ca="1" si="538"/>
        <v/>
      </c>
      <c r="CB105" s="42" t="str">
        <f t="shared" ca="1" si="538"/>
        <v/>
      </c>
      <c r="CC105" s="42" t="str">
        <f t="shared" ca="1" si="538"/>
        <v/>
      </c>
      <c r="CD105" s="42" t="str">
        <f t="shared" ca="1" si="538"/>
        <v/>
      </c>
      <c r="CE105" s="42" t="str">
        <f t="shared" ca="1" si="538"/>
        <v/>
      </c>
      <c r="CF105" s="42" t="str">
        <f t="shared" ca="1" si="538"/>
        <v/>
      </c>
      <c r="CG105" s="42" t="str">
        <f t="shared" ca="1" si="538"/>
        <v/>
      </c>
      <c r="CH105" s="42" t="str">
        <f t="shared" ca="1" si="538"/>
        <v/>
      </c>
      <c r="CI105" s="42" t="str">
        <f t="shared" ca="1" si="538"/>
        <v/>
      </c>
      <c r="CJ105" s="42" t="str">
        <f t="shared" ca="1" si="538"/>
        <v/>
      </c>
      <c r="CK105" s="42" t="str">
        <f t="shared" ca="1" si="538"/>
        <v/>
      </c>
      <c r="CL105" s="42" t="str">
        <f t="shared" ca="1" si="538"/>
        <v/>
      </c>
      <c r="CM105" s="42" t="str">
        <f t="shared" ca="1" si="538"/>
        <v/>
      </c>
      <c r="CN105" s="42" t="str">
        <f t="shared" ca="1" si="538"/>
        <v/>
      </c>
      <c r="CO105" s="42" t="str">
        <f t="shared" ca="1" si="538"/>
        <v/>
      </c>
      <c r="CP105" s="42" t="str">
        <f t="shared" ca="1" si="538"/>
        <v/>
      </c>
      <c r="CQ105" s="42" t="str">
        <f t="shared" ca="1" si="538"/>
        <v/>
      </c>
      <c r="CR105" s="42" t="str">
        <f t="shared" ca="1" si="538"/>
        <v/>
      </c>
      <c r="CS105" s="42" t="str">
        <f t="shared" ca="1" si="538"/>
        <v/>
      </c>
      <c r="CT105" s="42" t="str">
        <f t="shared" ca="1" si="538"/>
        <v/>
      </c>
      <c r="CU105" s="42" t="str">
        <f t="shared" ca="1" si="538"/>
        <v/>
      </c>
      <c r="CV105" s="42" t="str">
        <f t="shared" ca="1" si="538"/>
        <v/>
      </c>
      <c r="CW105" s="42" t="str">
        <f t="shared" ca="1" si="538"/>
        <v/>
      </c>
      <c r="CX105" s="42" t="str">
        <f t="shared" ca="1" si="538"/>
        <v/>
      </c>
      <c r="CY105" s="42" t="str">
        <f t="shared" ca="1" si="538"/>
        <v/>
      </c>
      <c r="CZ105" s="42" t="str">
        <f t="shared" ca="1" si="538"/>
        <v/>
      </c>
    </row>
    <row r="106" spans="1:104" ht="13.5" customHeight="1">
      <c r="A106" s="41">
        <v>92</v>
      </c>
      <c r="B106" s="3">
        <f t="shared" si="490"/>
        <v>106</v>
      </c>
      <c r="C106" s="46" t="s">
        <v>560</v>
      </c>
      <c r="D106" s="42" t="e">
        <f t="shared" ref="D106:AI106" ca="1" si="539">IF(D$89="","",IF(D$89=$M$2,C106,IF(D$11&lt;$D$7,OFFSET(INDIRECT($D$3),$A106-1,$Q$3+D$11),OFFSET(INDIRECT($D$4),$A106-1,$Q$4+D$11))))</f>
        <v>#REF!</v>
      </c>
      <c r="E106" s="42" t="e">
        <f t="shared" ca="1" si="539"/>
        <v>#REF!</v>
      </c>
      <c r="F106" s="42" t="e">
        <f t="shared" ca="1" si="539"/>
        <v>#REF!</v>
      </c>
      <c r="G106" s="42">
        <f t="shared" ca="1" si="539"/>
        <v>0</v>
      </c>
      <c r="H106" s="42" t="str">
        <f t="shared" ca="1" si="539"/>
        <v>inventories, adjustments &amp; allowances</v>
      </c>
      <c r="I106" s="42">
        <f t="shared" ca="1" si="539"/>
        <v>0</v>
      </c>
      <c r="J106" s="42">
        <f t="shared" ca="1" si="539"/>
        <v>0</v>
      </c>
      <c r="K106" s="42">
        <f t="shared" ca="1" si="539"/>
        <v>0</v>
      </c>
      <c r="L106" s="42">
        <f t="shared" ca="1" si="539"/>
        <v>0</v>
      </c>
      <c r="M106" s="42">
        <f t="shared" ca="1" si="539"/>
        <v>0</v>
      </c>
      <c r="N106" s="42">
        <f t="shared" ca="1" si="539"/>
        <v>0</v>
      </c>
      <c r="O106" s="42">
        <f t="shared" ca="1" si="539"/>
        <v>0</v>
      </c>
      <c r="P106" s="42">
        <f t="shared" ca="1" si="539"/>
        <v>0</v>
      </c>
      <c r="Q106" s="42">
        <f t="shared" ca="1" si="539"/>
        <v>0</v>
      </c>
      <c r="R106" s="42">
        <f t="shared" ca="1" si="539"/>
        <v>0</v>
      </c>
      <c r="S106" s="42">
        <f t="shared" ca="1" si="539"/>
        <v>0</v>
      </c>
      <c r="T106" s="42">
        <f t="shared" ca="1" si="539"/>
        <v>0</v>
      </c>
      <c r="U106" s="42">
        <f t="shared" ca="1" si="539"/>
        <v>0</v>
      </c>
      <c r="V106" s="42">
        <f t="shared" ca="1" si="539"/>
        <v>0</v>
      </c>
      <c r="W106" s="42">
        <f t="shared" ca="1" si="539"/>
        <v>0</v>
      </c>
      <c r="X106" s="42">
        <f t="shared" ca="1" si="539"/>
        <v>0</v>
      </c>
      <c r="Y106" s="42" t="str">
        <f t="shared" ca="1" si="539"/>
        <v/>
      </c>
      <c r="Z106" s="42" t="str">
        <f t="shared" ca="1" si="539"/>
        <v/>
      </c>
      <c r="AA106" s="42" t="str">
        <f t="shared" ca="1" si="539"/>
        <v/>
      </c>
      <c r="AB106" s="42" t="str">
        <f t="shared" ca="1" si="539"/>
        <v/>
      </c>
      <c r="AC106" s="42" t="str">
        <f t="shared" ca="1" si="539"/>
        <v/>
      </c>
      <c r="AD106" s="42" t="str">
        <f t="shared" ca="1" si="539"/>
        <v/>
      </c>
      <c r="AE106" s="42" t="str">
        <f t="shared" ca="1" si="539"/>
        <v/>
      </c>
      <c r="AF106" s="42" t="str">
        <f t="shared" ca="1" si="539"/>
        <v/>
      </c>
      <c r="AG106" s="42" t="str">
        <f t="shared" ca="1" si="539"/>
        <v/>
      </c>
      <c r="AH106" s="42" t="str">
        <f t="shared" ca="1" si="539"/>
        <v/>
      </c>
      <c r="AI106" s="42" t="str">
        <f t="shared" ca="1" si="539"/>
        <v/>
      </c>
      <c r="AJ106" s="42" t="str">
        <f t="shared" ref="AJ106:BO106" ca="1" si="540">IF(AJ$89="","",IF(AJ$89=$M$2,AI106,IF(AJ$11&lt;$D$7,OFFSET(INDIRECT($D$3),$A106-1,$Q$3+AJ$11),OFFSET(INDIRECT($D$4),$A106-1,$Q$4+AJ$11))))</f>
        <v/>
      </c>
      <c r="AK106" s="42" t="str">
        <f t="shared" ca="1" si="540"/>
        <v/>
      </c>
      <c r="AL106" s="42" t="str">
        <f t="shared" ca="1" si="540"/>
        <v/>
      </c>
      <c r="AM106" s="42" t="str">
        <f t="shared" ca="1" si="540"/>
        <v/>
      </c>
      <c r="AN106" s="42" t="str">
        <f t="shared" ca="1" si="540"/>
        <v/>
      </c>
      <c r="AO106" s="42" t="str">
        <f t="shared" ca="1" si="540"/>
        <v/>
      </c>
      <c r="AP106" s="42" t="str">
        <f t="shared" ca="1" si="540"/>
        <v/>
      </c>
      <c r="AQ106" s="42" t="str">
        <f t="shared" ca="1" si="540"/>
        <v/>
      </c>
      <c r="AR106" s="42" t="str">
        <f t="shared" ca="1" si="540"/>
        <v/>
      </c>
      <c r="AS106" s="42" t="str">
        <f t="shared" ca="1" si="540"/>
        <v/>
      </c>
      <c r="AT106" s="42" t="str">
        <f t="shared" ca="1" si="540"/>
        <v/>
      </c>
      <c r="AU106" s="42" t="str">
        <f t="shared" ca="1" si="540"/>
        <v/>
      </c>
      <c r="AV106" s="42" t="str">
        <f t="shared" ca="1" si="540"/>
        <v/>
      </c>
      <c r="AW106" s="42" t="str">
        <f t="shared" ca="1" si="540"/>
        <v/>
      </c>
      <c r="AX106" s="42" t="str">
        <f t="shared" ca="1" si="540"/>
        <v/>
      </c>
      <c r="AY106" s="42" t="str">
        <f t="shared" ca="1" si="540"/>
        <v/>
      </c>
      <c r="AZ106" s="42" t="str">
        <f t="shared" ca="1" si="540"/>
        <v/>
      </c>
      <c r="BA106" s="42" t="str">
        <f t="shared" ca="1" si="540"/>
        <v/>
      </c>
      <c r="BB106" s="42" t="str">
        <f t="shared" ca="1" si="540"/>
        <v/>
      </c>
      <c r="BC106" s="42" t="str">
        <f t="shared" ca="1" si="540"/>
        <v/>
      </c>
      <c r="BD106" s="42" t="str">
        <f t="shared" ca="1" si="540"/>
        <v/>
      </c>
      <c r="BE106" s="42" t="str">
        <f t="shared" ca="1" si="540"/>
        <v/>
      </c>
      <c r="BF106" s="42" t="str">
        <f t="shared" ca="1" si="540"/>
        <v/>
      </c>
      <c r="BG106" s="42" t="str">
        <f t="shared" ca="1" si="540"/>
        <v/>
      </c>
      <c r="BH106" s="42" t="str">
        <f t="shared" ca="1" si="540"/>
        <v/>
      </c>
      <c r="BI106" s="42" t="str">
        <f t="shared" ca="1" si="540"/>
        <v/>
      </c>
      <c r="BJ106" s="42" t="str">
        <f t="shared" ca="1" si="540"/>
        <v/>
      </c>
      <c r="BK106" s="42" t="str">
        <f t="shared" ca="1" si="540"/>
        <v/>
      </c>
      <c r="BL106" s="42" t="str">
        <f t="shared" ca="1" si="540"/>
        <v/>
      </c>
      <c r="BM106" s="42" t="str">
        <f t="shared" ca="1" si="540"/>
        <v/>
      </c>
      <c r="BN106" s="42" t="str">
        <f t="shared" ca="1" si="540"/>
        <v/>
      </c>
      <c r="BO106" s="42" t="str">
        <f t="shared" ca="1" si="540"/>
        <v/>
      </c>
      <c r="BP106" s="42" t="str">
        <f t="shared" ref="BP106:CZ106" ca="1" si="541">IF(BP$89="","",IF(BP$89=$M$2,BO106,IF(BP$11&lt;$D$7,OFFSET(INDIRECT($D$3),$A106-1,$Q$3+BP$11),OFFSET(INDIRECT($D$4),$A106-1,$Q$4+BP$11))))</f>
        <v/>
      </c>
      <c r="BQ106" s="42" t="str">
        <f t="shared" ca="1" si="541"/>
        <v/>
      </c>
      <c r="BR106" s="42" t="str">
        <f t="shared" ca="1" si="541"/>
        <v/>
      </c>
      <c r="BS106" s="42" t="str">
        <f t="shared" ca="1" si="541"/>
        <v/>
      </c>
      <c r="BT106" s="42" t="str">
        <f t="shared" ca="1" si="541"/>
        <v/>
      </c>
      <c r="BU106" s="42" t="str">
        <f t="shared" ca="1" si="541"/>
        <v/>
      </c>
      <c r="BV106" s="42" t="str">
        <f t="shared" ca="1" si="541"/>
        <v/>
      </c>
      <c r="BW106" s="42" t="str">
        <f t="shared" ca="1" si="541"/>
        <v/>
      </c>
      <c r="BX106" s="42" t="str">
        <f t="shared" ca="1" si="541"/>
        <v/>
      </c>
      <c r="BY106" s="42" t="str">
        <f t="shared" ca="1" si="541"/>
        <v/>
      </c>
      <c r="BZ106" s="42" t="str">
        <f t="shared" ca="1" si="541"/>
        <v/>
      </c>
      <c r="CA106" s="42" t="str">
        <f t="shared" ca="1" si="541"/>
        <v/>
      </c>
      <c r="CB106" s="42" t="str">
        <f t="shared" ca="1" si="541"/>
        <v/>
      </c>
      <c r="CC106" s="42" t="str">
        <f t="shared" ca="1" si="541"/>
        <v/>
      </c>
      <c r="CD106" s="42" t="str">
        <f t="shared" ca="1" si="541"/>
        <v/>
      </c>
      <c r="CE106" s="42" t="str">
        <f t="shared" ca="1" si="541"/>
        <v/>
      </c>
      <c r="CF106" s="42" t="str">
        <f t="shared" ca="1" si="541"/>
        <v/>
      </c>
      <c r="CG106" s="42" t="str">
        <f t="shared" ca="1" si="541"/>
        <v/>
      </c>
      <c r="CH106" s="42" t="str">
        <f t="shared" ca="1" si="541"/>
        <v/>
      </c>
      <c r="CI106" s="42" t="str">
        <f t="shared" ca="1" si="541"/>
        <v/>
      </c>
      <c r="CJ106" s="42" t="str">
        <f t="shared" ca="1" si="541"/>
        <v/>
      </c>
      <c r="CK106" s="42" t="str">
        <f t="shared" ca="1" si="541"/>
        <v/>
      </c>
      <c r="CL106" s="42" t="str">
        <f t="shared" ca="1" si="541"/>
        <v/>
      </c>
      <c r="CM106" s="42" t="str">
        <f t="shared" ca="1" si="541"/>
        <v/>
      </c>
      <c r="CN106" s="42" t="str">
        <f t="shared" ca="1" si="541"/>
        <v/>
      </c>
      <c r="CO106" s="42" t="str">
        <f t="shared" ca="1" si="541"/>
        <v/>
      </c>
      <c r="CP106" s="42" t="str">
        <f t="shared" ca="1" si="541"/>
        <v/>
      </c>
      <c r="CQ106" s="42" t="str">
        <f t="shared" ca="1" si="541"/>
        <v/>
      </c>
      <c r="CR106" s="42" t="str">
        <f t="shared" ca="1" si="541"/>
        <v/>
      </c>
      <c r="CS106" s="42" t="str">
        <f t="shared" ca="1" si="541"/>
        <v/>
      </c>
      <c r="CT106" s="42" t="str">
        <f t="shared" ca="1" si="541"/>
        <v/>
      </c>
      <c r="CU106" s="42" t="str">
        <f t="shared" ca="1" si="541"/>
        <v/>
      </c>
      <c r="CV106" s="42" t="str">
        <f t="shared" ca="1" si="541"/>
        <v/>
      </c>
      <c r="CW106" s="42" t="str">
        <f t="shared" ca="1" si="541"/>
        <v/>
      </c>
      <c r="CX106" s="42" t="str">
        <f t="shared" ca="1" si="541"/>
        <v/>
      </c>
      <c r="CY106" s="42" t="str">
        <f t="shared" ca="1" si="541"/>
        <v/>
      </c>
      <c r="CZ106" s="42" t="str">
        <f t="shared" ca="1" si="541"/>
        <v/>
      </c>
    </row>
    <row r="107" spans="1:104" ht="13.5" customHeight="1">
      <c r="A107" s="52"/>
      <c r="B107" s="3">
        <f t="shared" si="490"/>
        <v>107</v>
      </c>
      <c r="C107" s="43" t="s">
        <v>557</v>
      </c>
      <c r="D107" s="42" t="e">
        <f t="shared" ref="D107:AI107" ca="1" si="542">IF(D$89="","",IF(D$89=$M$2,C107,SUM(D108:D110)))</f>
        <v>#REF!</v>
      </c>
      <c r="E107" s="42" t="e">
        <f t="shared" ca="1" si="542"/>
        <v>#REF!</v>
      </c>
      <c r="F107" s="42" t="e">
        <f t="shared" ca="1" si="542"/>
        <v>#REF!</v>
      </c>
      <c r="G107" s="42">
        <f t="shared" ca="1" si="542"/>
        <v>0</v>
      </c>
      <c r="H107" s="42">
        <f t="shared" ca="1" si="542"/>
        <v>0</v>
      </c>
      <c r="I107" s="42">
        <f t="shared" ca="1" si="542"/>
        <v>6543</v>
      </c>
      <c r="J107" s="42">
        <f t="shared" ca="1" si="542"/>
        <v>9041</v>
      </c>
      <c r="K107" s="42">
        <f t="shared" ca="1" si="542"/>
        <v>10335</v>
      </c>
      <c r="L107" s="42">
        <f t="shared" ca="1" si="542"/>
        <v>9806</v>
      </c>
      <c r="M107" s="42">
        <f t="shared" ca="1" si="542"/>
        <v>9539</v>
      </c>
      <c r="N107" s="42">
        <f t="shared" ca="1" si="542"/>
        <v>501513</v>
      </c>
      <c r="O107" s="42">
        <f t="shared" ca="1" si="542"/>
        <v>463309</v>
      </c>
      <c r="P107" s="42">
        <f t="shared" ca="1" si="542"/>
        <v>493430</v>
      </c>
      <c r="Q107" s="42">
        <f t="shared" ca="1" si="542"/>
        <v>483920</v>
      </c>
      <c r="R107" s="42">
        <f t="shared" ca="1" si="542"/>
        <v>541054</v>
      </c>
      <c r="S107" s="42">
        <f t="shared" ca="1" si="542"/>
        <v>559278</v>
      </c>
      <c r="T107" s="42">
        <f t="shared" ca="1" si="542"/>
        <v>571924</v>
      </c>
      <c r="U107" s="42">
        <f t="shared" ca="1" si="542"/>
        <v>582652</v>
      </c>
      <c r="V107" s="42">
        <f t="shared" ca="1" si="542"/>
        <v>603022</v>
      </c>
      <c r="W107" s="42">
        <f t="shared" ca="1" si="542"/>
        <v>0</v>
      </c>
      <c r="X107" s="42">
        <f t="shared" ca="1" si="542"/>
        <v>0</v>
      </c>
      <c r="Y107" s="42" t="str">
        <f t="shared" ca="1" si="542"/>
        <v/>
      </c>
      <c r="Z107" s="42" t="str">
        <f t="shared" ca="1" si="542"/>
        <v/>
      </c>
      <c r="AA107" s="42" t="str">
        <f t="shared" ca="1" si="542"/>
        <v/>
      </c>
      <c r="AB107" s="42" t="str">
        <f t="shared" si="542"/>
        <v/>
      </c>
      <c r="AC107" s="42" t="str">
        <f t="shared" si="542"/>
        <v/>
      </c>
      <c r="AD107" s="42" t="str">
        <f t="shared" si="542"/>
        <v/>
      </c>
      <c r="AE107" s="42" t="str">
        <f t="shared" si="542"/>
        <v/>
      </c>
      <c r="AF107" s="42" t="str">
        <f t="shared" si="542"/>
        <v/>
      </c>
      <c r="AG107" s="42" t="str">
        <f t="shared" si="542"/>
        <v/>
      </c>
      <c r="AH107" s="42" t="str">
        <f t="shared" si="542"/>
        <v/>
      </c>
      <c r="AI107" s="42" t="str">
        <f t="shared" si="542"/>
        <v/>
      </c>
      <c r="AJ107" s="42" t="str">
        <f t="shared" ref="AJ107:BO107" si="543">IF(AJ$89="","",IF(AJ$89=$M$2,AI107,SUM(AJ108:AJ110)))</f>
        <v/>
      </c>
      <c r="AK107" s="42" t="str">
        <f t="shared" si="543"/>
        <v/>
      </c>
      <c r="AL107" s="42" t="str">
        <f t="shared" si="543"/>
        <v/>
      </c>
      <c r="AM107" s="42" t="str">
        <f t="shared" si="543"/>
        <v/>
      </c>
      <c r="AN107" s="42" t="str">
        <f t="shared" si="543"/>
        <v/>
      </c>
      <c r="AO107" s="42" t="str">
        <f t="shared" si="543"/>
        <v/>
      </c>
      <c r="AP107" s="42" t="str">
        <f t="shared" si="543"/>
        <v/>
      </c>
      <c r="AQ107" s="42" t="str">
        <f t="shared" si="543"/>
        <v/>
      </c>
      <c r="AR107" s="42" t="str">
        <f t="shared" si="543"/>
        <v/>
      </c>
      <c r="AS107" s="42" t="str">
        <f t="shared" si="543"/>
        <v/>
      </c>
      <c r="AT107" s="42" t="str">
        <f t="shared" si="543"/>
        <v/>
      </c>
      <c r="AU107" s="42" t="str">
        <f t="shared" si="543"/>
        <v/>
      </c>
      <c r="AV107" s="42" t="str">
        <f t="shared" si="543"/>
        <v/>
      </c>
      <c r="AW107" s="42" t="str">
        <f t="shared" si="543"/>
        <v/>
      </c>
      <c r="AX107" s="42" t="str">
        <f t="shared" si="543"/>
        <v/>
      </c>
      <c r="AY107" s="42" t="str">
        <f t="shared" si="543"/>
        <v/>
      </c>
      <c r="AZ107" s="42" t="str">
        <f t="shared" si="543"/>
        <v/>
      </c>
      <c r="BA107" s="42" t="str">
        <f t="shared" si="543"/>
        <v/>
      </c>
      <c r="BB107" s="42" t="str">
        <f t="shared" si="543"/>
        <v/>
      </c>
      <c r="BC107" s="42" t="str">
        <f t="shared" si="543"/>
        <v/>
      </c>
      <c r="BD107" s="42" t="str">
        <f t="shared" si="543"/>
        <v/>
      </c>
      <c r="BE107" s="42" t="str">
        <f t="shared" si="543"/>
        <v/>
      </c>
      <c r="BF107" s="42" t="str">
        <f t="shared" si="543"/>
        <v/>
      </c>
      <c r="BG107" s="42" t="str">
        <f t="shared" si="543"/>
        <v/>
      </c>
      <c r="BH107" s="42" t="str">
        <f t="shared" si="543"/>
        <v/>
      </c>
      <c r="BI107" s="42" t="str">
        <f t="shared" si="543"/>
        <v/>
      </c>
      <c r="BJ107" s="42" t="str">
        <f t="shared" si="543"/>
        <v/>
      </c>
      <c r="BK107" s="42" t="str">
        <f t="shared" si="543"/>
        <v/>
      </c>
      <c r="BL107" s="42" t="str">
        <f t="shared" si="543"/>
        <v/>
      </c>
      <c r="BM107" s="42" t="str">
        <f t="shared" si="543"/>
        <v/>
      </c>
      <c r="BN107" s="42" t="str">
        <f t="shared" si="543"/>
        <v/>
      </c>
      <c r="BO107" s="42" t="str">
        <f t="shared" si="543"/>
        <v/>
      </c>
      <c r="BP107" s="42" t="str">
        <f t="shared" ref="BP107:CU107" si="544">IF(BP$89="","",IF(BP$89=$M$2,BO107,SUM(BP108:BP110)))</f>
        <v/>
      </c>
      <c r="BQ107" s="42" t="str">
        <f t="shared" si="544"/>
        <v/>
      </c>
      <c r="BR107" s="42" t="str">
        <f t="shared" si="544"/>
        <v/>
      </c>
      <c r="BS107" s="42" t="str">
        <f t="shared" si="544"/>
        <v/>
      </c>
      <c r="BT107" s="42" t="str">
        <f t="shared" si="544"/>
        <v/>
      </c>
      <c r="BU107" s="42" t="str">
        <f t="shared" si="544"/>
        <v/>
      </c>
      <c r="BV107" s="42" t="str">
        <f t="shared" si="544"/>
        <v/>
      </c>
      <c r="BW107" s="42" t="str">
        <f t="shared" si="544"/>
        <v/>
      </c>
      <c r="BX107" s="42" t="str">
        <f t="shared" si="544"/>
        <v/>
      </c>
      <c r="BY107" s="42" t="str">
        <f t="shared" si="544"/>
        <v/>
      </c>
      <c r="BZ107" s="42" t="str">
        <f t="shared" si="544"/>
        <v/>
      </c>
      <c r="CA107" s="42" t="str">
        <f t="shared" si="544"/>
        <v/>
      </c>
      <c r="CB107" s="42" t="str">
        <f t="shared" si="544"/>
        <v/>
      </c>
      <c r="CC107" s="42" t="str">
        <f t="shared" si="544"/>
        <v/>
      </c>
      <c r="CD107" s="42" t="str">
        <f t="shared" si="544"/>
        <v/>
      </c>
      <c r="CE107" s="42" t="str">
        <f t="shared" si="544"/>
        <v/>
      </c>
      <c r="CF107" s="42" t="str">
        <f t="shared" si="544"/>
        <v/>
      </c>
      <c r="CG107" s="42" t="str">
        <f t="shared" si="544"/>
        <v/>
      </c>
      <c r="CH107" s="42" t="str">
        <f t="shared" si="544"/>
        <v/>
      </c>
      <c r="CI107" s="42" t="str">
        <f t="shared" si="544"/>
        <v/>
      </c>
      <c r="CJ107" s="42" t="str">
        <f t="shared" si="544"/>
        <v/>
      </c>
      <c r="CK107" s="42" t="str">
        <f t="shared" si="544"/>
        <v/>
      </c>
      <c r="CL107" s="42" t="str">
        <f t="shared" si="544"/>
        <v/>
      </c>
      <c r="CM107" s="42" t="str">
        <f t="shared" si="544"/>
        <v/>
      </c>
      <c r="CN107" s="42" t="str">
        <f t="shared" si="544"/>
        <v/>
      </c>
      <c r="CO107" s="42" t="str">
        <f t="shared" si="544"/>
        <v/>
      </c>
      <c r="CP107" s="42" t="str">
        <f t="shared" si="544"/>
        <v/>
      </c>
      <c r="CQ107" s="42" t="str">
        <f t="shared" si="544"/>
        <v/>
      </c>
      <c r="CR107" s="42" t="str">
        <f t="shared" si="544"/>
        <v/>
      </c>
      <c r="CS107" s="42" t="str">
        <f t="shared" si="544"/>
        <v/>
      </c>
      <c r="CT107" s="42" t="str">
        <f t="shared" si="544"/>
        <v/>
      </c>
      <c r="CU107" s="42" t="str">
        <f t="shared" si="544"/>
        <v/>
      </c>
      <c r="CV107" s="42" t="str">
        <f>IF(CV$89="","",IF(CV$89=$M$2,CU107,SUM(CV108:CV110)))</f>
        <v/>
      </c>
      <c r="CW107" s="42" t="str">
        <f>IF(CW$89="","",IF(CW$89=$M$2,CV107,SUM(CW108:CW110)))</f>
        <v/>
      </c>
      <c r="CX107" s="42" t="str">
        <f>IF(CX$89="","",IF(CX$89=$M$2,CW107,SUM(CX108:CX110)))</f>
        <v/>
      </c>
      <c r="CY107" s="42" t="str">
        <f>IF(CY$89="","",IF(CY$89=$M$2,CX107,SUM(CY108:CY110)))</f>
        <v/>
      </c>
      <c r="CZ107" s="42" t="str">
        <f>IF(CZ$89="","",IF(CZ$89=$M$2,CY107,SUM(CZ108:CZ110)))</f>
        <v/>
      </c>
    </row>
    <row r="108" spans="1:104" ht="13.5" customHeight="1">
      <c r="A108" s="41">
        <v>94</v>
      </c>
      <c r="B108" s="3">
        <f t="shared" si="490"/>
        <v>108</v>
      </c>
      <c r="C108" s="46" t="s">
        <v>559</v>
      </c>
      <c r="D108" s="42" t="e">
        <f t="shared" ref="D108:AI108" ca="1" si="545">IF(D$89="","",IF(D$89=$M$2,C108,IF(D$11&lt;$D$7,OFFSET(INDIRECT($D$3),$A108-1,$Q$3+D$11),OFFSET(INDIRECT($D$4),$A108-1,$Q$4+D$11))))</f>
        <v>#REF!</v>
      </c>
      <c r="E108" s="42" t="e">
        <f t="shared" ca="1" si="545"/>
        <v>#REF!</v>
      </c>
      <c r="F108" s="42" t="e">
        <f t="shared" ca="1" si="545"/>
        <v>#REF!</v>
      </c>
      <c r="G108" s="42">
        <f t="shared" ca="1" si="545"/>
        <v>0</v>
      </c>
      <c r="H108" s="42" t="str">
        <f t="shared" ca="1" si="545"/>
        <v>prepaid expenses</v>
      </c>
      <c r="I108" s="42">
        <f t="shared" ca="1" si="545"/>
        <v>0</v>
      </c>
      <c r="J108" s="42">
        <f t="shared" ca="1" si="545"/>
        <v>0</v>
      </c>
      <c r="K108" s="42">
        <f t="shared" ca="1" si="545"/>
        <v>0</v>
      </c>
      <c r="L108" s="42">
        <f t="shared" ca="1" si="545"/>
        <v>0</v>
      </c>
      <c r="M108" s="42">
        <f t="shared" ca="1" si="545"/>
        <v>0</v>
      </c>
      <c r="N108" s="42">
        <f t="shared" ca="1" si="545"/>
        <v>146645</v>
      </c>
      <c r="O108" s="42">
        <f t="shared" ca="1" si="545"/>
        <v>137141</v>
      </c>
      <c r="P108" s="42">
        <f t="shared" ca="1" si="545"/>
        <v>149970</v>
      </c>
      <c r="Q108" s="42">
        <f t="shared" ca="1" si="545"/>
        <v>140534</v>
      </c>
      <c r="R108" s="42">
        <f t="shared" ca="1" si="545"/>
        <v>155832</v>
      </c>
      <c r="S108" s="42">
        <f t="shared" ca="1" si="545"/>
        <v>169078</v>
      </c>
      <c r="T108" s="42">
        <f t="shared" ca="1" si="545"/>
        <v>173096</v>
      </c>
      <c r="U108" s="42">
        <f t="shared" ca="1" si="545"/>
        <v>172818</v>
      </c>
      <c r="V108" s="42">
        <f t="shared" ca="1" si="545"/>
        <v>181471</v>
      </c>
      <c r="W108" s="42">
        <f t="shared" ca="1" si="545"/>
        <v>0</v>
      </c>
      <c r="X108" s="42">
        <f t="shared" ca="1" si="545"/>
        <v>0</v>
      </c>
      <c r="Y108" s="42" t="str">
        <f t="shared" ca="1" si="545"/>
        <v/>
      </c>
      <c r="Z108" s="42" t="str">
        <f t="shared" ca="1" si="545"/>
        <v/>
      </c>
      <c r="AA108" s="42" t="str">
        <f t="shared" ca="1" si="545"/>
        <v/>
      </c>
      <c r="AB108" s="42" t="str">
        <f t="shared" ca="1" si="545"/>
        <v/>
      </c>
      <c r="AC108" s="42" t="str">
        <f t="shared" ca="1" si="545"/>
        <v/>
      </c>
      <c r="AD108" s="42" t="str">
        <f t="shared" ca="1" si="545"/>
        <v/>
      </c>
      <c r="AE108" s="42" t="str">
        <f t="shared" ca="1" si="545"/>
        <v/>
      </c>
      <c r="AF108" s="42" t="str">
        <f t="shared" ca="1" si="545"/>
        <v/>
      </c>
      <c r="AG108" s="42" t="str">
        <f t="shared" ca="1" si="545"/>
        <v/>
      </c>
      <c r="AH108" s="42" t="str">
        <f t="shared" ca="1" si="545"/>
        <v/>
      </c>
      <c r="AI108" s="42" t="str">
        <f t="shared" ca="1" si="545"/>
        <v/>
      </c>
      <c r="AJ108" s="42" t="str">
        <f t="shared" ref="AJ108:BO108" ca="1" si="546">IF(AJ$89="","",IF(AJ$89=$M$2,AI108,IF(AJ$11&lt;$D$7,OFFSET(INDIRECT($D$3),$A108-1,$Q$3+AJ$11),OFFSET(INDIRECT($D$4),$A108-1,$Q$4+AJ$11))))</f>
        <v/>
      </c>
      <c r="AK108" s="42" t="str">
        <f t="shared" ca="1" si="546"/>
        <v/>
      </c>
      <c r="AL108" s="42" t="str">
        <f t="shared" ca="1" si="546"/>
        <v/>
      </c>
      <c r="AM108" s="42" t="str">
        <f t="shared" ca="1" si="546"/>
        <v/>
      </c>
      <c r="AN108" s="42" t="str">
        <f t="shared" ca="1" si="546"/>
        <v/>
      </c>
      <c r="AO108" s="42" t="str">
        <f t="shared" ca="1" si="546"/>
        <v/>
      </c>
      <c r="AP108" s="42" t="str">
        <f t="shared" ca="1" si="546"/>
        <v/>
      </c>
      <c r="AQ108" s="42" t="str">
        <f t="shared" ca="1" si="546"/>
        <v/>
      </c>
      <c r="AR108" s="42" t="str">
        <f t="shared" ca="1" si="546"/>
        <v/>
      </c>
      <c r="AS108" s="42" t="str">
        <f t="shared" ca="1" si="546"/>
        <v/>
      </c>
      <c r="AT108" s="42" t="str">
        <f t="shared" ca="1" si="546"/>
        <v/>
      </c>
      <c r="AU108" s="42" t="str">
        <f t="shared" ca="1" si="546"/>
        <v/>
      </c>
      <c r="AV108" s="42" t="str">
        <f t="shared" ca="1" si="546"/>
        <v/>
      </c>
      <c r="AW108" s="42" t="str">
        <f t="shared" ca="1" si="546"/>
        <v/>
      </c>
      <c r="AX108" s="42" t="str">
        <f t="shared" ca="1" si="546"/>
        <v/>
      </c>
      <c r="AY108" s="42" t="str">
        <f t="shared" ca="1" si="546"/>
        <v/>
      </c>
      <c r="AZ108" s="42" t="str">
        <f t="shared" ca="1" si="546"/>
        <v/>
      </c>
      <c r="BA108" s="42" t="str">
        <f t="shared" ca="1" si="546"/>
        <v/>
      </c>
      <c r="BB108" s="42" t="str">
        <f t="shared" ca="1" si="546"/>
        <v/>
      </c>
      <c r="BC108" s="42" t="str">
        <f t="shared" ca="1" si="546"/>
        <v/>
      </c>
      <c r="BD108" s="42" t="str">
        <f t="shared" ca="1" si="546"/>
        <v/>
      </c>
      <c r="BE108" s="42" t="str">
        <f t="shared" ca="1" si="546"/>
        <v/>
      </c>
      <c r="BF108" s="42" t="str">
        <f t="shared" ca="1" si="546"/>
        <v/>
      </c>
      <c r="BG108" s="42" t="str">
        <f t="shared" ca="1" si="546"/>
        <v/>
      </c>
      <c r="BH108" s="42" t="str">
        <f t="shared" ca="1" si="546"/>
        <v/>
      </c>
      <c r="BI108" s="42" t="str">
        <f t="shared" ca="1" si="546"/>
        <v/>
      </c>
      <c r="BJ108" s="42" t="str">
        <f t="shared" ca="1" si="546"/>
        <v/>
      </c>
      <c r="BK108" s="42" t="str">
        <f t="shared" ca="1" si="546"/>
        <v/>
      </c>
      <c r="BL108" s="42" t="str">
        <f t="shared" ca="1" si="546"/>
        <v/>
      </c>
      <c r="BM108" s="42" t="str">
        <f t="shared" ca="1" si="546"/>
        <v/>
      </c>
      <c r="BN108" s="42" t="str">
        <f t="shared" ca="1" si="546"/>
        <v/>
      </c>
      <c r="BO108" s="42" t="str">
        <f t="shared" ca="1" si="546"/>
        <v/>
      </c>
      <c r="BP108" s="42" t="str">
        <f t="shared" ref="BP108:CZ108" ca="1" si="547">IF(BP$89="","",IF(BP$89=$M$2,BO108,IF(BP$11&lt;$D$7,OFFSET(INDIRECT($D$3),$A108-1,$Q$3+BP$11),OFFSET(INDIRECT($D$4),$A108-1,$Q$4+BP$11))))</f>
        <v/>
      </c>
      <c r="BQ108" s="42" t="str">
        <f t="shared" ca="1" si="547"/>
        <v/>
      </c>
      <c r="BR108" s="42" t="str">
        <f t="shared" ca="1" si="547"/>
        <v/>
      </c>
      <c r="BS108" s="42" t="str">
        <f t="shared" ca="1" si="547"/>
        <v/>
      </c>
      <c r="BT108" s="42" t="str">
        <f t="shared" ca="1" si="547"/>
        <v/>
      </c>
      <c r="BU108" s="42" t="str">
        <f t="shared" ca="1" si="547"/>
        <v/>
      </c>
      <c r="BV108" s="42" t="str">
        <f t="shared" ca="1" si="547"/>
        <v/>
      </c>
      <c r="BW108" s="42" t="str">
        <f t="shared" ca="1" si="547"/>
        <v/>
      </c>
      <c r="BX108" s="42" t="str">
        <f t="shared" ca="1" si="547"/>
        <v/>
      </c>
      <c r="BY108" s="42" t="str">
        <f t="shared" ca="1" si="547"/>
        <v/>
      </c>
      <c r="BZ108" s="42" t="str">
        <f t="shared" ca="1" si="547"/>
        <v/>
      </c>
      <c r="CA108" s="42" t="str">
        <f t="shared" ca="1" si="547"/>
        <v/>
      </c>
      <c r="CB108" s="42" t="str">
        <f t="shared" ca="1" si="547"/>
        <v/>
      </c>
      <c r="CC108" s="42" t="str">
        <f t="shared" ca="1" si="547"/>
        <v/>
      </c>
      <c r="CD108" s="42" t="str">
        <f t="shared" ca="1" si="547"/>
        <v/>
      </c>
      <c r="CE108" s="42" t="str">
        <f t="shared" ca="1" si="547"/>
        <v/>
      </c>
      <c r="CF108" s="42" t="str">
        <f t="shared" ca="1" si="547"/>
        <v/>
      </c>
      <c r="CG108" s="42" t="str">
        <f t="shared" ca="1" si="547"/>
        <v/>
      </c>
      <c r="CH108" s="42" t="str">
        <f t="shared" ca="1" si="547"/>
        <v/>
      </c>
      <c r="CI108" s="42" t="str">
        <f t="shared" ca="1" si="547"/>
        <v/>
      </c>
      <c r="CJ108" s="42" t="str">
        <f t="shared" ca="1" si="547"/>
        <v/>
      </c>
      <c r="CK108" s="42" t="str">
        <f t="shared" ca="1" si="547"/>
        <v/>
      </c>
      <c r="CL108" s="42" t="str">
        <f t="shared" ca="1" si="547"/>
        <v/>
      </c>
      <c r="CM108" s="42" t="str">
        <f t="shared" ca="1" si="547"/>
        <v/>
      </c>
      <c r="CN108" s="42" t="str">
        <f t="shared" ca="1" si="547"/>
        <v/>
      </c>
      <c r="CO108" s="42" t="str">
        <f t="shared" ca="1" si="547"/>
        <v/>
      </c>
      <c r="CP108" s="42" t="str">
        <f t="shared" ca="1" si="547"/>
        <v/>
      </c>
      <c r="CQ108" s="42" t="str">
        <f t="shared" ca="1" si="547"/>
        <v/>
      </c>
      <c r="CR108" s="42" t="str">
        <f t="shared" ca="1" si="547"/>
        <v/>
      </c>
      <c r="CS108" s="42" t="str">
        <f t="shared" ca="1" si="547"/>
        <v/>
      </c>
      <c r="CT108" s="42" t="str">
        <f t="shared" ca="1" si="547"/>
        <v/>
      </c>
      <c r="CU108" s="42" t="str">
        <f t="shared" ca="1" si="547"/>
        <v/>
      </c>
      <c r="CV108" s="42" t="str">
        <f t="shared" ca="1" si="547"/>
        <v/>
      </c>
      <c r="CW108" s="42" t="str">
        <f t="shared" ca="1" si="547"/>
        <v/>
      </c>
      <c r="CX108" s="42" t="str">
        <f t="shared" ca="1" si="547"/>
        <v/>
      </c>
      <c r="CY108" s="42" t="str">
        <f t="shared" ca="1" si="547"/>
        <v/>
      </c>
      <c r="CZ108" s="42" t="str">
        <f t="shared" ca="1" si="547"/>
        <v/>
      </c>
    </row>
    <row r="109" spans="1:104" ht="13.5" customHeight="1">
      <c r="A109" s="41">
        <v>95</v>
      </c>
      <c r="B109" s="3">
        <f t="shared" si="490"/>
        <v>109</v>
      </c>
      <c r="C109" s="46" t="s">
        <v>558</v>
      </c>
      <c r="D109" s="42" t="e">
        <f t="shared" ref="D109:AI109" ca="1" si="548">IF(D$89="","",IF(D$89=$M$2,C109,IF(D$11&lt;$D$7,OFFSET(INDIRECT($D$3),$A109-1,$Q$3+D$11),OFFSET(INDIRECT($D$4),$A109-1,$Q$4+D$11))))</f>
        <v>#REF!</v>
      </c>
      <c r="E109" s="42" t="e">
        <f t="shared" ca="1" si="548"/>
        <v>#REF!</v>
      </c>
      <c r="F109" s="42" t="e">
        <f t="shared" ca="1" si="548"/>
        <v>#REF!</v>
      </c>
      <c r="G109" s="42">
        <f t="shared" ca="1" si="548"/>
        <v>0</v>
      </c>
      <c r="H109" s="42" t="str">
        <f t="shared" ca="1" si="548"/>
        <v>current defered income taxes</v>
      </c>
      <c r="I109" s="42">
        <f t="shared" ca="1" si="548"/>
        <v>2014</v>
      </c>
      <c r="J109" s="42">
        <f t="shared" ca="1" si="548"/>
        <v>2583</v>
      </c>
      <c r="K109" s="42">
        <f t="shared" ca="1" si="548"/>
        <v>3453</v>
      </c>
      <c r="L109" s="42">
        <f t="shared" ca="1" si="548"/>
        <v>0</v>
      </c>
      <c r="M109" s="42">
        <f t="shared" ca="1" si="548"/>
        <v>0</v>
      </c>
      <c r="N109" s="42">
        <f t="shared" ca="1" si="548"/>
        <v>129684</v>
      </c>
      <c r="O109" s="42">
        <f t="shared" ca="1" si="548"/>
        <v>120179</v>
      </c>
      <c r="P109" s="42">
        <f t="shared" ca="1" si="548"/>
        <v>120940</v>
      </c>
      <c r="Q109" s="42">
        <f t="shared" ca="1" si="548"/>
        <v>111547</v>
      </c>
      <c r="R109" s="42">
        <f t="shared" ca="1" si="548"/>
        <v>123328</v>
      </c>
      <c r="S109" s="42">
        <f t="shared" ca="1" si="548"/>
        <v>129006</v>
      </c>
      <c r="T109" s="42">
        <f t="shared" ca="1" si="548"/>
        <v>125677</v>
      </c>
      <c r="U109" s="42">
        <f t="shared" ca="1" si="548"/>
        <v>119355</v>
      </c>
      <c r="V109" s="42">
        <f t="shared" ca="1" si="548"/>
        <v>128267</v>
      </c>
      <c r="W109" s="42">
        <f t="shared" ca="1" si="548"/>
        <v>0</v>
      </c>
      <c r="X109" s="42">
        <f t="shared" ca="1" si="548"/>
        <v>0</v>
      </c>
      <c r="Y109" s="42" t="str">
        <f t="shared" ca="1" si="548"/>
        <v/>
      </c>
      <c r="Z109" s="42" t="str">
        <f t="shared" ca="1" si="548"/>
        <v/>
      </c>
      <c r="AA109" s="42" t="str">
        <f t="shared" ca="1" si="548"/>
        <v/>
      </c>
      <c r="AB109" s="42" t="str">
        <f t="shared" ca="1" si="548"/>
        <v/>
      </c>
      <c r="AC109" s="42" t="str">
        <f t="shared" ca="1" si="548"/>
        <v/>
      </c>
      <c r="AD109" s="42" t="str">
        <f t="shared" ca="1" si="548"/>
        <v/>
      </c>
      <c r="AE109" s="42" t="str">
        <f t="shared" ca="1" si="548"/>
        <v/>
      </c>
      <c r="AF109" s="42" t="str">
        <f t="shared" ca="1" si="548"/>
        <v/>
      </c>
      <c r="AG109" s="42" t="str">
        <f t="shared" ca="1" si="548"/>
        <v/>
      </c>
      <c r="AH109" s="42" t="str">
        <f t="shared" ca="1" si="548"/>
        <v/>
      </c>
      <c r="AI109" s="42" t="str">
        <f t="shared" ca="1" si="548"/>
        <v/>
      </c>
      <c r="AJ109" s="42" t="str">
        <f t="shared" ref="AJ109:BO109" ca="1" si="549">IF(AJ$89="","",IF(AJ$89=$M$2,AI109,IF(AJ$11&lt;$D$7,OFFSET(INDIRECT($D$3),$A109-1,$Q$3+AJ$11),OFFSET(INDIRECT($D$4),$A109-1,$Q$4+AJ$11))))</f>
        <v/>
      </c>
      <c r="AK109" s="42" t="str">
        <f t="shared" ca="1" si="549"/>
        <v/>
      </c>
      <c r="AL109" s="42" t="str">
        <f t="shared" ca="1" si="549"/>
        <v/>
      </c>
      <c r="AM109" s="42" t="str">
        <f t="shared" ca="1" si="549"/>
        <v/>
      </c>
      <c r="AN109" s="42" t="str">
        <f t="shared" ca="1" si="549"/>
        <v/>
      </c>
      <c r="AO109" s="42" t="str">
        <f t="shared" ca="1" si="549"/>
        <v/>
      </c>
      <c r="AP109" s="42" t="str">
        <f t="shared" ca="1" si="549"/>
        <v/>
      </c>
      <c r="AQ109" s="42" t="str">
        <f t="shared" ca="1" si="549"/>
        <v/>
      </c>
      <c r="AR109" s="42" t="str">
        <f t="shared" ca="1" si="549"/>
        <v/>
      </c>
      <c r="AS109" s="42" t="str">
        <f t="shared" ca="1" si="549"/>
        <v/>
      </c>
      <c r="AT109" s="42" t="str">
        <f t="shared" ca="1" si="549"/>
        <v/>
      </c>
      <c r="AU109" s="42" t="str">
        <f t="shared" ca="1" si="549"/>
        <v/>
      </c>
      <c r="AV109" s="42" t="str">
        <f t="shared" ca="1" si="549"/>
        <v/>
      </c>
      <c r="AW109" s="42" t="str">
        <f t="shared" ca="1" si="549"/>
        <v/>
      </c>
      <c r="AX109" s="42" t="str">
        <f t="shared" ca="1" si="549"/>
        <v/>
      </c>
      <c r="AY109" s="42" t="str">
        <f t="shared" ca="1" si="549"/>
        <v/>
      </c>
      <c r="AZ109" s="42" t="str">
        <f t="shared" ca="1" si="549"/>
        <v/>
      </c>
      <c r="BA109" s="42" t="str">
        <f t="shared" ca="1" si="549"/>
        <v/>
      </c>
      <c r="BB109" s="42" t="str">
        <f t="shared" ca="1" si="549"/>
        <v/>
      </c>
      <c r="BC109" s="42" t="str">
        <f t="shared" ca="1" si="549"/>
        <v/>
      </c>
      <c r="BD109" s="42" t="str">
        <f t="shared" ca="1" si="549"/>
        <v/>
      </c>
      <c r="BE109" s="42" t="str">
        <f t="shared" ca="1" si="549"/>
        <v/>
      </c>
      <c r="BF109" s="42" t="str">
        <f t="shared" ca="1" si="549"/>
        <v/>
      </c>
      <c r="BG109" s="42" t="str">
        <f t="shared" ca="1" si="549"/>
        <v/>
      </c>
      <c r="BH109" s="42" t="str">
        <f t="shared" ca="1" si="549"/>
        <v/>
      </c>
      <c r="BI109" s="42" t="str">
        <f t="shared" ca="1" si="549"/>
        <v/>
      </c>
      <c r="BJ109" s="42" t="str">
        <f t="shared" ca="1" si="549"/>
        <v/>
      </c>
      <c r="BK109" s="42" t="str">
        <f t="shared" ca="1" si="549"/>
        <v/>
      </c>
      <c r="BL109" s="42" t="str">
        <f t="shared" ca="1" si="549"/>
        <v/>
      </c>
      <c r="BM109" s="42" t="str">
        <f t="shared" ca="1" si="549"/>
        <v/>
      </c>
      <c r="BN109" s="42" t="str">
        <f t="shared" ca="1" si="549"/>
        <v/>
      </c>
      <c r="BO109" s="42" t="str">
        <f t="shared" ca="1" si="549"/>
        <v/>
      </c>
      <c r="BP109" s="42" t="str">
        <f t="shared" ref="BP109:CZ109" ca="1" si="550">IF(BP$89="","",IF(BP$89=$M$2,BO109,IF(BP$11&lt;$D$7,OFFSET(INDIRECT($D$3),$A109-1,$Q$3+BP$11),OFFSET(INDIRECT($D$4),$A109-1,$Q$4+BP$11))))</f>
        <v/>
      </c>
      <c r="BQ109" s="42" t="str">
        <f t="shared" ca="1" si="550"/>
        <v/>
      </c>
      <c r="BR109" s="42" t="str">
        <f t="shared" ca="1" si="550"/>
        <v/>
      </c>
      <c r="BS109" s="42" t="str">
        <f t="shared" ca="1" si="550"/>
        <v/>
      </c>
      <c r="BT109" s="42" t="str">
        <f t="shared" ca="1" si="550"/>
        <v/>
      </c>
      <c r="BU109" s="42" t="str">
        <f t="shared" ca="1" si="550"/>
        <v/>
      </c>
      <c r="BV109" s="42" t="str">
        <f t="shared" ca="1" si="550"/>
        <v/>
      </c>
      <c r="BW109" s="42" t="str">
        <f t="shared" ca="1" si="550"/>
        <v/>
      </c>
      <c r="BX109" s="42" t="str">
        <f t="shared" ca="1" si="550"/>
        <v/>
      </c>
      <c r="BY109" s="42" t="str">
        <f t="shared" ca="1" si="550"/>
        <v/>
      </c>
      <c r="BZ109" s="42" t="str">
        <f t="shared" ca="1" si="550"/>
        <v/>
      </c>
      <c r="CA109" s="42" t="str">
        <f t="shared" ca="1" si="550"/>
        <v/>
      </c>
      <c r="CB109" s="42" t="str">
        <f t="shared" ca="1" si="550"/>
        <v/>
      </c>
      <c r="CC109" s="42" t="str">
        <f t="shared" ca="1" si="550"/>
        <v/>
      </c>
      <c r="CD109" s="42" t="str">
        <f t="shared" ca="1" si="550"/>
        <v/>
      </c>
      <c r="CE109" s="42" t="str">
        <f t="shared" ca="1" si="550"/>
        <v/>
      </c>
      <c r="CF109" s="42" t="str">
        <f t="shared" ca="1" si="550"/>
        <v/>
      </c>
      <c r="CG109" s="42" t="str">
        <f t="shared" ca="1" si="550"/>
        <v/>
      </c>
      <c r="CH109" s="42" t="str">
        <f t="shared" ca="1" si="550"/>
        <v/>
      </c>
      <c r="CI109" s="42" t="str">
        <f t="shared" ca="1" si="550"/>
        <v/>
      </c>
      <c r="CJ109" s="42" t="str">
        <f t="shared" ca="1" si="550"/>
        <v/>
      </c>
      <c r="CK109" s="42" t="str">
        <f t="shared" ca="1" si="550"/>
        <v/>
      </c>
      <c r="CL109" s="42" t="str">
        <f t="shared" ca="1" si="550"/>
        <v/>
      </c>
      <c r="CM109" s="42" t="str">
        <f t="shared" ca="1" si="550"/>
        <v/>
      </c>
      <c r="CN109" s="42" t="str">
        <f t="shared" ca="1" si="550"/>
        <v/>
      </c>
      <c r="CO109" s="42" t="str">
        <f t="shared" ca="1" si="550"/>
        <v/>
      </c>
      <c r="CP109" s="42" t="str">
        <f t="shared" ca="1" si="550"/>
        <v/>
      </c>
      <c r="CQ109" s="42" t="str">
        <f t="shared" ca="1" si="550"/>
        <v/>
      </c>
      <c r="CR109" s="42" t="str">
        <f t="shared" ca="1" si="550"/>
        <v/>
      </c>
      <c r="CS109" s="42" t="str">
        <f t="shared" ca="1" si="550"/>
        <v/>
      </c>
      <c r="CT109" s="42" t="str">
        <f t="shared" ca="1" si="550"/>
        <v/>
      </c>
      <c r="CU109" s="42" t="str">
        <f t="shared" ca="1" si="550"/>
        <v/>
      </c>
      <c r="CV109" s="42" t="str">
        <f t="shared" ca="1" si="550"/>
        <v/>
      </c>
      <c r="CW109" s="42" t="str">
        <f t="shared" ca="1" si="550"/>
        <v/>
      </c>
      <c r="CX109" s="42" t="str">
        <f t="shared" ca="1" si="550"/>
        <v/>
      </c>
      <c r="CY109" s="42" t="str">
        <f t="shared" ca="1" si="550"/>
        <v/>
      </c>
      <c r="CZ109" s="42" t="str">
        <f t="shared" ca="1" si="550"/>
        <v/>
      </c>
    </row>
    <row r="110" spans="1:104" ht="13.5" customHeight="1">
      <c r="A110" s="41">
        <v>96</v>
      </c>
      <c r="B110" s="3">
        <f t="shared" si="490"/>
        <v>110</v>
      </c>
      <c r="C110" s="46" t="s">
        <v>557</v>
      </c>
      <c r="D110" s="42" t="e">
        <f t="shared" ref="D110:AI110" ca="1" si="551">IF(D$89="","",IF(D$89=$M$2,C110,IF(D$11&lt;$D$7,OFFSET(INDIRECT($D$3),$A110-1,$Q$3+D$11),OFFSET(INDIRECT($D$4),$A110-1,$Q$4+D$11))))</f>
        <v>#REF!</v>
      </c>
      <c r="E110" s="42" t="e">
        <f t="shared" ca="1" si="551"/>
        <v>#REF!</v>
      </c>
      <c r="F110" s="42" t="e">
        <f t="shared" ca="1" si="551"/>
        <v>#REF!</v>
      </c>
      <c r="G110" s="42">
        <f t="shared" ca="1" si="551"/>
        <v>0</v>
      </c>
      <c r="H110" s="42" t="str">
        <f t="shared" ca="1" si="551"/>
        <v>other current assets</v>
      </c>
      <c r="I110" s="42">
        <f t="shared" ca="1" si="551"/>
        <v>4529</v>
      </c>
      <c r="J110" s="42">
        <f t="shared" ca="1" si="551"/>
        <v>6458</v>
      </c>
      <c r="K110" s="42">
        <f t="shared" ca="1" si="551"/>
        <v>6882</v>
      </c>
      <c r="L110" s="42">
        <f t="shared" ca="1" si="551"/>
        <v>9806</v>
      </c>
      <c r="M110" s="42">
        <f t="shared" ca="1" si="551"/>
        <v>9539</v>
      </c>
      <c r="N110" s="42">
        <f t="shared" ca="1" si="551"/>
        <v>225184</v>
      </c>
      <c r="O110" s="42">
        <f t="shared" ca="1" si="551"/>
        <v>205989</v>
      </c>
      <c r="P110" s="42">
        <f t="shared" ca="1" si="551"/>
        <v>222520</v>
      </c>
      <c r="Q110" s="42">
        <f t="shared" ca="1" si="551"/>
        <v>231839</v>
      </c>
      <c r="R110" s="42">
        <f t="shared" ca="1" si="551"/>
        <v>261894</v>
      </c>
      <c r="S110" s="42">
        <f t="shared" ca="1" si="551"/>
        <v>261194</v>
      </c>
      <c r="T110" s="42">
        <f t="shared" ca="1" si="551"/>
        <v>273151</v>
      </c>
      <c r="U110" s="42">
        <f t="shared" ca="1" si="551"/>
        <v>290479</v>
      </c>
      <c r="V110" s="42">
        <f t="shared" ca="1" si="551"/>
        <v>293284</v>
      </c>
      <c r="W110" s="42">
        <f t="shared" ca="1" si="551"/>
        <v>0</v>
      </c>
      <c r="X110" s="42">
        <f t="shared" ca="1" si="551"/>
        <v>0</v>
      </c>
      <c r="Y110" s="42" t="str">
        <f t="shared" ca="1" si="551"/>
        <v/>
      </c>
      <c r="Z110" s="42" t="str">
        <f t="shared" ca="1" si="551"/>
        <v/>
      </c>
      <c r="AA110" s="42" t="str">
        <f t="shared" ca="1" si="551"/>
        <v/>
      </c>
      <c r="AB110" s="42" t="str">
        <f t="shared" ca="1" si="551"/>
        <v/>
      </c>
      <c r="AC110" s="42" t="str">
        <f t="shared" ca="1" si="551"/>
        <v/>
      </c>
      <c r="AD110" s="42" t="str">
        <f t="shared" ca="1" si="551"/>
        <v/>
      </c>
      <c r="AE110" s="42" t="str">
        <f t="shared" ca="1" si="551"/>
        <v/>
      </c>
      <c r="AF110" s="42" t="str">
        <f t="shared" ca="1" si="551"/>
        <v/>
      </c>
      <c r="AG110" s="42" t="str">
        <f t="shared" ca="1" si="551"/>
        <v/>
      </c>
      <c r="AH110" s="42" t="str">
        <f t="shared" ca="1" si="551"/>
        <v/>
      </c>
      <c r="AI110" s="42" t="str">
        <f t="shared" ca="1" si="551"/>
        <v/>
      </c>
      <c r="AJ110" s="42" t="str">
        <f t="shared" ref="AJ110:BO110" ca="1" si="552">IF(AJ$89="","",IF(AJ$89=$M$2,AI110,IF(AJ$11&lt;$D$7,OFFSET(INDIRECT($D$3),$A110-1,$Q$3+AJ$11),OFFSET(INDIRECT($D$4),$A110-1,$Q$4+AJ$11))))</f>
        <v/>
      </c>
      <c r="AK110" s="42" t="str">
        <f t="shared" ca="1" si="552"/>
        <v/>
      </c>
      <c r="AL110" s="42" t="str">
        <f t="shared" ca="1" si="552"/>
        <v/>
      </c>
      <c r="AM110" s="42" t="str">
        <f t="shared" ca="1" si="552"/>
        <v/>
      </c>
      <c r="AN110" s="42" t="str">
        <f t="shared" ca="1" si="552"/>
        <v/>
      </c>
      <c r="AO110" s="42" t="str">
        <f t="shared" ca="1" si="552"/>
        <v/>
      </c>
      <c r="AP110" s="42" t="str">
        <f t="shared" ca="1" si="552"/>
        <v/>
      </c>
      <c r="AQ110" s="42" t="str">
        <f t="shared" ca="1" si="552"/>
        <v/>
      </c>
      <c r="AR110" s="42" t="str">
        <f t="shared" ca="1" si="552"/>
        <v/>
      </c>
      <c r="AS110" s="42" t="str">
        <f t="shared" ca="1" si="552"/>
        <v/>
      </c>
      <c r="AT110" s="42" t="str">
        <f t="shared" ca="1" si="552"/>
        <v/>
      </c>
      <c r="AU110" s="42" t="str">
        <f t="shared" ca="1" si="552"/>
        <v/>
      </c>
      <c r="AV110" s="42" t="str">
        <f t="shared" ca="1" si="552"/>
        <v/>
      </c>
      <c r="AW110" s="42" t="str">
        <f t="shared" ca="1" si="552"/>
        <v/>
      </c>
      <c r="AX110" s="42" t="str">
        <f t="shared" ca="1" si="552"/>
        <v/>
      </c>
      <c r="AY110" s="42" t="str">
        <f t="shared" ca="1" si="552"/>
        <v/>
      </c>
      <c r="AZ110" s="42" t="str">
        <f t="shared" ca="1" si="552"/>
        <v/>
      </c>
      <c r="BA110" s="42" t="str">
        <f t="shared" ca="1" si="552"/>
        <v/>
      </c>
      <c r="BB110" s="42" t="str">
        <f t="shared" ca="1" si="552"/>
        <v/>
      </c>
      <c r="BC110" s="42" t="str">
        <f t="shared" ca="1" si="552"/>
        <v/>
      </c>
      <c r="BD110" s="42" t="str">
        <f t="shared" ca="1" si="552"/>
        <v/>
      </c>
      <c r="BE110" s="42" t="str">
        <f t="shared" ca="1" si="552"/>
        <v/>
      </c>
      <c r="BF110" s="42" t="str">
        <f t="shared" ca="1" si="552"/>
        <v/>
      </c>
      <c r="BG110" s="42" t="str">
        <f t="shared" ca="1" si="552"/>
        <v/>
      </c>
      <c r="BH110" s="42" t="str">
        <f t="shared" ca="1" si="552"/>
        <v/>
      </c>
      <c r="BI110" s="42" t="str">
        <f t="shared" ca="1" si="552"/>
        <v/>
      </c>
      <c r="BJ110" s="42" t="str">
        <f t="shared" ca="1" si="552"/>
        <v/>
      </c>
      <c r="BK110" s="42" t="str">
        <f t="shared" ca="1" si="552"/>
        <v/>
      </c>
      <c r="BL110" s="42" t="str">
        <f t="shared" ca="1" si="552"/>
        <v/>
      </c>
      <c r="BM110" s="42" t="str">
        <f t="shared" ca="1" si="552"/>
        <v/>
      </c>
      <c r="BN110" s="42" t="str">
        <f t="shared" ca="1" si="552"/>
        <v/>
      </c>
      <c r="BO110" s="42" t="str">
        <f t="shared" ca="1" si="552"/>
        <v/>
      </c>
      <c r="BP110" s="42" t="str">
        <f t="shared" ref="BP110:CZ110" ca="1" si="553">IF(BP$89="","",IF(BP$89=$M$2,BO110,IF(BP$11&lt;$D$7,OFFSET(INDIRECT($D$3),$A110-1,$Q$3+BP$11),OFFSET(INDIRECT($D$4),$A110-1,$Q$4+BP$11))))</f>
        <v/>
      </c>
      <c r="BQ110" s="42" t="str">
        <f t="shared" ca="1" si="553"/>
        <v/>
      </c>
      <c r="BR110" s="42" t="str">
        <f t="shared" ca="1" si="553"/>
        <v/>
      </c>
      <c r="BS110" s="42" t="str">
        <f t="shared" ca="1" si="553"/>
        <v/>
      </c>
      <c r="BT110" s="42" t="str">
        <f t="shared" ca="1" si="553"/>
        <v/>
      </c>
      <c r="BU110" s="42" t="str">
        <f t="shared" ca="1" si="553"/>
        <v/>
      </c>
      <c r="BV110" s="42" t="str">
        <f t="shared" ca="1" si="553"/>
        <v/>
      </c>
      <c r="BW110" s="42" t="str">
        <f t="shared" ca="1" si="553"/>
        <v/>
      </c>
      <c r="BX110" s="42" t="str">
        <f t="shared" ca="1" si="553"/>
        <v/>
      </c>
      <c r="BY110" s="42" t="str">
        <f t="shared" ca="1" si="553"/>
        <v/>
      </c>
      <c r="BZ110" s="42" t="str">
        <f t="shared" ca="1" si="553"/>
        <v/>
      </c>
      <c r="CA110" s="42" t="str">
        <f t="shared" ca="1" si="553"/>
        <v/>
      </c>
      <c r="CB110" s="42" t="str">
        <f t="shared" ca="1" si="553"/>
        <v/>
      </c>
      <c r="CC110" s="42" t="str">
        <f t="shared" ca="1" si="553"/>
        <v/>
      </c>
      <c r="CD110" s="42" t="str">
        <f t="shared" ca="1" si="553"/>
        <v/>
      </c>
      <c r="CE110" s="42" t="str">
        <f t="shared" ca="1" si="553"/>
        <v/>
      </c>
      <c r="CF110" s="42" t="str">
        <f t="shared" ca="1" si="553"/>
        <v/>
      </c>
      <c r="CG110" s="42" t="str">
        <f t="shared" ca="1" si="553"/>
        <v/>
      </c>
      <c r="CH110" s="42" t="str">
        <f t="shared" ca="1" si="553"/>
        <v/>
      </c>
      <c r="CI110" s="42" t="str">
        <f t="shared" ca="1" si="553"/>
        <v/>
      </c>
      <c r="CJ110" s="42" t="str">
        <f t="shared" ca="1" si="553"/>
        <v/>
      </c>
      <c r="CK110" s="42" t="str">
        <f t="shared" ca="1" si="553"/>
        <v/>
      </c>
      <c r="CL110" s="42" t="str">
        <f t="shared" ca="1" si="553"/>
        <v/>
      </c>
      <c r="CM110" s="42" t="str">
        <f t="shared" ca="1" si="553"/>
        <v/>
      </c>
      <c r="CN110" s="42" t="str">
        <f t="shared" ca="1" si="553"/>
        <v/>
      </c>
      <c r="CO110" s="42" t="str">
        <f t="shared" ca="1" si="553"/>
        <v/>
      </c>
      <c r="CP110" s="42" t="str">
        <f t="shared" ca="1" si="553"/>
        <v/>
      </c>
      <c r="CQ110" s="42" t="str">
        <f t="shared" ca="1" si="553"/>
        <v/>
      </c>
      <c r="CR110" s="42" t="str">
        <f t="shared" ca="1" si="553"/>
        <v/>
      </c>
      <c r="CS110" s="42" t="str">
        <f t="shared" ca="1" si="553"/>
        <v/>
      </c>
      <c r="CT110" s="42" t="str">
        <f t="shared" ca="1" si="553"/>
        <v/>
      </c>
      <c r="CU110" s="42" t="str">
        <f t="shared" ca="1" si="553"/>
        <v/>
      </c>
      <c r="CV110" s="42" t="str">
        <f t="shared" ca="1" si="553"/>
        <v/>
      </c>
      <c r="CW110" s="42" t="str">
        <f t="shared" ca="1" si="553"/>
        <v/>
      </c>
      <c r="CX110" s="42" t="str">
        <f t="shared" ca="1" si="553"/>
        <v/>
      </c>
      <c r="CY110" s="42" t="str">
        <f t="shared" ca="1" si="553"/>
        <v/>
      </c>
      <c r="CZ110" s="42" t="str">
        <f t="shared" ca="1" si="553"/>
        <v/>
      </c>
    </row>
    <row r="111" spans="1:104" ht="13.5" customHeight="1">
      <c r="A111" s="41">
        <v>97</v>
      </c>
      <c r="B111" s="3">
        <f t="shared" si="490"/>
        <v>111</v>
      </c>
      <c r="C111" s="43" t="s">
        <v>184</v>
      </c>
      <c r="D111" s="42" t="e">
        <f t="shared" ref="D111:AI111" ca="1" si="554">IF(D$89="","",IF(D$89=$M$2,C111,IF(D$11&lt;$D$7,OFFSET(INDIRECT($D$3),$A111-1,$Q$3+D$11),OFFSET(INDIRECT($D$4),$A111-1,$Q$4+D$11))))</f>
        <v>#REF!</v>
      </c>
      <c r="E111" s="42" t="e">
        <f t="shared" ca="1" si="554"/>
        <v>#REF!</v>
      </c>
      <c r="F111" s="42" t="e">
        <f t="shared" ca="1" si="554"/>
        <v>#REF!</v>
      </c>
      <c r="G111" s="42">
        <f t="shared" ca="1" si="554"/>
        <v>0</v>
      </c>
      <c r="H111" s="42" t="str">
        <f t="shared" ca="1" si="554"/>
        <v>total current assets</v>
      </c>
      <c r="I111" s="42">
        <f t="shared" ca="1" si="554"/>
        <v>44988</v>
      </c>
      <c r="J111" s="42">
        <f t="shared" ca="1" si="554"/>
        <v>57653</v>
      </c>
      <c r="K111" s="42">
        <f t="shared" ca="1" si="554"/>
        <v>73286</v>
      </c>
      <c r="L111" s="42">
        <f t="shared" ca="1" si="554"/>
        <v>68531</v>
      </c>
      <c r="M111" s="42">
        <f t="shared" ca="1" si="554"/>
        <v>89378</v>
      </c>
      <c r="N111" s="42">
        <f t="shared" ca="1" si="554"/>
        <v>0</v>
      </c>
      <c r="O111" s="42">
        <f t="shared" ca="1" si="554"/>
        <v>0</v>
      </c>
      <c r="P111" s="42">
        <f t="shared" ca="1" si="554"/>
        <v>0</v>
      </c>
      <c r="Q111" s="42">
        <f t="shared" ca="1" si="554"/>
        <v>0</v>
      </c>
      <c r="R111" s="42">
        <f t="shared" ca="1" si="554"/>
        <v>0</v>
      </c>
      <c r="S111" s="42">
        <f t="shared" ca="1" si="554"/>
        <v>0</v>
      </c>
      <c r="T111" s="42">
        <f t="shared" ca="1" si="554"/>
        <v>0</v>
      </c>
      <c r="U111" s="42">
        <f t="shared" ca="1" si="554"/>
        <v>0</v>
      </c>
      <c r="V111" s="42">
        <f t="shared" ca="1" si="554"/>
        <v>0</v>
      </c>
      <c r="W111" s="42">
        <f t="shared" ca="1" si="554"/>
        <v>0</v>
      </c>
      <c r="X111" s="42">
        <f t="shared" ca="1" si="554"/>
        <v>0</v>
      </c>
      <c r="Y111" s="42" t="str">
        <f t="shared" ca="1" si="554"/>
        <v/>
      </c>
      <c r="Z111" s="42" t="str">
        <f t="shared" ca="1" si="554"/>
        <v/>
      </c>
      <c r="AA111" s="42" t="str">
        <f t="shared" ca="1" si="554"/>
        <v/>
      </c>
      <c r="AB111" s="42" t="str">
        <f t="shared" ca="1" si="554"/>
        <v/>
      </c>
      <c r="AC111" s="42" t="str">
        <f t="shared" ca="1" si="554"/>
        <v/>
      </c>
      <c r="AD111" s="42" t="str">
        <f t="shared" ca="1" si="554"/>
        <v/>
      </c>
      <c r="AE111" s="42" t="str">
        <f t="shared" ca="1" si="554"/>
        <v/>
      </c>
      <c r="AF111" s="42" t="str">
        <f t="shared" ca="1" si="554"/>
        <v/>
      </c>
      <c r="AG111" s="42" t="str">
        <f t="shared" ca="1" si="554"/>
        <v/>
      </c>
      <c r="AH111" s="42" t="str">
        <f t="shared" ca="1" si="554"/>
        <v/>
      </c>
      <c r="AI111" s="42" t="str">
        <f t="shared" ca="1" si="554"/>
        <v/>
      </c>
      <c r="AJ111" s="42" t="str">
        <f t="shared" ref="AJ111:BO111" ca="1" si="555">IF(AJ$89="","",IF(AJ$89=$M$2,AI111,IF(AJ$11&lt;$D$7,OFFSET(INDIRECT($D$3),$A111-1,$Q$3+AJ$11),OFFSET(INDIRECT($D$4),$A111-1,$Q$4+AJ$11))))</f>
        <v/>
      </c>
      <c r="AK111" s="42" t="str">
        <f t="shared" ca="1" si="555"/>
        <v/>
      </c>
      <c r="AL111" s="42" t="str">
        <f t="shared" ca="1" si="555"/>
        <v/>
      </c>
      <c r="AM111" s="42" t="str">
        <f t="shared" ca="1" si="555"/>
        <v/>
      </c>
      <c r="AN111" s="42" t="str">
        <f t="shared" ca="1" si="555"/>
        <v/>
      </c>
      <c r="AO111" s="42" t="str">
        <f t="shared" ca="1" si="555"/>
        <v/>
      </c>
      <c r="AP111" s="42" t="str">
        <f t="shared" ca="1" si="555"/>
        <v/>
      </c>
      <c r="AQ111" s="42" t="str">
        <f t="shared" ca="1" si="555"/>
        <v/>
      </c>
      <c r="AR111" s="42" t="str">
        <f t="shared" ca="1" si="555"/>
        <v/>
      </c>
      <c r="AS111" s="42" t="str">
        <f t="shared" ca="1" si="555"/>
        <v/>
      </c>
      <c r="AT111" s="42" t="str">
        <f t="shared" ca="1" si="555"/>
        <v/>
      </c>
      <c r="AU111" s="42" t="str">
        <f t="shared" ca="1" si="555"/>
        <v/>
      </c>
      <c r="AV111" s="42" t="str">
        <f t="shared" ca="1" si="555"/>
        <v/>
      </c>
      <c r="AW111" s="42" t="str">
        <f t="shared" ca="1" si="555"/>
        <v/>
      </c>
      <c r="AX111" s="42" t="str">
        <f t="shared" ca="1" si="555"/>
        <v/>
      </c>
      <c r="AY111" s="42" t="str">
        <f t="shared" ca="1" si="555"/>
        <v/>
      </c>
      <c r="AZ111" s="42" t="str">
        <f t="shared" ca="1" si="555"/>
        <v/>
      </c>
      <c r="BA111" s="42" t="str">
        <f t="shared" ca="1" si="555"/>
        <v/>
      </c>
      <c r="BB111" s="42" t="str">
        <f t="shared" ca="1" si="555"/>
        <v/>
      </c>
      <c r="BC111" s="42" t="str">
        <f t="shared" ca="1" si="555"/>
        <v/>
      </c>
      <c r="BD111" s="42" t="str">
        <f t="shared" ca="1" si="555"/>
        <v/>
      </c>
      <c r="BE111" s="42" t="str">
        <f t="shared" ca="1" si="555"/>
        <v/>
      </c>
      <c r="BF111" s="42" t="str">
        <f t="shared" ca="1" si="555"/>
        <v/>
      </c>
      <c r="BG111" s="42" t="str">
        <f t="shared" ca="1" si="555"/>
        <v/>
      </c>
      <c r="BH111" s="42" t="str">
        <f t="shared" ca="1" si="555"/>
        <v/>
      </c>
      <c r="BI111" s="42" t="str">
        <f t="shared" ca="1" si="555"/>
        <v/>
      </c>
      <c r="BJ111" s="42" t="str">
        <f t="shared" ca="1" si="555"/>
        <v/>
      </c>
      <c r="BK111" s="42" t="str">
        <f t="shared" ca="1" si="555"/>
        <v/>
      </c>
      <c r="BL111" s="42" t="str">
        <f t="shared" ca="1" si="555"/>
        <v/>
      </c>
      <c r="BM111" s="42" t="str">
        <f t="shared" ca="1" si="555"/>
        <v/>
      </c>
      <c r="BN111" s="42" t="str">
        <f t="shared" ca="1" si="555"/>
        <v/>
      </c>
      <c r="BO111" s="42" t="str">
        <f t="shared" ca="1" si="555"/>
        <v/>
      </c>
      <c r="BP111" s="42" t="str">
        <f t="shared" ref="BP111:CZ111" ca="1" si="556">IF(BP$89="","",IF(BP$89=$M$2,BO111,IF(BP$11&lt;$D$7,OFFSET(INDIRECT($D$3),$A111-1,$Q$3+BP$11),OFFSET(INDIRECT($D$4),$A111-1,$Q$4+BP$11))))</f>
        <v/>
      </c>
      <c r="BQ111" s="42" t="str">
        <f t="shared" ca="1" si="556"/>
        <v/>
      </c>
      <c r="BR111" s="42" t="str">
        <f t="shared" ca="1" si="556"/>
        <v/>
      </c>
      <c r="BS111" s="42" t="str">
        <f t="shared" ca="1" si="556"/>
        <v/>
      </c>
      <c r="BT111" s="42" t="str">
        <f t="shared" ca="1" si="556"/>
        <v/>
      </c>
      <c r="BU111" s="42" t="str">
        <f t="shared" ca="1" si="556"/>
        <v/>
      </c>
      <c r="BV111" s="42" t="str">
        <f t="shared" ca="1" si="556"/>
        <v/>
      </c>
      <c r="BW111" s="42" t="str">
        <f t="shared" ca="1" si="556"/>
        <v/>
      </c>
      <c r="BX111" s="42" t="str">
        <f t="shared" ca="1" si="556"/>
        <v/>
      </c>
      <c r="BY111" s="42" t="str">
        <f t="shared" ca="1" si="556"/>
        <v/>
      </c>
      <c r="BZ111" s="42" t="str">
        <f t="shared" ca="1" si="556"/>
        <v/>
      </c>
      <c r="CA111" s="42" t="str">
        <f t="shared" ca="1" si="556"/>
        <v/>
      </c>
      <c r="CB111" s="42" t="str">
        <f t="shared" ca="1" si="556"/>
        <v/>
      </c>
      <c r="CC111" s="42" t="str">
        <f t="shared" ca="1" si="556"/>
        <v/>
      </c>
      <c r="CD111" s="42" t="str">
        <f t="shared" ca="1" si="556"/>
        <v/>
      </c>
      <c r="CE111" s="42" t="str">
        <f t="shared" ca="1" si="556"/>
        <v/>
      </c>
      <c r="CF111" s="42" t="str">
        <f t="shared" ca="1" si="556"/>
        <v/>
      </c>
      <c r="CG111" s="42" t="str">
        <f t="shared" ca="1" si="556"/>
        <v/>
      </c>
      <c r="CH111" s="42" t="str">
        <f t="shared" ca="1" si="556"/>
        <v/>
      </c>
      <c r="CI111" s="42" t="str">
        <f t="shared" ca="1" si="556"/>
        <v/>
      </c>
      <c r="CJ111" s="42" t="str">
        <f t="shared" ca="1" si="556"/>
        <v/>
      </c>
      <c r="CK111" s="42" t="str">
        <f t="shared" ca="1" si="556"/>
        <v/>
      </c>
      <c r="CL111" s="42" t="str">
        <f t="shared" ca="1" si="556"/>
        <v/>
      </c>
      <c r="CM111" s="42" t="str">
        <f t="shared" ca="1" si="556"/>
        <v/>
      </c>
      <c r="CN111" s="42" t="str">
        <f t="shared" ca="1" si="556"/>
        <v/>
      </c>
      <c r="CO111" s="42" t="str">
        <f t="shared" ca="1" si="556"/>
        <v/>
      </c>
      <c r="CP111" s="42" t="str">
        <f t="shared" ca="1" si="556"/>
        <v/>
      </c>
      <c r="CQ111" s="42" t="str">
        <f t="shared" ca="1" si="556"/>
        <v/>
      </c>
      <c r="CR111" s="42" t="str">
        <f t="shared" ca="1" si="556"/>
        <v/>
      </c>
      <c r="CS111" s="42" t="str">
        <f t="shared" ca="1" si="556"/>
        <v/>
      </c>
      <c r="CT111" s="42" t="str">
        <f t="shared" ca="1" si="556"/>
        <v/>
      </c>
      <c r="CU111" s="42" t="str">
        <f t="shared" ca="1" si="556"/>
        <v/>
      </c>
      <c r="CV111" s="42" t="str">
        <f t="shared" ca="1" si="556"/>
        <v/>
      </c>
      <c r="CW111" s="42" t="str">
        <f t="shared" ca="1" si="556"/>
        <v/>
      </c>
      <c r="CX111" s="42" t="str">
        <f t="shared" ca="1" si="556"/>
        <v/>
      </c>
      <c r="CY111" s="42" t="str">
        <f t="shared" ca="1" si="556"/>
        <v/>
      </c>
      <c r="CZ111" s="42" t="str">
        <f t="shared" ca="1" si="556"/>
        <v/>
      </c>
    </row>
    <row r="112" spans="1:104" ht="13.5" customHeight="1">
      <c r="A112" s="41">
        <v>104</v>
      </c>
      <c r="B112" s="3">
        <f t="shared" si="490"/>
        <v>112</v>
      </c>
      <c r="C112" s="43" t="s">
        <v>556</v>
      </c>
      <c r="D112" s="42" t="e">
        <f t="shared" ref="D112:AI112" ca="1" si="557">IF(D$89="","",IF(D$89=$M$2,C112,IF(D$11&lt;$D$7,OFFSET(INDIRECT($D$3),$A112-1,$Q$3+D$11),OFFSET(INDIRECT($D$4),$A112-1,$Q$4+D$11))))</f>
        <v>#REF!</v>
      </c>
      <c r="E112" s="42" t="e">
        <f t="shared" ca="1" si="557"/>
        <v>#REF!</v>
      </c>
      <c r="F112" s="42" t="e">
        <f t="shared" ca="1" si="557"/>
        <v>#REF!</v>
      </c>
      <c r="G112" s="42">
        <f t="shared" ca="1" si="557"/>
        <v>0</v>
      </c>
      <c r="H112" s="42" t="str">
        <f t="shared" ca="1" si="557"/>
        <v>gross fixed assets</v>
      </c>
      <c r="I112" s="42">
        <f t="shared" ca="1" si="557"/>
        <v>11768</v>
      </c>
      <c r="J112" s="42">
        <f t="shared" ca="1" si="557"/>
        <v>21887</v>
      </c>
      <c r="K112" s="42">
        <f t="shared" ca="1" si="557"/>
        <v>28519</v>
      </c>
      <c r="L112" s="42">
        <f t="shared" ca="1" si="557"/>
        <v>20624</v>
      </c>
      <c r="M112" s="42">
        <f t="shared" ca="1" si="557"/>
        <v>22471</v>
      </c>
      <c r="N112" s="42">
        <f t="shared" ca="1" si="557"/>
        <v>6247.9</v>
      </c>
      <c r="O112" s="42">
        <f t="shared" ca="1" si="557"/>
        <v>6032.2</v>
      </c>
      <c r="P112" s="42">
        <f t="shared" ca="1" si="557"/>
        <v>5989.2</v>
      </c>
      <c r="Q112" s="42">
        <f t="shared" ca="1" si="557"/>
        <v>5866.2</v>
      </c>
      <c r="R112" s="42">
        <f t="shared" ca="1" si="557"/>
        <v>5826.4</v>
      </c>
      <c r="S112" s="42">
        <f t="shared" ca="1" si="557"/>
        <v>5762.3</v>
      </c>
      <c r="T112" s="42">
        <f t="shared" ca="1" si="557"/>
        <v>5705.4</v>
      </c>
      <c r="U112" s="42">
        <f t="shared" ca="1" si="557"/>
        <v>5578.8</v>
      </c>
      <c r="V112" s="42">
        <f t="shared" ca="1" si="557"/>
        <v>5544.5</v>
      </c>
      <c r="W112" s="42">
        <f t="shared" ca="1" si="557"/>
        <v>0</v>
      </c>
      <c r="X112" s="42">
        <f t="shared" ca="1" si="557"/>
        <v>0</v>
      </c>
      <c r="Y112" s="42" t="str">
        <f t="shared" ca="1" si="557"/>
        <v/>
      </c>
      <c r="Z112" s="42" t="str">
        <f t="shared" ca="1" si="557"/>
        <v/>
      </c>
      <c r="AA112" s="42" t="str">
        <f t="shared" ca="1" si="557"/>
        <v/>
      </c>
      <c r="AB112" s="42" t="str">
        <f t="shared" ca="1" si="557"/>
        <v/>
      </c>
      <c r="AC112" s="42" t="str">
        <f t="shared" ca="1" si="557"/>
        <v/>
      </c>
      <c r="AD112" s="42" t="str">
        <f t="shared" ca="1" si="557"/>
        <v/>
      </c>
      <c r="AE112" s="42" t="str">
        <f t="shared" ca="1" si="557"/>
        <v/>
      </c>
      <c r="AF112" s="42" t="str">
        <f t="shared" ca="1" si="557"/>
        <v/>
      </c>
      <c r="AG112" s="42" t="str">
        <f t="shared" ca="1" si="557"/>
        <v/>
      </c>
      <c r="AH112" s="42" t="str">
        <f t="shared" ca="1" si="557"/>
        <v/>
      </c>
      <c r="AI112" s="42" t="str">
        <f t="shared" ca="1" si="557"/>
        <v/>
      </c>
      <c r="AJ112" s="42" t="str">
        <f t="shared" ref="AJ112:BO112" ca="1" si="558">IF(AJ$89="","",IF(AJ$89=$M$2,AI112,IF(AJ$11&lt;$D$7,OFFSET(INDIRECT($D$3),$A112-1,$Q$3+AJ$11),OFFSET(INDIRECT($D$4),$A112-1,$Q$4+AJ$11))))</f>
        <v/>
      </c>
      <c r="AK112" s="42" t="str">
        <f t="shared" ca="1" si="558"/>
        <v/>
      </c>
      <c r="AL112" s="42" t="str">
        <f t="shared" ca="1" si="558"/>
        <v/>
      </c>
      <c r="AM112" s="42" t="str">
        <f t="shared" ca="1" si="558"/>
        <v/>
      </c>
      <c r="AN112" s="42" t="str">
        <f t="shared" ca="1" si="558"/>
        <v/>
      </c>
      <c r="AO112" s="42" t="str">
        <f t="shared" ca="1" si="558"/>
        <v/>
      </c>
      <c r="AP112" s="42" t="str">
        <f t="shared" ca="1" si="558"/>
        <v/>
      </c>
      <c r="AQ112" s="42" t="str">
        <f t="shared" ca="1" si="558"/>
        <v/>
      </c>
      <c r="AR112" s="42" t="str">
        <f t="shared" ca="1" si="558"/>
        <v/>
      </c>
      <c r="AS112" s="42" t="str">
        <f t="shared" ca="1" si="558"/>
        <v/>
      </c>
      <c r="AT112" s="42" t="str">
        <f t="shared" ca="1" si="558"/>
        <v/>
      </c>
      <c r="AU112" s="42" t="str">
        <f t="shared" ca="1" si="558"/>
        <v/>
      </c>
      <c r="AV112" s="42" t="str">
        <f t="shared" ca="1" si="558"/>
        <v/>
      </c>
      <c r="AW112" s="42" t="str">
        <f t="shared" ca="1" si="558"/>
        <v/>
      </c>
      <c r="AX112" s="42" t="str">
        <f t="shared" ca="1" si="558"/>
        <v/>
      </c>
      <c r="AY112" s="42" t="str">
        <f t="shared" ca="1" si="558"/>
        <v/>
      </c>
      <c r="AZ112" s="42" t="str">
        <f t="shared" ca="1" si="558"/>
        <v/>
      </c>
      <c r="BA112" s="42" t="str">
        <f t="shared" ca="1" si="558"/>
        <v/>
      </c>
      <c r="BB112" s="42" t="str">
        <f t="shared" ca="1" si="558"/>
        <v/>
      </c>
      <c r="BC112" s="42" t="str">
        <f t="shared" ca="1" si="558"/>
        <v/>
      </c>
      <c r="BD112" s="42" t="str">
        <f t="shared" ca="1" si="558"/>
        <v/>
      </c>
      <c r="BE112" s="42" t="str">
        <f t="shared" ca="1" si="558"/>
        <v/>
      </c>
      <c r="BF112" s="42" t="str">
        <f t="shared" ca="1" si="558"/>
        <v/>
      </c>
      <c r="BG112" s="42" t="str">
        <f t="shared" ca="1" si="558"/>
        <v/>
      </c>
      <c r="BH112" s="42" t="str">
        <f t="shared" ca="1" si="558"/>
        <v/>
      </c>
      <c r="BI112" s="42" t="str">
        <f t="shared" ca="1" si="558"/>
        <v/>
      </c>
      <c r="BJ112" s="42" t="str">
        <f t="shared" ca="1" si="558"/>
        <v/>
      </c>
      <c r="BK112" s="42" t="str">
        <f t="shared" ca="1" si="558"/>
        <v/>
      </c>
      <c r="BL112" s="42" t="str">
        <f t="shared" ca="1" si="558"/>
        <v/>
      </c>
      <c r="BM112" s="42" t="str">
        <f t="shared" ca="1" si="558"/>
        <v/>
      </c>
      <c r="BN112" s="42" t="str">
        <f t="shared" ca="1" si="558"/>
        <v/>
      </c>
      <c r="BO112" s="42" t="str">
        <f t="shared" ca="1" si="558"/>
        <v/>
      </c>
      <c r="BP112" s="42" t="str">
        <f t="shared" ref="BP112:CZ112" ca="1" si="559">IF(BP$89="","",IF(BP$89=$M$2,BO112,IF(BP$11&lt;$D$7,OFFSET(INDIRECT($D$3),$A112-1,$Q$3+BP$11),OFFSET(INDIRECT($D$4),$A112-1,$Q$4+BP$11))))</f>
        <v/>
      </c>
      <c r="BQ112" s="42" t="str">
        <f t="shared" ca="1" si="559"/>
        <v/>
      </c>
      <c r="BR112" s="42" t="str">
        <f t="shared" ca="1" si="559"/>
        <v/>
      </c>
      <c r="BS112" s="42" t="str">
        <f t="shared" ca="1" si="559"/>
        <v/>
      </c>
      <c r="BT112" s="42" t="str">
        <f t="shared" ca="1" si="559"/>
        <v/>
      </c>
      <c r="BU112" s="42" t="str">
        <f t="shared" ca="1" si="559"/>
        <v/>
      </c>
      <c r="BV112" s="42" t="str">
        <f t="shared" ca="1" si="559"/>
        <v/>
      </c>
      <c r="BW112" s="42" t="str">
        <f t="shared" ca="1" si="559"/>
        <v/>
      </c>
      <c r="BX112" s="42" t="str">
        <f t="shared" ca="1" si="559"/>
        <v/>
      </c>
      <c r="BY112" s="42" t="str">
        <f t="shared" ca="1" si="559"/>
        <v/>
      </c>
      <c r="BZ112" s="42" t="str">
        <f t="shared" ca="1" si="559"/>
        <v/>
      </c>
      <c r="CA112" s="42" t="str">
        <f t="shared" ca="1" si="559"/>
        <v/>
      </c>
      <c r="CB112" s="42" t="str">
        <f t="shared" ca="1" si="559"/>
        <v/>
      </c>
      <c r="CC112" s="42" t="str">
        <f t="shared" ca="1" si="559"/>
        <v/>
      </c>
      <c r="CD112" s="42" t="str">
        <f t="shared" ca="1" si="559"/>
        <v/>
      </c>
      <c r="CE112" s="42" t="str">
        <f t="shared" ca="1" si="559"/>
        <v/>
      </c>
      <c r="CF112" s="42" t="str">
        <f t="shared" ca="1" si="559"/>
        <v/>
      </c>
      <c r="CG112" s="42" t="str">
        <f t="shared" ca="1" si="559"/>
        <v/>
      </c>
      <c r="CH112" s="42" t="str">
        <f t="shared" ca="1" si="559"/>
        <v/>
      </c>
      <c r="CI112" s="42" t="str">
        <f t="shared" ca="1" si="559"/>
        <v/>
      </c>
      <c r="CJ112" s="42" t="str">
        <f t="shared" ca="1" si="559"/>
        <v/>
      </c>
      <c r="CK112" s="42" t="str">
        <f t="shared" ca="1" si="559"/>
        <v/>
      </c>
      <c r="CL112" s="42" t="str">
        <f t="shared" ca="1" si="559"/>
        <v/>
      </c>
      <c r="CM112" s="42" t="str">
        <f t="shared" ca="1" si="559"/>
        <v/>
      </c>
      <c r="CN112" s="42" t="str">
        <f t="shared" ca="1" si="559"/>
        <v/>
      </c>
      <c r="CO112" s="42" t="str">
        <f t="shared" ca="1" si="559"/>
        <v/>
      </c>
      <c r="CP112" s="42" t="str">
        <f t="shared" ca="1" si="559"/>
        <v/>
      </c>
      <c r="CQ112" s="42" t="str">
        <f t="shared" ca="1" si="559"/>
        <v/>
      </c>
      <c r="CR112" s="42" t="str">
        <f t="shared" ca="1" si="559"/>
        <v/>
      </c>
      <c r="CS112" s="42" t="str">
        <f t="shared" ca="1" si="559"/>
        <v/>
      </c>
      <c r="CT112" s="42" t="str">
        <f t="shared" ca="1" si="559"/>
        <v/>
      </c>
      <c r="CU112" s="42" t="str">
        <f t="shared" ca="1" si="559"/>
        <v/>
      </c>
      <c r="CV112" s="42" t="str">
        <f t="shared" ca="1" si="559"/>
        <v/>
      </c>
      <c r="CW112" s="42" t="str">
        <f t="shared" ca="1" si="559"/>
        <v/>
      </c>
      <c r="CX112" s="42" t="str">
        <f t="shared" ca="1" si="559"/>
        <v/>
      </c>
      <c r="CY112" s="42" t="str">
        <f t="shared" ca="1" si="559"/>
        <v/>
      </c>
      <c r="CZ112" s="42" t="str">
        <f t="shared" ca="1" si="559"/>
        <v/>
      </c>
    </row>
    <row r="113" spans="1:104" ht="13.5" customHeight="1">
      <c r="A113" s="41">
        <v>98</v>
      </c>
      <c r="B113" s="3">
        <f t="shared" si="490"/>
        <v>113</v>
      </c>
      <c r="C113" s="46" t="s">
        <v>555</v>
      </c>
      <c r="D113" s="42" t="e">
        <f t="shared" ref="D113:AI113" ca="1" si="560">IF(D$89="","",IF(D$89=$M$2,C113,IF(D$11&lt;$D$7,OFFSET(INDIRECT($D$3),$A113-1,$Q$3+D$11),OFFSET(INDIRECT($D$4),$A113-1,$Q$4+D$11))))</f>
        <v>#REF!</v>
      </c>
      <c r="E113" s="42" t="e">
        <f t="shared" ca="1" si="560"/>
        <v>#REF!</v>
      </c>
      <c r="F113" s="42" t="e">
        <f t="shared" ca="1" si="560"/>
        <v>#REF!</v>
      </c>
      <c r="G113" s="42">
        <f t="shared" ca="1" si="560"/>
        <v>0</v>
      </c>
      <c r="H113" s="42" t="str">
        <f t="shared" ca="1" si="560"/>
        <v>land and improvements</v>
      </c>
      <c r="I113" s="42">
        <f t="shared" ca="1" si="560"/>
        <v>2059</v>
      </c>
      <c r="J113" s="42">
        <f t="shared" ca="1" si="560"/>
        <v>2439</v>
      </c>
      <c r="K113" s="42">
        <f t="shared" ca="1" si="560"/>
        <v>3309</v>
      </c>
      <c r="L113" s="42">
        <f t="shared" ca="1" si="560"/>
        <v>4863</v>
      </c>
      <c r="M113" s="42">
        <f t="shared" ca="1" si="560"/>
        <v>6956</v>
      </c>
      <c r="N113" s="42">
        <f t="shared" ca="1" si="560"/>
        <v>26578</v>
      </c>
      <c r="O113" s="42">
        <f t="shared" ca="1" si="560"/>
        <v>27333</v>
      </c>
      <c r="P113" s="42">
        <f t="shared" ca="1" si="560"/>
        <v>21744</v>
      </c>
      <c r="Q113" s="42">
        <f t="shared" ca="1" si="560"/>
        <v>5083</v>
      </c>
      <c r="R113" s="42">
        <f t="shared" ca="1" si="560"/>
        <v>9792</v>
      </c>
      <c r="S113" s="42">
        <f t="shared" ca="1" si="560"/>
        <v>9162</v>
      </c>
      <c r="T113" s="42">
        <f t="shared" ca="1" si="560"/>
        <v>5668</v>
      </c>
      <c r="U113" s="42">
        <f t="shared" ca="1" si="560"/>
        <v>8768</v>
      </c>
      <c r="V113" s="42">
        <f t="shared" ca="1" si="560"/>
        <v>127</v>
      </c>
      <c r="W113" s="42">
        <f t="shared" ca="1" si="560"/>
        <v>0</v>
      </c>
      <c r="X113" s="42">
        <f t="shared" ca="1" si="560"/>
        <v>0</v>
      </c>
      <c r="Y113" s="42" t="str">
        <f t="shared" ca="1" si="560"/>
        <v/>
      </c>
      <c r="Z113" s="42" t="str">
        <f t="shared" ca="1" si="560"/>
        <v/>
      </c>
      <c r="AA113" s="42" t="str">
        <f t="shared" ca="1" si="560"/>
        <v/>
      </c>
      <c r="AB113" s="42" t="str">
        <f t="shared" ca="1" si="560"/>
        <v/>
      </c>
      <c r="AC113" s="42" t="str">
        <f t="shared" ca="1" si="560"/>
        <v/>
      </c>
      <c r="AD113" s="42" t="str">
        <f t="shared" ca="1" si="560"/>
        <v/>
      </c>
      <c r="AE113" s="42" t="str">
        <f t="shared" ca="1" si="560"/>
        <v/>
      </c>
      <c r="AF113" s="42" t="str">
        <f t="shared" ca="1" si="560"/>
        <v/>
      </c>
      <c r="AG113" s="42" t="str">
        <f t="shared" ca="1" si="560"/>
        <v/>
      </c>
      <c r="AH113" s="42" t="str">
        <f t="shared" ca="1" si="560"/>
        <v/>
      </c>
      <c r="AI113" s="42" t="str">
        <f t="shared" ca="1" si="560"/>
        <v/>
      </c>
      <c r="AJ113" s="42" t="str">
        <f t="shared" ref="AJ113:BO113" ca="1" si="561">IF(AJ$89="","",IF(AJ$89=$M$2,AI113,IF(AJ$11&lt;$D$7,OFFSET(INDIRECT($D$3),$A113-1,$Q$3+AJ$11),OFFSET(INDIRECT($D$4),$A113-1,$Q$4+AJ$11))))</f>
        <v/>
      </c>
      <c r="AK113" s="42" t="str">
        <f t="shared" ca="1" si="561"/>
        <v/>
      </c>
      <c r="AL113" s="42" t="str">
        <f t="shared" ca="1" si="561"/>
        <v/>
      </c>
      <c r="AM113" s="42" t="str">
        <f t="shared" ca="1" si="561"/>
        <v/>
      </c>
      <c r="AN113" s="42" t="str">
        <f t="shared" ca="1" si="561"/>
        <v/>
      </c>
      <c r="AO113" s="42" t="str">
        <f t="shared" ca="1" si="561"/>
        <v/>
      </c>
      <c r="AP113" s="42" t="str">
        <f t="shared" ca="1" si="561"/>
        <v/>
      </c>
      <c r="AQ113" s="42" t="str">
        <f t="shared" ca="1" si="561"/>
        <v/>
      </c>
      <c r="AR113" s="42" t="str">
        <f t="shared" ca="1" si="561"/>
        <v/>
      </c>
      <c r="AS113" s="42" t="str">
        <f t="shared" ca="1" si="561"/>
        <v/>
      </c>
      <c r="AT113" s="42" t="str">
        <f t="shared" ca="1" si="561"/>
        <v/>
      </c>
      <c r="AU113" s="42" t="str">
        <f t="shared" ca="1" si="561"/>
        <v/>
      </c>
      <c r="AV113" s="42" t="str">
        <f t="shared" ca="1" si="561"/>
        <v/>
      </c>
      <c r="AW113" s="42" t="str">
        <f t="shared" ca="1" si="561"/>
        <v/>
      </c>
      <c r="AX113" s="42" t="str">
        <f t="shared" ca="1" si="561"/>
        <v/>
      </c>
      <c r="AY113" s="42" t="str">
        <f t="shared" ca="1" si="561"/>
        <v/>
      </c>
      <c r="AZ113" s="42" t="str">
        <f t="shared" ca="1" si="561"/>
        <v/>
      </c>
      <c r="BA113" s="42" t="str">
        <f t="shared" ca="1" si="561"/>
        <v/>
      </c>
      <c r="BB113" s="42" t="str">
        <f t="shared" ca="1" si="561"/>
        <v/>
      </c>
      <c r="BC113" s="42" t="str">
        <f t="shared" ca="1" si="561"/>
        <v/>
      </c>
      <c r="BD113" s="42" t="str">
        <f t="shared" ca="1" si="561"/>
        <v/>
      </c>
      <c r="BE113" s="42" t="str">
        <f t="shared" ca="1" si="561"/>
        <v/>
      </c>
      <c r="BF113" s="42" t="str">
        <f t="shared" ca="1" si="561"/>
        <v/>
      </c>
      <c r="BG113" s="42" t="str">
        <f t="shared" ca="1" si="561"/>
        <v/>
      </c>
      <c r="BH113" s="42" t="str">
        <f t="shared" ca="1" si="561"/>
        <v/>
      </c>
      <c r="BI113" s="42" t="str">
        <f t="shared" ca="1" si="561"/>
        <v/>
      </c>
      <c r="BJ113" s="42" t="str">
        <f t="shared" ca="1" si="561"/>
        <v/>
      </c>
      <c r="BK113" s="42" t="str">
        <f t="shared" ca="1" si="561"/>
        <v/>
      </c>
      <c r="BL113" s="42" t="str">
        <f t="shared" ca="1" si="561"/>
        <v/>
      </c>
      <c r="BM113" s="42" t="str">
        <f t="shared" ca="1" si="561"/>
        <v/>
      </c>
      <c r="BN113" s="42" t="str">
        <f t="shared" ca="1" si="561"/>
        <v/>
      </c>
      <c r="BO113" s="42" t="str">
        <f t="shared" ca="1" si="561"/>
        <v/>
      </c>
      <c r="BP113" s="42" t="str">
        <f t="shared" ref="BP113:CZ113" ca="1" si="562">IF(BP$89="","",IF(BP$89=$M$2,BO113,IF(BP$11&lt;$D$7,OFFSET(INDIRECT($D$3),$A113-1,$Q$3+BP$11),OFFSET(INDIRECT($D$4),$A113-1,$Q$4+BP$11))))</f>
        <v/>
      </c>
      <c r="BQ113" s="42" t="str">
        <f t="shared" ca="1" si="562"/>
        <v/>
      </c>
      <c r="BR113" s="42" t="str">
        <f t="shared" ca="1" si="562"/>
        <v/>
      </c>
      <c r="BS113" s="42" t="str">
        <f t="shared" ca="1" si="562"/>
        <v/>
      </c>
      <c r="BT113" s="42" t="str">
        <f t="shared" ca="1" si="562"/>
        <v/>
      </c>
      <c r="BU113" s="42" t="str">
        <f t="shared" ca="1" si="562"/>
        <v/>
      </c>
      <c r="BV113" s="42" t="str">
        <f t="shared" ca="1" si="562"/>
        <v/>
      </c>
      <c r="BW113" s="42" t="str">
        <f t="shared" ca="1" si="562"/>
        <v/>
      </c>
      <c r="BX113" s="42" t="str">
        <f t="shared" ca="1" si="562"/>
        <v/>
      </c>
      <c r="BY113" s="42" t="str">
        <f t="shared" ca="1" si="562"/>
        <v/>
      </c>
      <c r="BZ113" s="42" t="str">
        <f t="shared" ca="1" si="562"/>
        <v/>
      </c>
      <c r="CA113" s="42" t="str">
        <f t="shared" ca="1" si="562"/>
        <v/>
      </c>
      <c r="CB113" s="42" t="str">
        <f t="shared" ca="1" si="562"/>
        <v/>
      </c>
      <c r="CC113" s="42" t="str">
        <f t="shared" ca="1" si="562"/>
        <v/>
      </c>
      <c r="CD113" s="42" t="str">
        <f t="shared" ca="1" si="562"/>
        <v/>
      </c>
      <c r="CE113" s="42" t="str">
        <f t="shared" ca="1" si="562"/>
        <v/>
      </c>
      <c r="CF113" s="42" t="str">
        <f t="shared" ca="1" si="562"/>
        <v/>
      </c>
      <c r="CG113" s="42" t="str">
        <f t="shared" ca="1" si="562"/>
        <v/>
      </c>
      <c r="CH113" s="42" t="str">
        <f t="shared" ca="1" si="562"/>
        <v/>
      </c>
      <c r="CI113" s="42" t="str">
        <f t="shared" ca="1" si="562"/>
        <v/>
      </c>
      <c r="CJ113" s="42" t="str">
        <f t="shared" ca="1" si="562"/>
        <v/>
      </c>
      <c r="CK113" s="42" t="str">
        <f t="shared" ca="1" si="562"/>
        <v/>
      </c>
      <c r="CL113" s="42" t="str">
        <f t="shared" ca="1" si="562"/>
        <v/>
      </c>
      <c r="CM113" s="42" t="str">
        <f t="shared" ca="1" si="562"/>
        <v/>
      </c>
      <c r="CN113" s="42" t="str">
        <f t="shared" ca="1" si="562"/>
        <v/>
      </c>
      <c r="CO113" s="42" t="str">
        <f t="shared" ca="1" si="562"/>
        <v/>
      </c>
      <c r="CP113" s="42" t="str">
        <f t="shared" ca="1" si="562"/>
        <v/>
      </c>
      <c r="CQ113" s="42" t="str">
        <f t="shared" ca="1" si="562"/>
        <v/>
      </c>
      <c r="CR113" s="42" t="str">
        <f t="shared" ca="1" si="562"/>
        <v/>
      </c>
      <c r="CS113" s="42" t="str">
        <f t="shared" ca="1" si="562"/>
        <v/>
      </c>
      <c r="CT113" s="42" t="str">
        <f t="shared" ca="1" si="562"/>
        <v/>
      </c>
      <c r="CU113" s="42" t="str">
        <f t="shared" ca="1" si="562"/>
        <v/>
      </c>
      <c r="CV113" s="42" t="str">
        <f t="shared" ca="1" si="562"/>
        <v/>
      </c>
      <c r="CW113" s="42" t="str">
        <f t="shared" ca="1" si="562"/>
        <v/>
      </c>
      <c r="CX113" s="42" t="str">
        <f t="shared" ca="1" si="562"/>
        <v/>
      </c>
      <c r="CY113" s="42" t="str">
        <f t="shared" ca="1" si="562"/>
        <v/>
      </c>
      <c r="CZ113" s="42" t="str">
        <f t="shared" ca="1" si="562"/>
        <v/>
      </c>
    </row>
    <row r="114" spans="1:104" ht="13.5" customHeight="1">
      <c r="A114" s="41">
        <v>99</v>
      </c>
      <c r="B114" s="3">
        <f t="shared" si="490"/>
        <v>114</v>
      </c>
      <c r="C114" s="46" t="s">
        <v>554</v>
      </c>
      <c r="D114" s="42" t="e">
        <f t="shared" ref="D114:AI114" ca="1" si="563">IF(D$89="","",IF(D$89=$M$2,C114,IF(D$11&lt;$D$7,OFFSET(INDIRECT($D$3),$A114-1,$Q$3+D$11),OFFSET(INDIRECT($D$4),$A114-1,$Q$4+D$11))))</f>
        <v>#REF!</v>
      </c>
      <c r="E114" s="42" t="e">
        <f t="shared" ca="1" si="563"/>
        <v>#REF!</v>
      </c>
      <c r="F114" s="42" t="e">
        <f t="shared" ca="1" si="563"/>
        <v>#REF!</v>
      </c>
      <c r="G114" s="42">
        <f t="shared" ca="1" si="563"/>
        <v>0</v>
      </c>
      <c r="H114" s="42" t="str">
        <f t="shared" ca="1" si="563"/>
        <v>building and improvements</v>
      </c>
      <c r="I114" s="42">
        <f t="shared" ca="1" si="563"/>
        <v>2599</v>
      </c>
      <c r="J114" s="42">
        <f t="shared" ca="1" si="563"/>
        <v>3464</v>
      </c>
      <c r="K114" s="42">
        <f t="shared" ca="1" si="563"/>
        <v>0</v>
      </c>
      <c r="L114" s="42">
        <f t="shared" ca="1" si="563"/>
        <v>0</v>
      </c>
      <c r="M114" s="42">
        <f t="shared" ca="1" si="563"/>
        <v>0</v>
      </c>
      <c r="N114" s="42">
        <f t="shared" ca="1" si="563"/>
        <v>20626</v>
      </c>
      <c r="O114" s="42">
        <f t="shared" ca="1" si="563"/>
        <v>12052</v>
      </c>
      <c r="P114" s="42">
        <f t="shared" ca="1" si="563"/>
        <v>7824</v>
      </c>
      <c r="Q114" s="42">
        <f t="shared" ca="1" si="563"/>
        <v>9398</v>
      </c>
      <c r="R114" s="42">
        <f t="shared" ca="1" si="563"/>
        <v>30457</v>
      </c>
      <c r="S114" s="42">
        <f t="shared" ca="1" si="563"/>
        <v>16605</v>
      </c>
      <c r="T114" s="42">
        <f t="shared" ca="1" si="563"/>
        <v>12899</v>
      </c>
      <c r="U114" s="42">
        <f t="shared" ca="1" si="563"/>
        <v>9817</v>
      </c>
      <c r="V114" s="42">
        <f t="shared" ca="1" si="563"/>
        <v>23457</v>
      </c>
      <c r="W114" s="42">
        <f t="shared" ca="1" si="563"/>
        <v>0</v>
      </c>
      <c r="X114" s="42">
        <f t="shared" ca="1" si="563"/>
        <v>0</v>
      </c>
      <c r="Y114" s="42" t="str">
        <f t="shared" ca="1" si="563"/>
        <v/>
      </c>
      <c r="Z114" s="42" t="str">
        <f t="shared" ca="1" si="563"/>
        <v/>
      </c>
      <c r="AA114" s="42" t="str">
        <f t="shared" ca="1" si="563"/>
        <v/>
      </c>
      <c r="AB114" s="42" t="str">
        <f t="shared" ca="1" si="563"/>
        <v/>
      </c>
      <c r="AC114" s="42" t="str">
        <f t="shared" ca="1" si="563"/>
        <v/>
      </c>
      <c r="AD114" s="42" t="str">
        <f t="shared" ca="1" si="563"/>
        <v/>
      </c>
      <c r="AE114" s="42" t="str">
        <f t="shared" ca="1" si="563"/>
        <v/>
      </c>
      <c r="AF114" s="42" t="str">
        <f t="shared" ca="1" si="563"/>
        <v/>
      </c>
      <c r="AG114" s="42" t="str">
        <f t="shared" ca="1" si="563"/>
        <v/>
      </c>
      <c r="AH114" s="42" t="str">
        <f t="shared" ca="1" si="563"/>
        <v/>
      </c>
      <c r="AI114" s="42" t="str">
        <f t="shared" ca="1" si="563"/>
        <v/>
      </c>
      <c r="AJ114" s="42" t="str">
        <f t="shared" ref="AJ114:BO114" ca="1" si="564">IF(AJ$89="","",IF(AJ$89=$M$2,AI114,IF(AJ$11&lt;$D$7,OFFSET(INDIRECT($D$3),$A114-1,$Q$3+AJ$11),OFFSET(INDIRECT($D$4),$A114-1,$Q$4+AJ$11))))</f>
        <v/>
      </c>
      <c r="AK114" s="42" t="str">
        <f t="shared" ca="1" si="564"/>
        <v/>
      </c>
      <c r="AL114" s="42" t="str">
        <f t="shared" ca="1" si="564"/>
        <v/>
      </c>
      <c r="AM114" s="42" t="str">
        <f t="shared" ca="1" si="564"/>
        <v/>
      </c>
      <c r="AN114" s="42" t="str">
        <f t="shared" ca="1" si="564"/>
        <v/>
      </c>
      <c r="AO114" s="42" t="str">
        <f t="shared" ca="1" si="564"/>
        <v/>
      </c>
      <c r="AP114" s="42" t="str">
        <f t="shared" ca="1" si="564"/>
        <v/>
      </c>
      <c r="AQ114" s="42" t="str">
        <f t="shared" ca="1" si="564"/>
        <v/>
      </c>
      <c r="AR114" s="42" t="str">
        <f t="shared" ca="1" si="564"/>
        <v/>
      </c>
      <c r="AS114" s="42" t="str">
        <f t="shared" ca="1" si="564"/>
        <v/>
      </c>
      <c r="AT114" s="42" t="str">
        <f t="shared" ca="1" si="564"/>
        <v/>
      </c>
      <c r="AU114" s="42" t="str">
        <f t="shared" ca="1" si="564"/>
        <v/>
      </c>
      <c r="AV114" s="42" t="str">
        <f t="shared" ca="1" si="564"/>
        <v/>
      </c>
      <c r="AW114" s="42" t="str">
        <f t="shared" ca="1" si="564"/>
        <v/>
      </c>
      <c r="AX114" s="42" t="str">
        <f t="shared" ca="1" si="564"/>
        <v/>
      </c>
      <c r="AY114" s="42" t="str">
        <f t="shared" ca="1" si="564"/>
        <v/>
      </c>
      <c r="AZ114" s="42" t="str">
        <f t="shared" ca="1" si="564"/>
        <v/>
      </c>
      <c r="BA114" s="42" t="str">
        <f t="shared" ca="1" si="564"/>
        <v/>
      </c>
      <c r="BB114" s="42" t="str">
        <f t="shared" ca="1" si="564"/>
        <v/>
      </c>
      <c r="BC114" s="42" t="str">
        <f t="shared" ca="1" si="564"/>
        <v/>
      </c>
      <c r="BD114" s="42" t="str">
        <f t="shared" ca="1" si="564"/>
        <v/>
      </c>
      <c r="BE114" s="42" t="str">
        <f t="shared" ca="1" si="564"/>
        <v/>
      </c>
      <c r="BF114" s="42" t="str">
        <f t="shared" ca="1" si="564"/>
        <v/>
      </c>
      <c r="BG114" s="42" t="str">
        <f t="shared" ca="1" si="564"/>
        <v/>
      </c>
      <c r="BH114" s="42" t="str">
        <f t="shared" ca="1" si="564"/>
        <v/>
      </c>
      <c r="BI114" s="42" t="str">
        <f t="shared" ca="1" si="564"/>
        <v/>
      </c>
      <c r="BJ114" s="42" t="str">
        <f t="shared" ca="1" si="564"/>
        <v/>
      </c>
      <c r="BK114" s="42" t="str">
        <f t="shared" ca="1" si="564"/>
        <v/>
      </c>
      <c r="BL114" s="42" t="str">
        <f t="shared" ca="1" si="564"/>
        <v/>
      </c>
      <c r="BM114" s="42" t="str">
        <f t="shared" ca="1" si="564"/>
        <v/>
      </c>
      <c r="BN114" s="42" t="str">
        <f t="shared" ca="1" si="564"/>
        <v/>
      </c>
      <c r="BO114" s="42" t="str">
        <f t="shared" ca="1" si="564"/>
        <v/>
      </c>
      <c r="BP114" s="42" t="str">
        <f t="shared" ref="BP114:CZ114" ca="1" si="565">IF(BP$89="","",IF(BP$89=$M$2,BO114,IF(BP$11&lt;$D$7,OFFSET(INDIRECT($D$3),$A114-1,$Q$3+BP$11),OFFSET(INDIRECT($D$4),$A114-1,$Q$4+BP$11))))</f>
        <v/>
      </c>
      <c r="BQ114" s="42" t="str">
        <f t="shared" ca="1" si="565"/>
        <v/>
      </c>
      <c r="BR114" s="42" t="str">
        <f t="shared" ca="1" si="565"/>
        <v/>
      </c>
      <c r="BS114" s="42" t="str">
        <f t="shared" ca="1" si="565"/>
        <v/>
      </c>
      <c r="BT114" s="42" t="str">
        <f t="shared" ca="1" si="565"/>
        <v/>
      </c>
      <c r="BU114" s="42" t="str">
        <f t="shared" ca="1" si="565"/>
        <v/>
      </c>
      <c r="BV114" s="42" t="str">
        <f t="shared" ca="1" si="565"/>
        <v/>
      </c>
      <c r="BW114" s="42" t="str">
        <f t="shared" ca="1" si="565"/>
        <v/>
      </c>
      <c r="BX114" s="42" t="str">
        <f t="shared" ca="1" si="565"/>
        <v/>
      </c>
      <c r="BY114" s="42" t="str">
        <f t="shared" ca="1" si="565"/>
        <v/>
      </c>
      <c r="BZ114" s="42" t="str">
        <f t="shared" ca="1" si="565"/>
        <v/>
      </c>
      <c r="CA114" s="42" t="str">
        <f t="shared" ca="1" si="565"/>
        <v/>
      </c>
      <c r="CB114" s="42" t="str">
        <f t="shared" ca="1" si="565"/>
        <v/>
      </c>
      <c r="CC114" s="42" t="str">
        <f t="shared" ca="1" si="565"/>
        <v/>
      </c>
      <c r="CD114" s="42" t="str">
        <f t="shared" ca="1" si="565"/>
        <v/>
      </c>
      <c r="CE114" s="42" t="str">
        <f t="shared" ca="1" si="565"/>
        <v/>
      </c>
      <c r="CF114" s="42" t="str">
        <f t="shared" ca="1" si="565"/>
        <v/>
      </c>
      <c r="CG114" s="42" t="str">
        <f t="shared" ca="1" si="565"/>
        <v/>
      </c>
      <c r="CH114" s="42" t="str">
        <f t="shared" ca="1" si="565"/>
        <v/>
      </c>
      <c r="CI114" s="42" t="str">
        <f t="shared" ca="1" si="565"/>
        <v/>
      </c>
      <c r="CJ114" s="42" t="str">
        <f t="shared" ca="1" si="565"/>
        <v/>
      </c>
      <c r="CK114" s="42" t="str">
        <f t="shared" ca="1" si="565"/>
        <v/>
      </c>
      <c r="CL114" s="42" t="str">
        <f t="shared" ca="1" si="565"/>
        <v/>
      </c>
      <c r="CM114" s="42" t="str">
        <f t="shared" ca="1" si="565"/>
        <v/>
      </c>
      <c r="CN114" s="42" t="str">
        <f t="shared" ca="1" si="565"/>
        <v/>
      </c>
      <c r="CO114" s="42" t="str">
        <f t="shared" ca="1" si="565"/>
        <v/>
      </c>
      <c r="CP114" s="42" t="str">
        <f t="shared" ca="1" si="565"/>
        <v/>
      </c>
      <c r="CQ114" s="42" t="str">
        <f t="shared" ca="1" si="565"/>
        <v/>
      </c>
      <c r="CR114" s="42" t="str">
        <f t="shared" ca="1" si="565"/>
        <v/>
      </c>
      <c r="CS114" s="42" t="str">
        <f t="shared" ca="1" si="565"/>
        <v/>
      </c>
      <c r="CT114" s="42" t="str">
        <f t="shared" ca="1" si="565"/>
        <v/>
      </c>
      <c r="CU114" s="42" t="str">
        <f t="shared" ca="1" si="565"/>
        <v/>
      </c>
      <c r="CV114" s="42" t="str">
        <f t="shared" ca="1" si="565"/>
        <v/>
      </c>
      <c r="CW114" s="42" t="str">
        <f t="shared" ca="1" si="565"/>
        <v/>
      </c>
      <c r="CX114" s="42" t="str">
        <f t="shared" ca="1" si="565"/>
        <v/>
      </c>
      <c r="CY114" s="42" t="str">
        <f t="shared" ca="1" si="565"/>
        <v/>
      </c>
      <c r="CZ114" s="42" t="str">
        <f t="shared" ca="1" si="565"/>
        <v/>
      </c>
    </row>
    <row r="115" spans="1:104" ht="13.5" customHeight="1">
      <c r="A115" s="41">
        <v>100</v>
      </c>
      <c r="B115" s="3">
        <f t="shared" si="490"/>
        <v>115</v>
      </c>
      <c r="C115" s="46" t="s">
        <v>553</v>
      </c>
      <c r="D115" s="42" t="e">
        <f t="shared" ref="D115:AI115" ca="1" si="566">IF(D$89="","",IF(D$89=$M$2,C115,IF(D$11&lt;$D$7,OFFSET(INDIRECT($D$3),$A115-1,$Q$3+D$11),OFFSET(INDIRECT($D$4),$A115-1,$Q$4+D$11))))</f>
        <v>#REF!</v>
      </c>
      <c r="E115" s="42" t="e">
        <f t="shared" ca="1" si="566"/>
        <v>#REF!</v>
      </c>
      <c r="F115" s="42" t="e">
        <f t="shared" ca="1" si="566"/>
        <v>#REF!</v>
      </c>
      <c r="G115" s="42">
        <f t="shared" ca="1" si="566"/>
        <v>0</v>
      </c>
      <c r="H115" s="42" t="str">
        <f t="shared" ca="1" si="566"/>
        <v>machinery, furniture &amp; equipment</v>
      </c>
      <c r="I115" s="42">
        <f t="shared" ca="1" si="566"/>
        <v>7110</v>
      </c>
      <c r="J115" s="42">
        <f t="shared" ca="1" si="566"/>
        <v>10000</v>
      </c>
      <c r="K115" s="42">
        <f t="shared" ca="1" si="566"/>
        <v>10000</v>
      </c>
      <c r="L115" s="42">
        <f t="shared" ca="1" si="566"/>
        <v>10000</v>
      </c>
      <c r="M115" s="42">
        <f t="shared" ca="1" si="566"/>
        <v>10000</v>
      </c>
      <c r="N115" s="42">
        <f t="shared" ca="1" si="566"/>
        <v>146645</v>
      </c>
      <c r="O115" s="42">
        <f t="shared" ca="1" si="566"/>
        <v>137141</v>
      </c>
      <c r="P115" s="42">
        <f t="shared" ca="1" si="566"/>
        <v>151980</v>
      </c>
      <c r="Q115" s="42">
        <f t="shared" ca="1" si="566"/>
        <v>146842</v>
      </c>
      <c r="R115" s="42">
        <f t="shared" ca="1" si="566"/>
        <v>159731</v>
      </c>
      <c r="S115" s="42">
        <f t="shared" ca="1" si="566"/>
        <v>172877</v>
      </c>
      <c r="T115" s="42">
        <f t="shared" ca="1" si="566"/>
        <v>180095</v>
      </c>
      <c r="U115" s="42">
        <f t="shared" ca="1" si="566"/>
        <v>183817</v>
      </c>
      <c r="V115" s="42">
        <f t="shared" ca="1" si="566"/>
        <v>191230</v>
      </c>
      <c r="W115" s="42">
        <f t="shared" ca="1" si="566"/>
        <v>0</v>
      </c>
      <c r="X115" s="42">
        <f t="shared" ca="1" si="566"/>
        <v>0</v>
      </c>
      <c r="Y115" s="42" t="str">
        <f t="shared" ca="1" si="566"/>
        <v/>
      </c>
      <c r="Z115" s="42" t="str">
        <f t="shared" ca="1" si="566"/>
        <v/>
      </c>
      <c r="AA115" s="42" t="str">
        <f t="shared" ca="1" si="566"/>
        <v/>
      </c>
      <c r="AB115" s="42" t="str">
        <f t="shared" ca="1" si="566"/>
        <v/>
      </c>
      <c r="AC115" s="42" t="str">
        <f t="shared" ca="1" si="566"/>
        <v/>
      </c>
      <c r="AD115" s="42" t="str">
        <f t="shared" ca="1" si="566"/>
        <v/>
      </c>
      <c r="AE115" s="42" t="str">
        <f t="shared" ca="1" si="566"/>
        <v/>
      </c>
      <c r="AF115" s="42" t="str">
        <f t="shared" ca="1" si="566"/>
        <v/>
      </c>
      <c r="AG115" s="42" t="str">
        <f t="shared" ca="1" si="566"/>
        <v/>
      </c>
      <c r="AH115" s="42" t="str">
        <f t="shared" ca="1" si="566"/>
        <v/>
      </c>
      <c r="AI115" s="42" t="str">
        <f t="shared" ca="1" si="566"/>
        <v/>
      </c>
      <c r="AJ115" s="42" t="str">
        <f t="shared" ref="AJ115:BO115" ca="1" si="567">IF(AJ$89="","",IF(AJ$89=$M$2,AI115,IF(AJ$11&lt;$D$7,OFFSET(INDIRECT($D$3),$A115-1,$Q$3+AJ$11),OFFSET(INDIRECT($D$4),$A115-1,$Q$4+AJ$11))))</f>
        <v/>
      </c>
      <c r="AK115" s="42" t="str">
        <f t="shared" ca="1" si="567"/>
        <v/>
      </c>
      <c r="AL115" s="42" t="str">
        <f t="shared" ca="1" si="567"/>
        <v/>
      </c>
      <c r="AM115" s="42" t="str">
        <f t="shared" ca="1" si="567"/>
        <v/>
      </c>
      <c r="AN115" s="42" t="str">
        <f t="shared" ca="1" si="567"/>
        <v/>
      </c>
      <c r="AO115" s="42" t="str">
        <f t="shared" ca="1" si="567"/>
        <v/>
      </c>
      <c r="AP115" s="42" t="str">
        <f t="shared" ca="1" si="567"/>
        <v/>
      </c>
      <c r="AQ115" s="42" t="str">
        <f t="shared" ca="1" si="567"/>
        <v/>
      </c>
      <c r="AR115" s="42" t="str">
        <f t="shared" ca="1" si="567"/>
        <v/>
      </c>
      <c r="AS115" s="42" t="str">
        <f t="shared" ca="1" si="567"/>
        <v/>
      </c>
      <c r="AT115" s="42" t="str">
        <f t="shared" ca="1" si="567"/>
        <v/>
      </c>
      <c r="AU115" s="42" t="str">
        <f t="shared" ca="1" si="567"/>
        <v/>
      </c>
      <c r="AV115" s="42" t="str">
        <f t="shared" ca="1" si="567"/>
        <v/>
      </c>
      <c r="AW115" s="42" t="str">
        <f t="shared" ca="1" si="567"/>
        <v/>
      </c>
      <c r="AX115" s="42" t="str">
        <f t="shared" ca="1" si="567"/>
        <v/>
      </c>
      <c r="AY115" s="42" t="str">
        <f t="shared" ca="1" si="567"/>
        <v/>
      </c>
      <c r="AZ115" s="42" t="str">
        <f t="shared" ca="1" si="567"/>
        <v/>
      </c>
      <c r="BA115" s="42" t="str">
        <f t="shared" ca="1" si="567"/>
        <v/>
      </c>
      <c r="BB115" s="42" t="str">
        <f t="shared" ca="1" si="567"/>
        <v/>
      </c>
      <c r="BC115" s="42" t="str">
        <f t="shared" ca="1" si="567"/>
        <v/>
      </c>
      <c r="BD115" s="42" t="str">
        <f t="shared" ca="1" si="567"/>
        <v/>
      </c>
      <c r="BE115" s="42" t="str">
        <f t="shared" ca="1" si="567"/>
        <v/>
      </c>
      <c r="BF115" s="42" t="str">
        <f t="shared" ca="1" si="567"/>
        <v/>
      </c>
      <c r="BG115" s="42" t="str">
        <f t="shared" ca="1" si="567"/>
        <v/>
      </c>
      <c r="BH115" s="42" t="str">
        <f t="shared" ca="1" si="567"/>
        <v/>
      </c>
      <c r="BI115" s="42" t="str">
        <f t="shared" ca="1" si="567"/>
        <v/>
      </c>
      <c r="BJ115" s="42" t="str">
        <f t="shared" ca="1" si="567"/>
        <v/>
      </c>
      <c r="BK115" s="42" t="str">
        <f t="shared" ca="1" si="567"/>
        <v/>
      </c>
      <c r="BL115" s="42" t="str">
        <f t="shared" ca="1" si="567"/>
        <v/>
      </c>
      <c r="BM115" s="42" t="str">
        <f t="shared" ca="1" si="567"/>
        <v/>
      </c>
      <c r="BN115" s="42" t="str">
        <f t="shared" ca="1" si="567"/>
        <v/>
      </c>
      <c r="BO115" s="42" t="str">
        <f t="shared" ca="1" si="567"/>
        <v/>
      </c>
      <c r="BP115" s="42" t="str">
        <f t="shared" ref="BP115:CZ115" ca="1" si="568">IF(BP$89="","",IF(BP$89=$M$2,BO115,IF(BP$11&lt;$D$7,OFFSET(INDIRECT($D$3),$A115-1,$Q$3+BP$11),OFFSET(INDIRECT($D$4),$A115-1,$Q$4+BP$11))))</f>
        <v/>
      </c>
      <c r="BQ115" s="42" t="str">
        <f t="shared" ca="1" si="568"/>
        <v/>
      </c>
      <c r="BR115" s="42" t="str">
        <f t="shared" ca="1" si="568"/>
        <v/>
      </c>
      <c r="BS115" s="42" t="str">
        <f t="shared" ca="1" si="568"/>
        <v/>
      </c>
      <c r="BT115" s="42" t="str">
        <f t="shared" ca="1" si="568"/>
        <v/>
      </c>
      <c r="BU115" s="42" t="str">
        <f t="shared" ca="1" si="568"/>
        <v/>
      </c>
      <c r="BV115" s="42" t="str">
        <f t="shared" ca="1" si="568"/>
        <v/>
      </c>
      <c r="BW115" s="42" t="str">
        <f t="shared" ca="1" si="568"/>
        <v/>
      </c>
      <c r="BX115" s="42" t="str">
        <f t="shared" ca="1" si="568"/>
        <v/>
      </c>
      <c r="BY115" s="42" t="str">
        <f t="shared" ca="1" si="568"/>
        <v/>
      </c>
      <c r="BZ115" s="42" t="str">
        <f t="shared" ca="1" si="568"/>
        <v/>
      </c>
      <c r="CA115" s="42" t="str">
        <f t="shared" ca="1" si="568"/>
        <v/>
      </c>
      <c r="CB115" s="42" t="str">
        <f t="shared" ca="1" si="568"/>
        <v/>
      </c>
      <c r="CC115" s="42" t="str">
        <f t="shared" ca="1" si="568"/>
        <v/>
      </c>
      <c r="CD115" s="42" t="str">
        <f t="shared" ca="1" si="568"/>
        <v/>
      </c>
      <c r="CE115" s="42" t="str">
        <f t="shared" ca="1" si="568"/>
        <v/>
      </c>
      <c r="CF115" s="42" t="str">
        <f t="shared" ca="1" si="568"/>
        <v/>
      </c>
      <c r="CG115" s="42" t="str">
        <f t="shared" ca="1" si="568"/>
        <v/>
      </c>
      <c r="CH115" s="42" t="str">
        <f t="shared" ca="1" si="568"/>
        <v/>
      </c>
      <c r="CI115" s="42" t="str">
        <f t="shared" ca="1" si="568"/>
        <v/>
      </c>
      <c r="CJ115" s="42" t="str">
        <f t="shared" ca="1" si="568"/>
        <v/>
      </c>
      <c r="CK115" s="42" t="str">
        <f t="shared" ca="1" si="568"/>
        <v/>
      </c>
      <c r="CL115" s="42" t="str">
        <f t="shared" ca="1" si="568"/>
        <v/>
      </c>
      <c r="CM115" s="42" t="str">
        <f t="shared" ca="1" si="568"/>
        <v/>
      </c>
      <c r="CN115" s="42" t="str">
        <f t="shared" ca="1" si="568"/>
        <v/>
      </c>
      <c r="CO115" s="42" t="str">
        <f t="shared" ca="1" si="568"/>
        <v/>
      </c>
      <c r="CP115" s="42" t="str">
        <f t="shared" ca="1" si="568"/>
        <v/>
      </c>
      <c r="CQ115" s="42" t="str">
        <f t="shared" ca="1" si="568"/>
        <v/>
      </c>
      <c r="CR115" s="42" t="str">
        <f t="shared" ca="1" si="568"/>
        <v/>
      </c>
      <c r="CS115" s="42" t="str">
        <f t="shared" ca="1" si="568"/>
        <v/>
      </c>
      <c r="CT115" s="42" t="str">
        <f t="shared" ca="1" si="568"/>
        <v/>
      </c>
      <c r="CU115" s="42" t="str">
        <f t="shared" ca="1" si="568"/>
        <v/>
      </c>
      <c r="CV115" s="42" t="str">
        <f t="shared" ca="1" si="568"/>
        <v/>
      </c>
      <c r="CW115" s="42" t="str">
        <f t="shared" ca="1" si="568"/>
        <v/>
      </c>
      <c r="CX115" s="42" t="str">
        <f t="shared" ca="1" si="568"/>
        <v/>
      </c>
      <c r="CY115" s="42" t="str">
        <f t="shared" ca="1" si="568"/>
        <v/>
      </c>
      <c r="CZ115" s="42" t="str">
        <f t="shared" ca="1" si="568"/>
        <v/>
      </c>
    </row>
    <row r="116" spans="1:104" ht="13.5" customHeight="1">
      <c r="A116" s="41">
        <v>101</v>
      </c>
      <c r="B116" s="3">
        <f t="shared" si="490"/>
        <v>116</v>
      </c>
      <c r="C116" s="46" t="s">
        <v>552</v>
      </c>
      <c r="D116" s="42" t="e">
        <f t="shared" ref="D116:AI116" ca="1" si="569">IF(D$89="","",IF(D$89=$M$2,C116,IF(D$11&lt;$D$7,OFFSET(INDIRECT($D$3),$A116-1,$Q$3+D$11),OFFSET(INDIRECT($D$4),$A116-1,$Q$4+D$11))))</f>
        <v>#REF!</v>
      </c>
      <c r="E116" s="42" t="e">
        <f t="shared" ca="1" si="569"/>
        <v>#REF!</v>
      </c>
      <c r="F116" s="42" t="e">
        <f t="shared" ca="1" si="569"/>
        <v>#REF!</v>
      </c>
      <c r="G116" s="42">
        <f t="shared" ca="1" si="569"/>
        <v>0</v>
      </c>
      <c r="H116" s="42" t="str">
        <f t="shared" ca="1" si="569"/>
        <v>construction in progress</v>
      </c>
      <c r="I116" s="42">
        <f t="shared" ca="1" si="569"/>
        <v>0</v>
      </c>
      <c r="J116" s="42">
        <f t="shared" ca="1" si="569"/>
        <v>0</v>
      </c>
      <c r="K116" s="42">
        <f t="shared" ca="1" si="569"/>
        <v>0</v>
      </c>
      <c r="L116" s="42">
        <f t="shared" ca="1" si="569"/>
        <v>0</v>
      </c>
      <c r="M116" s="42">
        <f t="shared" ca="1" si="569"/>
        <v>0</v>
      </c>
      <c r="N116" s="42">
        <f t="shared" ca="1" si="569"/>
        <v>6247.9</v>
      </c>
      <c r="O116" s="42">
        <f t="shared" ca="1" si="569"/>
        <v>6032.2</v>
      </c>
      <c r="P116" s="42">
        <f t="shared" ca="1" si="569"/>
        <v>5989.2</v>
      </c>
      <c r="Q116" s="42">
        <f t="shared" ca="1" si="569"/>
        <v>5866.2</v>
      </c>
      <c r="R116" s="42">
        <f t="shared" ca="1" si="569"/>
        <v>5826.4</v>
      </c>
      <c r="S116" s="42">
        <f t="shared" ca="1" si="569"/>
        <v>0</v>
      </c>
      <c r="T116" s="42">
        <f t="shared" ca="1" si="569"/>
        <v>0</v>
      </c>
      <c r="U116" s="42">
        <f t="shared" ca="1" si="569"/>
        <v>0</v>
      </c>
      <c r="V116" s="42">
        <f t="shared" ca="1" si="569"/>
        <v>0</v>
      </c>
      <c r="W116" s="42">
        <f t="shared" ca="1" si="569"/>
        <v>0</v>
      </c>
      <c r="X116" s="42">
        <f t="shared" ca="1" si="569"/>
        <v>0</v>
      </c>
      <c r="Y116" s="42" t="str">
        <f t="shared" ca="1" si="569"/>
        <v/>
      </c>
      <c r="Z116" s="42" t="str">
        <f t="shared" ca="1" si="569"/>
        <v/>
      </c>
      <c r="AA116" s="42" t="str">
        <f t="shared" ca="1" si="569"/>
        <v/>
      </c>
      <c r="AB116" s="42" t="str">
        <f t="shared" ca="1" si="569"/>
        <v/>
      </c>
      <c r="AC116" s="42" t="str">
        <f t="shared" ca="1" si="569"/>
        <v/>
      </c>
      <c r="AD116" s="42" t="str">
        <f t="shared" ca="1" si="569"/>
        <v/>
      </c>
      <c r="AE116" s="42" t="str">
        <f t="shared" ca="1" si="569"/>
        <v/>
      </c>
      <c r="AF116" s="42" t="str">
        <f t="shared" ca="1" si="569"/>
        <v/>
      </c>
      <c r="AG116" s="42" t="str">
        <f t="shared" ca="1" si="569"/>
        <v/>
      </c>
      <c r="AH116" s="42" t="str">
        <f t="shared" ca="1" si="569"/>
        <v/>
      </c>
      <c r="AI116" s="42" t="str">
        <f t="shared" ca="1" si="569"/>
        <v/>
      </c>
      <c r="AJ116" s="42" t="str">
        <f t="shared" ref="AJ116:BO116" ca="1" si="570">IF(AJ$89="","",IF(AJ$89=$M$2,AI116,IF(AJ$11&lt;$D$7,OFFSET(INDIRECT($D$3),$A116-1,$Q$3+AJ$11),OFFSET(INDIRECT($D$4),$A116-1,$Q$4+AJ$11))))</f>
        <v/>
      </c>
      <c r="AK116" s="42" t="str">
        <f t="shared" ca="1" si="570"/>
        <v/>
      </c>
      <c r="AL116" s="42" t="str">
        <f t="shared" ca="1" si="570"/>
        <v/>
      </c>
      <c r="AM116" s="42" t="str">
        <f t="shared" ca="1" si="570"/>
        <v/>
      </c>
      <c r="AN116" s="42" t="str">
        <f t="shared" ca="1" si="570"/>
        <v/>
      </c>
      <c r="AO116" s="42" t="str">
        <f t="shared" ca="1" si="570"/>
        <v/>
      </c>
      <c r="AP116" s="42" t="str">
        <f t="shared" ca="1" si="570"/>
        <v/>
      </c>
      <c r="AQ116" s="42" t="str">
        <f t="shared" ca="1" si="570"/>
        <v/>
      </c>
      <c r="AR116" s="42" t="str">
        <f t="shared" ca="1" si="570"/>
        <v/>
      </c>
      <c r="AS116" s="42" t="str">
        <f t="shared" ca="1" si="570"/>
        <v/>
      </c>
      <c r="AT116" s="42" t="str">
        <f t="shared" ca="1" si="570"/>
        <v/>
      </c>
      <c r="AU116" s="42" t="str">
        <f t="shared" ca="1" si="570"/>
        <v/>
      </c>
      <c r="AV116" s="42" t="str">
        <f t="shared" ca="1" si="570"/>
        <v/>
      </c>
      <c r="AW116" s="42" t="str">
        <f t="shared" ca="1" si="570"/>
        <v/>
      </c>
      <c r="AX116" s="42" t="str">
        <f t="shared" ca="1" si="570"/>
        <v/>
      </c>
      <c r="AY116" s="42" t="str">
        <f t="shared" ca="1" si="570"/>
        <v/>
      </c>
      <c r="AZ116" s="42" t="str">
        <f t="shared" ca="1" si="570"/>
        <v/>
      </c>
      <c r="BA116" s="42" t="str">
        <f t="shared" ca="1" si="570"/>
        <v/>
      </c>
      <c r="BB116" s="42" t="str">
        <f t="shared" ca="1" si="570"/>
        <v/>
      </c>
      <c r="BC116" s="42" t="str">
        <f t="shared" ca="1" si="570"/>
        <v/>
      </c>
      <c r="BD116" s="42" t="str">
        <f t="shared" ca="1" si="570"/>
        <v/>
      </c>
      <c r="BE116" s="42" t="str">
        <f t="shared" ca="1" si="570"/>
        <v/>
      </c>
      <c r="BF116" s="42" t="str">
        <f t="shared" ca="1" si="570"/>
        <v/>
      </c>
      <c r="BG116" s="42" t="str">
        <f t="shared" ca="1" si="570"/>
        <v/>
      </c>
      <c r="BH116" s="42" t="str">
        <f t="shared" ca="1" si="570"/>
        <v/>
      </c>
      <c r="BI116" s="42" t="str">
        <f t="shared" ca="1" si="570"/>
        <v/>
      </c>
      <c r="BJ116" s="42" t="str">
        <f t="shared" ca="1" si="570"/>
        <v/>
      </c>
      <c r="BK116" s="42" t="str">
        <f t="shared" ca="1" si="570"/>
        <v/>
      </c>
      <c r="BL116" s="42" t="str">
        <f t="shared" ca="1" si="570"/>
        <v/>
      </c>
      <c r="BM116" s="42" t="str">
        <f t="shared" ca="1" si="570"/>
        <v/>
      </c>
      <c r="BN116" s="42" t="str">
        <f t="shared" ca="1" si="570"/>
        <v/>
      </c>
      <c r="BO116" s="42" t="str">
        <f t="shared" ca="1" si="570"/>
        <v/>
      </c>
      <c r="BP116" s="42" t="str">
        <f t="shared" ref="BP116:CZ116" ca="1" si="571">IF(BP$89="","",IF(BP$89=$M$2,BO116,IF(BP$11&lt;$D$7,OFFSET(INDIRECT($D$3),$A116-1,$Q$3+BP$11),OFFSET(INDIRECT($D$4),$A116-1,$Q$4+BP$11))))</f>
        <v/>
      </c>
      <c r="BQ116" s="42" t="str">
        <f t="shared" ca="1" si="571"/>
        <v/>
      </c>
      <c r="BR116" s="42" t="str">
        <f t="shared" ca="1" si="571"/>
        <v/>
      </c>
      <c r="BS116" s="42" t="str">
        <f t="shared" ca="1" si="571"/>
        <v/>
      </c>
      <c r="BT116" s="42" t="str">
        <f t="shared" ca="1" si="571"/>
        <v/>
      </c>
      <c r="BU116" s="42" t="str">
        <f t="shared" ca="1" si="571"/>
        <v/>
      </c>
      <c r="BV116" s="42" t="str">
        <f t="shared" ca="1" si="571"/>
        <v/>
      </c>
      <c r="BW116" s="42" t="str">
        <f t="shared" ca="1" si="571"/>
        <v/>
      </c>
      <c r="BX116" s="42" t="str">
        <f t="shared" ca="1" si="571"/>
        <v/>
      </c>
      <c r="BY116" s="42" t="str">
        <f t="shared" ca="1" si="571"/>
        <v/>
      </c>
      <c r="BZ116" s="42" t="str">
        <f t="shared" ca="1" si="571"/>
        <v/>
      </c>
      <c r="CA116" s="42" t="str">
        <f t="shared" ca="1" si="571"/>
        <v/>
      </c>
      <c r="CB116" s="42" t="str">
        <f t="shared" ca="1" si="571"/>
        <v/>
      </c>
      <c r="CC116" s="42" t="str">
        <f t="shared" ca="1" si="571"/>
        <v/>
      </c>
      <c r="CD116" s="42" t="str">
        <f t="shared" ca="1" si="571"/>
        <v/>
      </c>
      <c r="CE116" s="42" t="str">
        <f t="shared" ca="1" si="571"/>
        <v/>
      </c>
      <c r="CF116" s="42" t="str">
        <f t="shared" ca="1" si="571"/>
        <v/>
      </c>
      <c r="CG116" s="42" t="str">
        <f t="shared" ca="1" si="571"/>
        <v/>
      </c>
      <c r="CH116" s="42" t="str">
        <f t="shared" ca="1" si="571"/>
        <v/>
      </c>
      <c r="CI116" s="42" t="str">
        <f t="shared" ca="1" si="571"/>
        <v/>
      </c>
      <c r="CJ116" s="42" t="str">
        <f t="shared" ca="1" si="571"/>
        <v/>
      </c>
      <c r="CK116" s="42" t="str">
        <f t="shared" ca="1" si="571"/>
        <v/>
      </c>
      <c r="CL116" s="42" t="str">
        <f t="shared" ca="1" si="571"/>
        <v/>
      </c>
      <c r="CM116" s="42" t="str">
        <f t="shared" ca="1" si="571"/>
        <v/>
      </c>
      <c r="CN116" s="42" t="str">
        <f t="shared" ca="1" si="571"/>
        <v/>
      </c>
      <c r="CO116" s="42" t="str">
        <f t="shared" ca="1" si="571"/>
        <v/>
      </c>
      <c r="CP116" s="42" t="str">
        <f t="shared" ca="1" si="571"/>
        <v/>
      </c>
      <c r="CQ116" s="42" t="str">
        <f t="shared" ca="1" si="571"/>
        <v/>
      </c>
      <c r="CR116" s="42" t="str">
        <f t="shared" ca="1" si="571"/>
        <v/>
      </c>
      <c r="CS116" s="42" t="str">
        <f t="shared" ca="1" si="571"/>
        <v/>
      </c>
      <c r="CT116" s="42" t="str">
        <f t="shared" ca="1" si="571"/>
        <v/>
      </c>
      <c r="CU116" s="42" t="str">
        <f t="shared" ca="1" si="571"/>
        <v/>
      </c>
      <c r="CV116" s="42" t="str">
        <f t="shared" ca="1" si="571"/>
        <v/>
      </c>
      <c r="CW116" s="42" t="str">
        <f t="shared" ca="1" si="571"/>
        <v/>
      </c>
      <c r="CX116" s="42" t="str">
        <f t="shared" ca="1" si="571"/>
        <v/>
      </c>
      <c r="CY116" s="42" t="str">
        <f t="shared" ca="1" si="571"/>
        <v/>
      </c>
      <c r="CZ116" s="42" t="str">
        <f t="shared" ca="1" si="571"/>
        <v/>
      </c>
    </row>
    <row r="117" spans="1:104" ht="13.5" customHeight="1">
      <c r="A117" s="41">
        <v>102</v>
      </c>
      <c r="B117" s="3">
        <f t="shared" si="490"/>
        <v>117</v>
      </c>
      <c r="C117" s="46" t="s">
        <v>551</v>
      </c>
      <c r="D117" s="42" t="e">
        <f t="shared" ref="D117:AI117" ca="1" si="572">IF(D$89="","",IF(D$89=$M$2,C117,IF(D$11&lt;$D$7,OFFSET(INDIRECT($D$3),$A117-1,$Q$3+D$11),OFFSET(INDIRECT($D$4),$A117-1,$Q$4+D$11))))</f>
        <v>#REF!</v>
      </c>
      <c r="E117" s="42" t="e">
        <f t="shared" ca="1" si="572"/>
        <v>#REF!</v>
      </c>
      <c r="F117" s="42" t="e">
        <f t="shared" ca="1" si="572"/>
        <v>#REF!</v>
      </c>
      <c r="G117" s="42">
        <f t="shared" ca="1" si="572"/>
        <v>0</v>
      </c>
      <c r="H117" s="42" t="str">
        <f t="shared" ca="1" si="572"/>
        <v>other fixed assets</v>
      </c>
      <c r="I117" s="42">
        <f t="shared" ca="1" si="572"/>
        <v>0</v>
      </c>
      <c r="J117" s="42">
        <f t="shared" ca="1" si="572"/>
        <v>0</v>
      </c>
      <c r="K117" s="42">
        <f t="shared" ca="1" si="572"/>
        <v>0</v>
      </c>
      <c r="L117" s="42">
        <f t="shared" ca="1" si="572"/>
        <v>20624</v>
      </c>
      <c r="M117" s="42">
        <f t="shared" ca="1" si="572"/>
        <v>22471</v>
      </c>
      <c r="N117" s="42">
        <f t="shared" ca="1" si="572"/>
        <v>0</v>
      </c>
      <c r="O117" s="42">
        <f t="shared" ca="1" si="572"/>
        <v>0</v>
      </c>
      <c r="P117" s="42">
        <f t="shared" ca="1" si="572"/>
        <v>0</v>
      </c>
      <c r="Q117" s="42">
        <f t="shared" ca="1" si="572"/>
        <v>0</v>
      </c>
      <c r="R117" s="42">
        <f t="shared" ca="1" si="572"/>
        <v>0</v>
      </c>
      <c r="S117" s="42">
        <f t="shared" ca="1" si="572"/>
        <v>0</v>
      </c>
      <c r="T117" s="42">
        <f t="shared" ca="1" si="572"/>
        <v>0</v>
      </c>
      <c r="U117" s="42">
        <f t="shared" ca="1" si="572"/>
        <v>0</v>
      </c>
      <c r="V117" s="42">
        <f t="shared" ca="1" si="572"/>
        <v>0</v>
      </c>
      <c r="W117" s="42">
        <f t="shared" ca="1" si="572"/>
        <v>0</v>
      </c>
      <c r="X117" s="42">
        <f t="shared" ca="1" si="572"/>
        <v>0</v>
      </c>
      <c r="Y117" s="42" t="str">
        <f t="shared" ca="1" si="572"/>
        <v/>
      </c>
      <c r="Z117" s="42" t="str">
        <f t="shared" ca="1" si="572"/>
        <v/>
      </c>
      <c r="AA117" s="42" t="str">
        <f t="shared" ca="1" si="572"/>
        <v/>
      </c>
      <c r="AB117" s="42" t="str">
        <f t="shared" ca="1" si="572"/>
        <v/>
      </c>
      <c r="AC117" s="42" t="str">
        <f t="shared" ca="1" si="572"/>
        <v/>
      </c>
      <c r="AD117" s="42" t="str">
        <f t="shared" ca="1" si="572"/>
        <v/>
      </c>
      <c r="AE117" s="42" t="str">
        <f t="shared" ca="1" si="572"/>
        <v/>
      </c>
      <c r="AF117" s="42" t="str">
        <f t="shared" ca="1" si="572"/>
        <v/>
      </c>
      <c r="AG117" s="42" t="str">
        <f t="shared" ca="1" si="572"/>
        <v/>
      </c>
      <c r="AH117" s="42" t="str">
        <f t="shared" ca="1" si="572"/>
        <v/>
      </c>
      <c r="AI117" s="42" t="str">
        <f t="shared" ca="1" si="572"/>
        <v/>
      </c>
      <c r="AJ117" s="42" t="str">
        <f t="shared" ref="AJ117:BO117" ca="1" si="573">IF(AJ$89="","",IF(AJ$89=$M$2,AI117,IF(AJ$11&lt;$D$7,OFFSET(INDIRECT($D$3),$A117-1,$Q$3+AJ$11),OFFSET(INDIRECT($D$4),$A117-1,$Q$4+AJ$11))))</f>
        <v/>
      </c>
      <c r="AK117" s="42" t="str">
        <f t="shared" ca="1" si="573"/>
        <v/>
      </c>
      <c r="AL117" s="42" t="str">
        <f t="shared" ca="1" si="573"/>
        <v/>
      </c>
      <c r="AM117" s="42" t="str">
        <f t="shared" ca="1" si="573"/>
        <v/>
      </c>
      <c r="AN117" s="42" t="str">
        <f t="shared" ca="1" si="573"/>
        <v/>
      </c>
      <c r="AO117" s="42" t="str">
        <f t="shared" ca="1" si="573"/>
        <v/>
      </c>
      <c r="AP117" s="42" t="str">
        <f t="shared" ca="1" si="573"/>
        <v/>
      </c>
      <c r="AQ117" s="42" t="str">
        <f t="shared" ca="1" si="573"/>
        <v/>
      </c>
      <c r="AR117" s="42" t="str">
        <f t="shared" ca="1" si="573"/>
        <v/>
      </c>
      <c r="AS117" s="42" t="str">
        <f t="shared" ca="1" si="573"/>
        <v/>
      </c>
      <c r="AT117" s="42" t="str">
        <f t="shared" ca="1" si="573"/>
        <v/>
      </c>
      <c r="AU117" s="42" t="str">
        <f t="shared" ca="1" si="573"/>
        <v/>
      </c>
      <c r="AV117" s="42" t="str">
        <f t="shared" ca="1" si="573"/>
        <v/>
      </c>
      <c r="AW117" s="42" t="str">
        <f t="shared" ca="1" si="573"/>
        <v/>
      </c>
      <c r="AX117" s="42" t="str">
        <f t="shared" ca="1" si="573"/>
        <v/>
      </c>
      <c r="AY117" s="42" t="str">
        <f t="shared" ca="1" si="573"/>
        <v/>
      </c>
      <c r="AZ117" s="42" t="str">
        <f t="shared" ca="1" si="573"/>
        <v/>
      </c>
      <c r="BA117" s="42" t="str">
        <f t="shared" ca="1" si="573"/>
        <v/>
      </c>
      <c r="BB117" s="42" t="str">
        <f t="shared" ca="1" si="573"/>
        <v/>
      </c>
      <c r="BC117" s="42" t="str">
        <f t="shared" ca="1" si="573"/>
        <v/>
      </c>
      <c r="BD117" s="42" t="str">
        <f t="shared" ca="1" si="573"/>
        <v/>
      </c>
      <c r="BE117" s="42" t="str">
        <f t="shared" ca="1" si="573"/>
        <v/>
      </c>
      <c r="BF117" s="42" t="str">
        <f t="shared" ca="1" si="573"/>
        <v/>
      </c>
      <c r="BG117" s="42" t="str">
        <f t="shared" ca="1" si="573"/>
        <v/>
      </c>
      <c r="BH117" s="42" t="str">
        <f t="shared" ca="1" si="573"/>
        <v/>
      </c>
      <c r="BI117" s="42" t="str">
        <f t="shared" ca="1" si="573"/>
        <v/>
      </c>
      <c r="BJ117" s="42" t="str">
        <f t="shared" ca="1" si="573"/>
        <v/>
      </c>
      <c r="BK117" s="42" t="str">
        <f t="shared" ca="1" si="573"/>
        <v/>
      </c>
      <c r="BL117" s="42" t="str">
        <f t="shared" ca="1" si="573"/>
        <v/>
      </c>
      <c r="BM117" s="42" t="str">
        <f t="shared" ca="1" si="573"/>
        <v/>
      </c>
      <c r="BN117" s="42" t="str">
        <f t="shared" ca="1" si="573"/>
        <v/>
      </c>
      <c r="BO117" s="42" t="str">
        <f t="shared" ca="1" si="573"/>
        <v/>
      </c>
      <c r="BP117" s="42" t="str">
        <f t="shared" ref="BP117:CZ117" ca="1" si="574">IF(BP$89="","",IF(BP$89=$M$2,BO117,IF(BP$11&lt;$D$7,OFFSET(INDIRECT($D$3),$A117-1,$Q$3+BP$11),OFFSET(INDIRECT($D$4),$A117-1,$Q$4+BP$11))))</f>
        <v/>
      </c>
      <c r="BQ117" s="42" t="str">
        <f t="shared" ca="1" si="574"/>
        <v/>
      </c>
      <c r="BR117" s="42" t="str">
        <f t="shared" ca="1" si="574"/>
        <v/>
      </c>
      <c r="BS117" s="42" t="str">
        <f t="shared" ca="1" si="574"/>
        <v/>
      </c>
      <c r="BT117" s="42" t="str">
        <f t="shared" ca="1" si="574"/>
        <v/>
      </c>
      <c r="BU117" s="42" t="str">
        <f t="shared" ca="1" si="574"/>
        <v/>
      </c>
      <c r="BV117" s="42" t="str">
        <f t="shared" ca="1" si="574"/>
        <v/>
      </c>
      <c r="BW117" s="42" t="str">
        <f t="shared" ca="1" si="574"/>
        <v/>
      </c>
      <c r="BX117" s="42" t="str">
        <f t="shared" ca="1" si="574"/>
        <v/>
      </c>
      <c r="BY117" s="42" t="str">
        <f t="shared" ca="1" si="574"/>
        <v/>
      </c>
      <c r="BZ117" s="42" t="str">
        <f t="shared" ca="1" si="574"/>
        <v/>
      </c>
      <c r="CA117" s="42" t="str">
        <f t="shared" ca="1" si="574"/>
        <v/>
      </c>
      <c r="CB117" s="42" t="str">
        <f t="shared" ca="1" si="574"/>
        <v/>
      </c>
      <c r="CC117" s="42" t="str">
        <f t="shared" ca="1" si="574"/>
        <v/>
      </c>
      <c r="CD117" s="42" t="str">
        <f t="shared" ca="1" si="574"/>
        <v/>
      </c>
      <c r="CE117" s="42" t="str">
        <f t="shared" ca="1" si="574"/>
        <v/>
      </c>
      <c r="CF117" s="42" t="str">
        <f t="shared" ca="1" si="574"/>
        <v/>
      </c>
      <c r="CG117" s="42" t="str">
        <f t="shared" ca="1" si="574"/>
        <v/>
      </c>
      <c r="CH117" s="42" t="str">
        <f t="shared" ca="1" si="574"/>
        <v/>
      </c>
      <c r="CI117" s="42" t="str">
        <f t="shared" ca="1" si="574"/>
        <v/>
      </c>
      <c r="CJ117" s="42" t="str">
        <f t="shared" ca="1" si="574"/>
        <v/>
      </c>
      <c r="CK117" s="42" t="str">
        <f t="shared" ca="1" si="574"/>
        <v/>
      </c>
      <c r="CL117" s="42" t="str">
        <f t="shared" ca="1" si="574"/>
        <v/>
      </c>
      <c r="CM117" s="42" t="str">
        <f t="shared" ca="1" si="574"/>
        <v/>
      </c>
      <c r="CN117" s="42" t="str">
        <f t="shared" ca="1" si="574"/>
        <v/>
      </c>
      <c r="CO117" s="42" t="str">
        <f t="shared" ca="1" si="574"/>
        <v/>
      </c>
      <c r="CP117" s="42" t="str">
        <f t="shared" ca="1" si="574"/>
        <v/>
      </c>
      <c r="CQ117" s="42" t="str">
        <f t="shared" ca="1" si="574"/>
        <v/>
      </c>
      <c r="CR117" s="42" t="str">
        <f t="shared" ca="1" si="574"/>
        <v/>
      </c>
      <c r="CS117" s="42" t="str">
        <f t="shared" ca="1" si="574"/>
        <v/>
      </c>
      <c r="CT117" s="42" t="str">
        <f t="shared" ca="1" si="574"/>
        <v/>
      </c>
      <c r="CU117" s="42" t="str">
        <f t="shared" ca="1" si="574"/>
        <v/>
      </c>
      <c r="CV117" s="42" t="str">
        <f t="shared" ca="1" si="574"/>
        <v/>
      </c>
      <c r="CW117" s="42" t="str">
        <f t="shared" ca="1" si="574"/>
        <v/>
      </c>
      <c r="CX117" s="42" t="str">
        <f t="shared" ca="1" si="574"/>
        <v/>
      </c>
      <c r="CY117" s="42" t="str">
        <f t="shared" ca="1" si="574"/>
        <v/>
      </c>
      <c r="CZ117" s="42" t="str">
        <f t="shared" ca="1" si="574"/>
        <v/>
      </c>
    </row>
    <row r="118" spans="1:104" ht="13.5" customHeight="1">
      <c r="A118" s="41">
        <v>105</v>
      </c>
      <c r="B118" s="3">
        <f t="shared" si="490"/>
        <v>118</v>
      </c>
      <c r="C118" s="43" t="s">
        <v>550</v>
      </c>
      <c r="D118" s="42" t="e">
        <f t="shared" ref="D118:AI118" ca="1" si="575">IF(D$89="","",IF(D$89=$M$2,C118,IF(D$11&lt;$D$7,OFFSET(INDIRECT($D$3),$A118-1,$Q$3+D$11),OFFSET(INDIRECT($D$4),$A118-1,$Q$4+D$11))))</f>
        <v>#REF!</v>
      </c>
      <c r="E118" s="42" t="e">
        <f t="shared" ca="1" si="575"/>
        <v>#REF!</v>
      </c>
      <c r="F118" s="42" t="e">
        <f t="shared" ca="1" si="575"/>
        <v>#REF!</v>
      </c>
      <c r="G118" s="42">
        <f t="shared" ca="1" si="575"/>
        <v>0</v>
      </c>
      <c r="H118" s="42" t="str">
        <f t="shared" ca="1" si="575"/>
        <v>accumulated depreciation</v>
      </c>
      <c r="I118" s="42">
        <f t="shared" ca="1" si="575"/>
        <v>3991</v>
      </c>
      <c r="J118" s="42">
        <f t="shared" ca="1" si="575"/>
        <v>6435</v>
      </c>
      <c r="K118" s="42">
        <f t="shared" ca="1" si="575"/>
        <v>-11922</v>
      </c>
      <c r="L118" s="42">
        <f t="shared" ca="1" si="575"/>
        <v>-18391</v>
      </c>
      <c r="M118" s="42">
        <f t="shared" ca="1" si="575"/>
        <v>-26786</v>
      </c>
      <c r="N118" s="42">
        <f t="shared" ca="1" si="575"/>
        <v>0</v>
      </c>
      <c r="O118" s="42">
        <f t="shared" ca="1" si="575"/>
        <v>0</v>
      </c>
      <c r="P118" s="42">
        <f t="shared" ca="1" si="575"/>
        <v>0</v>
      </c>
      <c r="Q118" s="42">
        <f t="shared" ca="1" si="575"/>
        <v>0</v>
      </c>
      <c r="R118" s="42">
        <f t="shared" ca="1" si="575"/>
        <v>0</v>
      </c>
      <c r="S118" s="42">
        <f t="shared" ca="1" si="575"/>
        <v>0</v>
      </c>
      <c r="T118" s="42">
        <f t="shared" ca="1" si="575"/>
        <v>0</v>
      </c>
      <c r="U118" s="42">
        <f t="shared" ca="1" si="575"/>
        <v>0</v>
      </c>
      <c r="V118" s="42">
        <f t="shared" ca="1" si="575"/>
        <v>0</v>
      </c>
      <c r="W118" s="42">
        <f t="shared" ca="1" si="575"/>
        <v>0</v>
      </c>
      <c r="X118" s="42">
        <f t="shared" ca="1" si="575"/>
        <v>0</v>
      </c>
      <c r="Y118" s="42" t="str">
        <f t="shared" ca="1" si="575"/>
        <v/>
      </c>
      <c r="Z118" s="42" t="str">
        <f t="shared" ca="1" si="575"/>
        <v/>
      </c>
      <c r="AA118" s="42" t="str">
        <f t="shared" ca="1" si="575"/>
        <v/>
      </c>
      <c r="AB118" s="42" t="str">
        <f t="shared" ca="1" si="575"/>
        <v/>
      </c>
      <c r="AC118" s="42" t="str">
        <f t="shared" ca="1" si="575"/>
        <v/>
      </c>
      <c r="AD118" s="42" t="str">
        <f t="shared" ca="1" si="575"/>
        <v/>
      </c>
      <c r="AE118" s="42" t="str">
        <f t="shared" ca="1" si="575"/>
        <v/>
      </c>
      <c r="AF118" s="42" t="str">
        <f t="shared" ca="1" si="575"/>
        <v/>
      </c>
      <c r="AG118" s="42" t="str">
        <f t="shared" ca="1" si="575"/>
        <v/>
      </c>
      <c r="AH118" s="42" t="str">
        <f t="shared" ca="1" si="575"/>
        <v/>
      </c>
      <c r="AI118" s="42" t="str">
        <f t="shared" ca="1" si="575"/>
        <v/>
      </c>
      <c r="AJ118" s="42" t="str">
        <f t="shared" ref="AJ118:BO118" ca="1" si="576">IF(AJ$89="","",IF(AJ$89=$M$2,AI118,IF(AJ$11&lt;$D$7,OFFSET(INDIRECT($D$3),$A118-1,$Q$3+AJ$11),OFFSET(INDIRECT($D$4),$A118-1,$Q$4+AJ$11))))</f>
        <v/>
      </c>
      <c r="AK118" s="42" t="str">
        <f t="shared" ca="1" si="576"/>
        <v/>
      </c>
      <c r="AL118" s="42" t="str">
        <f t="shared" ca="1" si="576"/>
        <v/>
      </c>
      <c r="AM118" s="42" t="str">
        <f t="shared" ca="1" si="576"/>
        <v/>
      </c>
      <c r="AN118" s="42" t="str">
        <f t="shared" ca="1" si="576"/>
        <v/>
      </c>
      <c r="AO118" s="42" t="str">
        <f t="shared" ca="1" si="576"/>
        <v/>
      </c>
      <c r="AP118" s="42" t="str">
        <f t="shared" ca="1" si="576"/>
        <v/>
      </c>
      <c r="AQ118" s="42" t="str">
        <f t="shared" ca="1" si="576"/>
        <v/>
      </c>
      <c r="AR118" s="42" t="str">
        <f t="shared" ca="1" si="576"/>
        <v/>
      </c>
      <c r="AS118" s="42" t="str">
        <f t="shared" ca="1" si="576"/>
        <v/>
      </c>
      <c r="AT118" s="42" t="str">
        <f t="shared" ca="1" si="576"/>
        <v/>
      </c>
      <c r="AU118" s="42" t="str">
        <f t="shared" ca="1" si="576"/>
        <v/>
      </c>
      <c r="AV118" s="42" t="str">
        <f t="shared" ca="1" si="576"/>
        <v/>
      </c>
      <c r="AW118" s="42" t="str">
        <f t="shared" ca="1" si="576"/>
        <v/>
      </c>
      <c r="AX118" s="42" t="str">
        <f t="shared" ca="1" si="576"/>
        <v/>
      </c>
      <c r="AY118" s="42" t="str">
        <f t="shared" ca="1" si="576"/>
        <v/>
      </c>
      <c r="AZ118" s="42" t="str">
        <f t="shared" ca="1" si="576"/>
        <v/>
      </c>
      <c r="BA118" s="42" t="str">
        <f t="shared" ca="1" si="576"/>
        <v/>
      </c>
      <c r="BB118" s="42" t="str">
        <f t="shared" ca="1" si="576"/>
        <v/>
      </c>
      <c r="BC118" s="42" t="str">
        <f t="shared" ca="1" si="576"/>
        <v/>
      </c>
      <c r="BD118" s="42" t="str">
        <f t="shared" ca="1" si="576"/>
        <v/>
      </c>
      <c r="BE118" s="42" t="str">
        <f t="shared" ca="1" si="576"/>
        <v/>
      </c>
      <c r="BF118" s="42" t="str">
        <f t="shared" ca="1" si="576"/>
        <v/>
      </c>
      <c r="BG118" s="42" t="str">
        <f t="shared" ca="1" si="576"/>
        <v/>
      </c>
      <c r="BH118" s="42" t="str">
        <f t="shared" ca="1" si="576"/>
        <v/>
      </c>
      <c r="BI118" s="42" t="str">
        <f t="shared" ca="1" si="576"/>
        <v/>
      </c>
      <c r="BJ118" s="42" t="str">
        <f t="shared" ca="1" si="576"/>
        <v/>
      </c>
      <c r="BK118" s="42" t="str">
        <f t="shared" ca="1" si="576"/>
        <v/>
      </c>
      <c r="BL118" s="42" t="str">
        <f t="shared" ca="1" si="576"/>
        <v/>
      </c>
      <c r="BM118" s="42" t="str">
        <f t="shared" ca="1" si="576"/>
        <v/>
      </c>
      <c r="BN118" s="42" t="str">
        <f t="shared" ca="1" si="576"/>
        <v/>
      </c>
      <c r="BO118" s="42" t="str">
        <f t="shared" ca="1" si="576"/>
        <v/>
      </c>
      <c r="BP118" s="42" t="str">
        <f t="shared" ref="BP118:CZ118" ca="1" si="577">IF(BP$89="","",IF(BP$89=$M$2,BO118,IF(BP$11&lt;$D$7,OFFSET(INDIRECT($D$3),$A118-1,$Q$3+BP$11),OFFSET(INDIRECT($D$4),$A118-1,$Q$4+BP$11))))</f>
        <v/>
      </c>
      <c r="BQ118" s="42" t="str">
        <f t="shared" ca="1" si="577"/>
        <v/>
      </c>
      <c r="BR118" s="42" t="str">
        <f t="shared" ca="1" si="577"/>
        <v/>
      </c>
      <c r="BS118" s="42" t="str">
        <f t="shared" ca="1" si="577"/>
        <v/>
      </c>
      <c r="BT118" s="42" t="str">
        <f t="shared" ca="1" si="577"/>
        <v/>
      </c>
      <c r="BU118" s="42" t="str">
        <f t="shared" ca="1" si="577"/>
        <v/>
      </c>
      <c r="BV118" s="42" t="str">
        <f t="shared" ca="1" si="577"/>
        <v/>
      </c>
      <c r="BW118" s="42" t="str">
        <f t="shared" ca="1" si="577"/>
        <v/>
      </c>
      <c r="BX118" s="42" t="str">
        <f t="shared" ca="1" si="577"/>
        <v/>
      </c>
      <c r="BY118" s="42" t="str">
        <f t="shared" ca="1" si="577"/>
        <v/>
      </c>
      <c r="BZ118" s="42" t="str">
        <f t="shared" ca="1" si="577"/>
        <v/>
      </c>
      <c r="CA118" s="42" t="str">
        <f t="shared" ca="1" si="577"/>
        <v/>
      </c>
      <c r="CB118" s="42" t="str">
        <f t="shared" ca="1" si="577"/>
        <v/>
      </c>
      <c r="CC118" s="42" t="str">
        <f t="shared" ca="1" si="577"/>
        <v/>
      </c>
      <c r="CD118" s="42" t="str">
        <f t="shared" ca="1" si="577"/>
        <v/>
      </c>
      <c r="CE118" s="42" t="str">
        <f t="shared" ca="1" si="577"/>
        <v/>
      </c>
      <c r="CF118" s="42" t="str">
        <f t="shared" ca="1" si="577"/>
        <v/>
      </c>
      <c r="CG118" s="42" t="str">
        <f t="shared" ca="1" si="577"/>
        <v/>
      </c>
      <c r="CH118" s="42" t="str">
        <f t="shared" ca="1" si="577"/>
        <v/>
      </c>
      <c r="CI118" s="42" t="str">
        <f t="shared" ca="1" si="577"/>
        <v/>
      </c>
      <c r="CJ118" s="42" t="str">
        <f t="shared" ca="1" si="577"/>
        <v/>
      </c>
      <c r="CK118" s="42" t="str">
        <f t="shared" ca="1" si="577"/>
        <v/>
      </c>
      <c r="CL118" s="42" t="str">
        <f t="shared" ca="1" si="577"/>
        <v/>
      </c>
      <c r="CM118" s="42" t="str">
        <f t="shared" ca="1" si="577"/>
        <v/>
      </c>
      <c r="CN118" s="42" t="str">
        <f t="shared" ca="1" si="577"/>
        <v/>
      </c>
      <c r="CO118" s="42" t="str">
        <f t="shared" ca="1" si="577"/>
        <v/>
      </c>
      <c r="CP118" s="42" t="str">
        <f t="shared" ca="1" si="577"/>
        <v/>
      </c>
      <c r="CQ118" s="42" t="str">
        <f t="shared" ca="1" si="577"/>
        <v/>
      </c>
      <c r="CR118" s="42" t="str">
        <f t="shared" ca="1" si="577"/>
        <v/>
      </c>
      <c r="CS118" s="42" t="str">
        <f t="shared" ca="1" si="577"/>
        <v/>
      </c>
      <c r="CT118" s="42" t="str">
        <f t="shared" ca="1" si="577"/>
        <v/>
      </c>
      <c r="CU118" s="42" t="str">
        <f t="shared" ca="1" si="577"/>
        <v/>
      </c>
      <c r="CV118" s="42" t="str">
        <f t="shared" ca="1" si="577"/>
        <v/>
      </c>
      <c r="CW118" s="42" t="str">
        <f t="shared" ca="1" si="577"/>
        <v/>
      </c>
      <c r="CX118" s="42" t="str">
        <f t="shared" ca="1" si="577"/>
        <v/>
      </c>
      <c r="CY118" s="42" t="str">
        <f t="shared" ca="1" si="577"/>
        <v/>
      </c>
      <c r="CZ118" s="42" t="str">
        <f t="shared" ca="1" si="577"/>
        <v/>
      </c>
    </row>
    <row r="119" spans="1:104" ht="13.5" customHeight="1">
      <c r="A119" s="41">
        <v>106</v>
      </c>
      <c r="B119" s="3">
        <f t="shared" si="490"/>
        <v>119</v>
      </c>
      <c r="C119" s="43" t="s">
        <v>549</v>
      </c>
      <c r="D119" s="42" t="e">
        <f t="shared" ref="D119:AI119" ca="1" si="578">IF(D$89="","",IF(D$89=$M$2,C119,IF(D$11&lt;$D$7,OFFSET(INDIRECT($D$3),$A119-1,$Q$3+D$11),OFFSET(INDIRECT($D$4),$A119-1,$Q$4+D$11))))</f>
        <v>#REF!</v>
      </c>
      <c r="E119" s="42" t="e">
        <f t="shared" ca="1" si="578"/>
        <v>#REF!</v>
      </c>
      <c r="F119" s="42" t="e">
        <f t="shared" ca="1" si="578"/>
        <v>#REF!</v>
      </c>
      <c r="G119" s="42">
        <f t="shared" ca="1" si="578"/>
        <v>0</v>
      </c>
      <c r="H119" s="42" t="str">
        <f t="shared" ca="1" si="578"/>
        <v>net fixed assets</v>
      </c>
      <c r="I119" s="42">
        <f t="shared" ca="1" si="578"/>
        <v>7777</v>
      </c>
      <c r="J119" s="42">
        <f t="shared" ca="1" si="578"/>
        <v>15452</v>
      </c>
      <c r="K119" s="42">
        <f t="shared" ca="1" si="578"/>
        <v>16597</v>
      </c>
      <c r="L119" s="42">
        <f t="shared" ca="1" si="578"/>
        <v>20624</v>
      </c>
      <c r="M119" s="42">
        <f t="shared" ca="1" si="578"/>
        <v>22471</v>
      </c>
      <c r="N119" s="42">
        <f t="shared" ca="1" si="578"/>
        <v>0</v>
      </c>
      <c r="O119" s="42">
        <f t="shared" ca="1" si="578"/>
        <v>0</v>
      </c>
      <c r="P119" s="42">
        <f t="shared" ca="1" si="578"/>
        <v>0</v>
      </c>
      <c r="Q119" s="42">
        <f t="shared" ca="1" si="578"/>
        <v>0</v>
      </c>
      <c r="R119" s="42">
        <f t="shared" ca="1" si="578"/>
        <v>0</v>
      </c>
      <c r="S119" s="42">
        <f t="shared" ca="1" si="578"/>
        <v>0</v>
      </c>
      <c r="T119" s="42">
        <f t="shared" ca="1" si="578"/>
        <v>0</v>
      </c>
      <c r="U119" s="42">
        <f t="shared" ca="1" si="578"/>
        <v>0</v>
      </c>
      <c r="V119" s="42">
        <f t="shared" ca="1" si="578"/>
        <v>0</v>
      </c>
      <c r="W119" s="42">
        <f t="shared" ca="1" si="578"/>
        <v>0</v>
      </c>
      <c r="X119" s="42">
        <f t="shared" ca="1" si="578"/>
        <v>0</v>
      </c>
      <c r="Y119" s="42" t="str">
        <f t="shared" ca="1" si="578"/>
        <v/>
      </c>
      <c r="Z119" s="42" t="str">
        <f t="shared" ca="1" si="578"/>
        <v/>
      </c>
      <c r="AA119" s="42" t="str">
        <f t="shared" ca="1" si="578"/>
        <v/>
      </c>
      <c r="AB119" s="42" t="str">
        <f t="shared" ca="1" si="578"/>
        <v/>
      </c>
      <c r="AC119" s="42" t="str">
        <f t="shared" ca="1" si="578"/>
        <v/>
      </c>
      <c r="AD119" s="42" t="str">
        <f t="shared" ca="1" si="578"/>
        <v/>
      </c>
      <c r="AE119" s="42" t="str">
        <f t="shared" ca="1" si="578"/>
        <v/>
      </c>
      <c r="AF119" s="42" t="str">
        <f t="shared" ca="1" si="578"/>
        <v/>
      </c>
      <c r="AG119" s="42" t="str">
        <f t="shared" ca="1" si="578"/>
        <v/>
      </c>
      <c r="AH119" s="42" t="str">
        <f t="shared" ca="1" si="578"/>
        <v/>
      </c>
      <c r="AI119" s="42" t="str">
        <f t="shared" ca="1" si="578"/>
        <v/>
      </c>
      <c r="AJ119" s="42" t="str">
        <f t="shared" ref="AJ119:BO119" ca="1" si="579">IF(AJ$89="","",IF(AJ$89=$M$2,AI119,IF(AJ$11&lt;$D$7,OFFSET(INDIRECT($D$3),$A119-1,$Q$3+AJ$11),OFFSET(INDIRECT($D$4),$A119-1,$Q$4+AJ$11))))</f>
        <v/>
      </c>
      <c r="AK119" s="42" t="str">
        <f t="shared" ca="1" si="579"/>
        <v/>
      </c>
      <c r="AL119" s="42" t="str">
        <f t="shared" ca="1" si="579"/>
        <v/>
      </c>
      <c r="AM119" s="42" t="str">
        <f t="shared" ca="1" si="579"/>
        <v/>
      </c>
      <c r="AN119" s="42" t="str">
        <f t="shared" ca="1" si="579"/>
        <v/>
      </c>
      <c r="AO119" s="42" t="str">
        <f t="shared" ca="1" si="579"/>
        <v/>
      </c>
      <c r="AP119" s="42" t="str">
        <f t="shared" ca="1" si="579"/>
        <v/>
      </c>
      <c r="AQ119" s="42" t="str">
        <f t="shared" ca="1" si="579"/>
        <v/>
      </c>
      <c r="AR119" s="42" t="str">
        <f t="shared" ca="1" si="579"/>
        <v/>
      </c>
      <c r="AS119" s="42" t="str">
        <f t="shared" ca="1" si="579"/>
        <v/>
      </c>
      <c r="AT119" s="42" t="str">
        <f t="shared" ca="1" si="579"/>
        <v/>
      </c>
      <c r="AU119" s="42" t="str">
        <f t="shared" ca="1" si="579"/>
        <v/>
      </c>
      <c r="AV119" s="42" t="str">
        <f t="shared" ca="1" si="579"/>
        <v/>
      </c>
      <c r="AW119" s="42" t="str">
        <f t="shared" ca="1" si="579"/>
        <v/>
      </c>
      <c r="AX119" s="42" t="str">
        <f t="shared" ca="1" si="579"/>
        <v/>
      </c>
      <c r="AY119" s="42" t="str">
        <f t="shared" ca="1" si="579"/>
        <v/>
      </c>
      <c r="AZ119" s="42" t="str">
        <f t="shared" ca="1" si="579"/>
        <v/>
      </c>
      <c r="BA119" s="42" t="str">
        <f t="shared" ca="1" si="579"/>
        <v/>
      </c>
      <c r="BB119" s="42" t="str">
        <f t="shared" ca="1" si="579"/>
        <v/>
      </c>
      <c r="BC119" s="42" t="str">
        <f t="shared" ca="1" si="579"/>
        <v/>
      </c>
      <c r="BD119" s="42" t="str">
        <f t="shared" ca="1" si="579"/>
        <v/>
      </c>
      <c r="BE119" s="42" t="str">
        <f t="shared" ca="1" si="579"/>
        <v/>
      </c>
      <c r="BF119" s="42" t="str">
        <f t="shared" ca="1" si="579"/>
        <v/>
      </c>
      <c r="BG119" s="42" t="str">
        <f t="shared" ca="1" si="579"/>
        <v/>
      </c>
      <c r="BH119" s="42" t="str">
        <f t="shared" ca="1" si="579"/>
        <v/>
      </c>
      <c r="BI119" s="42" t="str">
        <f t="shared" ca="1" si="579"/>
        <v/>
      </c>
      <c r="BJ119" s="42" t="str">
        <f t="shared" ca="1" si="579"/>
        <v/>
      </c>
      <c r="BK119" s="42" t="str">
        <f t="shared" ca="1" si="579"/>
        <v/>
      </c>
      <c r="BL119" s="42" t="str">
        <f t="shared" ca="1" si="579"/>
        <v/>
      </c>
      <c r="BM119" s="42" t="str">
        <f t="shared" ca="1" si="579"/>
        <v/>
      </c>
      <c r="BN119" s="42" t="str">
        <f t="shared" ca="1" si="579"/>
        <v/>
      </c>
      <c r="BO119" s="42" t="str">
        <f t="shared" ca="1" si="579"/>
        <v/>
      </c>
      <c r="BP119" s="42" t="str">
        <f t="shared" ref="BP119:CZ119" ca="1" si="580">IF(BP$89="","",IF(BP$89=$M$2,BO119,IF(BP$11&lt;$D$7,OFFSET(INDIRECT($D$3),$A119-1,$Q$3+BP$11),OFFSET(INDIRECT($D$4),$A119-1,$Q$4+BP$11))))</f>
        <v/>
      </c>
      <c r="BQ119" s="42" t="str">
        <f t="shared" ca="1" si="580"/>
        <v/>
      </c>
      <c r="BR119" s="42" t="str">
        <f t="shared" ca="1" si="580"/>
        <v/>
      </c>
      <c r="BS119" s="42" t="str">
        <f t="shared" ca="1" si="580"/>
        <v/>
      </c>
      <c r="BT119" s="42" t="str">
        <f t="shared" ca="1" si="580"/>
        <v/>
      </c>
      <c r="BU119" s="42" t="str">
        <f t="shared" ca="1" si="580"/>
        <v/>
      </c>
      <c r="BV119" s="42" t="str">
        <f t="shared" ca="1" si="580"/>
        <v/>
      </c>
      <c r="BW119" s="42" t="str">
        <f t="shared" ca="1" si="580"/>
        <v/>
      </c>
      <c r="BX119" s="42" t="str">
        <f t="shared" ca="1" si="580"/>
        <v/>
      </c>
      <c r="BY119" s="42" t="str">
        <f t="shared" ca="1" si="580"/>
        <v/>
      </c>
      <c r="BZ119" s="42" t="str">
        <f t="shared" ca="1" si="580"/>
        <v/>
      </c>
      <c r="CA119" s="42" t="str">
        <f t="shared" ca="1" si="580"/>
        <v/>
      </c>
      <c r="CB119" s="42" t="str">
        <f t="shared" ca="1" si="580"/>
        <v/>
      </c>
      <c r="CC119" s="42" t="str">
        <f t="shared" ca="1" si="580"/>
        <v/>
      </c>
      <c r="CD119" s="42" t="str">
        <f t="shared" ca="1" si="580"/>
        <v/>
      </c>
      <c r="CE119" s="42" t="str">
        <f t="shared" ca="1" si="580"/>
        <v/>
      </c>
      <c r="CF119" s="42" t="str">
        <f t="shared" ca="1" si="580"/>
        <v/>
      </c>
      <c r="CG119" s="42" t="str">
        <f t="shared" ca="1" si="580"/>
        <v/>
      </c>
      <c r="CH119" s="42" t="str">
        <f t="shared" ca="1" si="580"/>
        <v/>
      </c>
      <c r="CI119" s="42" t="str">
        <f t="shared" ca="1" si="580"/>
        <v/>
      </c>
      <c r="CJ119" s="42" t="str">
        <f t="shared" ca="1" si="580"/>
        <v/>
      </c>
      <c r="CK119" s="42" t="str">
        <f t="shared" ca="1" si="580"/>
        <v/>
      </c>
      <c r="CL119" s="42" t="str">
        <f t="shared" ca="1" si="580"/>
        <v/>
      </c>
      <c r="CM119" s="42" t="str">
        <f t="shared" ca="1" si="580"/>
        <v/>
      </c>
      <c r="CN119" s="42" t="str">
        <f t="shared" ca="1" si="580"/>
        <v/>
      </c>
      <c r="CO119" s="42" t="str">
        <f t="shared" ca="1" si="580"/>
        <v/>
      </c>
      <c r="CP119" s="42" t="str">
        <f t="shared" ca="1" si="580"/>
        <v/>
      </c>
      <c r="CQ119" s="42" t="str">
        <f t="shared" ca="1" si="580"/>
        <v/>
      </c>
      <c r="CR119" s="42" t="str">
        <f t="shared" ca="1" si="580"/>
        <v/>
      </c>
      <c r="CS119" s="42" t="str">
        <f t="shared" ca="1" si="580"/>
        <v/>
      </c>
      <c r="CT119" s="42" t="str">
        <f t="shared" ca="1" si="580"/>
        <v/>
      </c>
      <c r="CU119" s="42" t="str">
        <f t="shared" ca="1" si="580"/>
        <v/>
      </c>
      <c r="CV119" s="42" t="str">
        <f t="shared" ca="1" si="580"/>
        <v/>
      </c>
      <c r="CW119" s="42" t="str">
        <f t="shared" ca="1" si="580"/>
        <v/>
      </c>
      <c r="CX119" s="42" t="str">
        <f t="shared" ca="1" si="580"/>
        <v/>
      </c>
      <c r="CY119" s="42" t="str">
        <f t="shared" ca="1" si="580"/>
        <v/>
      </c>
      <c r="CZ119" s="42" t="str">
        <f t="shared" ca="1" si="580"/>
        <v/>
      </c>
    </row>
    <row r="120" spans="1:104" ht="13.5" customHeight="1">
      <c r="A120" s="44"/>
      <c r="B120" s="3">
        <f t="shared" si="490"/>
        <v>120</v>
      </c>
      <c r="C120" s="43" t="s">
        <v>548</v>
      </c>
      <c r="D120" s="42" t="e">
        <f t="shared" ref="D120:AI120" ca="1" si="581">IF(D$89="","",IF(D$89=$M$2,C120,SUM(D121:D122)))</f>
        <v>#REF!</v>
      </c>
      <c r="E120" s="42" t="e">
        <f t="shared" ca="1" si="581"/>
        <v>#REF!</v>
      </c>
      <c r="F120" s="42" t="e">
        <f t="shared" ca="1" si="581"/>
        <v>#REF!</v>
      </c>
      <c r="G120" s="42">
        <f t="shared" ca="1" si="581"/>
        <v>0</v>
      </c>
      <c r="H120" s="42">
        <f t="shared" ca="1" si="581"/>
        <v>0</v>
      </c>
      <c r="I120" s="42">
        <f t="shared" ca="1" si="581"/>
        <v>4432</v>
      </c>
      <c r="J120" s="42">
        <f t="shared" ca="1" si="581"/>
        <v>5359</v>
      </c>
      <c r="K120" s="42">
        <f t="shared" ca="1" si="581"/>
        <v>5756</v>
      </c>
      <c r="L120" s="42">
        <f t="shared" ca="1" si="581"/>
        <v>8758</v>
      </c>
      <c r="M120" s="42">
        <f t="shared" ca="1" si="581"/>
        <v>9009</v>
      </c>
      <c r="N120" s="42">
        <f t="shared" ca="1" si="581"/>
        <v>84400</v>
      </c>
      <c r="O120" s="42">
        <f t="shared" ca="1" si="581"/>
        <v>97000</v>
      </c>
      <c r="P120" s="42">
        <f t="shared" ca="1" si="581"/>
        <v>97000</v>
      </c>
      <c r="Q120" s="42">
        <f t="shared" ca="1" si="581"/>
        <v>0</v>
      </c>
      <c r="R120" s="42">
        <f t="shared" ca="1" si="581"/>
        <v>97000</v>
      </c>
      <c r="S120" s="42">
        <f t="shared" ca="1" si="581"/>
        <v>110000</v>
      </c>
      <c r="T120" s="42">
        <f t="shared" ca="1" si="581"/>
        <v>110000</v>
      </c>
      <c r="U120" s="42">
        <f t="shared" ca="1" si="581"/>
        <v>0</v>
      </c>
      <c r="V120" s="42">
        <f t="shared" ca="1" si="581"/>
        <v>0</v>
      </c>
      <c r="W120" s="42">
        <f t="shared" ca="1" si="581"/>
        <v>0</v>
      </c>
      <c r="X120" s="42">
        <f t="shared" ca="1" si="581"/>
        <v>0</v>
      </c>
      <c r="Y120" s="42" t="str">
        <f t="shared" ca="1" si="581"/>
        <v/>
      </c>
      <c r="Z120" s="42" t="str">
        <f t="shared" ca="1" si="581"/>
        <v/>
      </c>
      <c r="AA120" s="42" t="str">
        <f t="shared" ca="1" si="581"/>
        <v/>
      </c>
      <c r="AB120" s="42" t="str">
        <f t="shared" si="581"/>
        <v/>
      </c>
      <c r="AC120" s="42" t="str">
        <f t="shared" si="581"/>
        <v/>
      </c>
      <c r="AD120" s="42" t="str">
        <f t="shared" si="581"/>
        <v/>
      </c>
      <c r="AE120" s="42" t="str">
        <f t="shared" si="581"/>
        <v/>
      </c>
      <c r="AF120" s="42" t="str">
        <f t="shared" si="581"/>
        <v/>
      </c>
      <c r="AG120" s="42" t="str">
        <f t="shared" si="581"/>
        <v/>
      </c>
      <c r="AH120" s="42" t="str">
        <f t="shared" si="581"/>
        <v/>
      </c>
      <c r="AI120" s="42" t="str">
        <f t="shared" si="581"/>
        <v/>
      </c>
      <c r="AJ120" s="42" t="str">
        <f t="shared" ref="AJ120:BO120" si="582">IF(AJ$89="","",IF(AJ$89=$M$2,AI120,SUM(AJ121:AJ122)))</f>
        <v/>
      </c>
      <c r="AK120" s="42" t="str">
        <f t="shared" si="582"/>
        <v/>
      </c>
      <c r="AL120" s="42" t="str">
        <f t="shared" si="582"/>
        <v/>
      </c>
      <c r="AM120" s="42" t="str">
        <f t="shared" si="582"/>
        <v/>
      </c>
      <c r="AN120" s="42" t="str">
        <f t="shared" si="582"/>
        <v/>
      </c>
      <c r="AO120" s="42" t="str">
        <f t="shared" si="582"/>
        <v/>
      </c>
      <c r="AP120" s="42" t="str">
        <f t="shared" si="582"/>
        <v/>
      </c>
      <c r="AQ120" s="42" t="str">
        <f t="shared" si="582"/>
        <v/>
      </c>
      <c r="AR120" s="42" t="str">
        <f t="shared" si="582"/>
        <v/>
      </c>
      <c r="AS120" s="42" t="str">
        <f t="shared" si="582"/>
        <v/>
      </c>
      <c r="AT120" s="42" t="str">
        <f t="shared" si="582"/>
        <v/>
      </c>
      <c r="AU120" s="42" t="str">
        <f t="shared" si="582"/>
        <v/>
      </c>
      <c r="AV120" s="42" t="str">
        <f t="shared" si="582"/>
        <v/>
      </c>
      <c r="AW120" s="42" t="str">
        <f t="shared" si="582"/>
        <v/>
      </c>
      <c r="AX120" s="42" t="str">
        <f t="shared" si="582"/>
        <v/>
      </c>
      <c r="AY120" s="42" t="str">
        <f t="shared" si="582"/>
        <v/>
      </c>
      <c r="AZ120" s="42" t="str">
        <f t="shared" si="582"/>
        <v/>
      </c>
      <c r="BA120" s="42" t="str">
        <f t="shared" si="582"/>
        <v/>
      </c>
      <c r="BB120" s="42" t="str">
        <f t="shared" si="582"/>
        <v/>
      </c>
      <c r="BC120" s="42" t="str">
        <f t="shared" si="582"/>
        <v/>
      </c>
      <c r="BD120" s="42" t="str">
        <f t="shared" si="582"/>
        <v/>
      </c>
      <c r="BE120" s="42" t="str">
        <f t="shared" si="582"/>
        <v/>
      </c>
      <c r="BF120" s="42" t="str">
        <f t="shared" si="582"/>
        <v/>
      </c>
      <c r="BG120" s="42" t="str">
        <f t="shared" si="582"/>
        <v/>
      </c>
      <c r="BH120" s="42" t="str">
        <f t="shared" si="582"/>
        <v/>
      </c>
      <c r="BI120" s="42" t="str">
        <f t="shared" si="582"/>
        <v/>
      </c>
      <c r="BJ120" s="42" t="str">
        <f t="shared" si="582"/>
        <v/>
      </c>
      <c r="BK120" s="42" t="str">
        <f t="shared" si="582"/>
        <v/>
      </c>
      <c r="BL120" s="42" t="str">
        <f t="shared" si="582"/>
        <v/>
      </c>
      <c r="BM120" s="42" t="str">
        <f t="shared" si="582"/>
        <v/>
      </c>
      <c r="BN120" s="42" t="str">
        <f t="shared" si="582"/>
        <v/>
      </c>
      <c r="BO120" s="42" t="str">
        <f t="shared" si="582"/>
        <v/>
      </c>
      <c r="BP120" s="42" t="str">
        <f t="shared" ref="BP120:CU120" si="583">IF(BP$89="","",IF(BP$89=$M$2,BO120,SUM(BP121:BP122)))</f>
        <v/>
      </c>
      <c r="BQ120" s="42" t="str">
        <f t="shared" si="583"/>
        <v/>
      </c>
      <c r="BR120" s="42" t="str">
        <f t="shared" si="583"/>
        <v/>
      </c>
      <c r="BS120" s="42" t="str">
        <f t="shared" si="583"/>
        <v/>
      </c>
      <c r="BT120" s="42" t="str">
        <f t="shared" si="583"/>
        <v/>
      </c>
      <c r="BU120" s="42" t="str">
        <f t="shared" si="583"/>
        <v/>
      </c>
      <c r="BV120" s="42" t="str">
        <f t="shared" si="583"/>
        <v/>
      </c>
      <c r="BW120" s="42" t="str">
        <f t="shared" si="583"/>
        <v/>
      </c>
      <c r="BX120" s="42" t="str">
        <f t="shared" si="583"/>
        <v/>
      </c>
      <c r="BY120" s="42" t="str">
        <f t="shared" si="583"/>
        <v/>
      </c>
      <c r="BZ120" s="42" t="str">
        <f t="shared" si="583"/>
        <v/>
      </c>
      <c r="CA120" s="42" t="str">
        <f t="shared" si="583"/>
        <v/>
      </c>
      <c r="CB120" s="42" t="str">
        <f t="shared" si="583"/>
        <v/>
      </c>
      <c r="CC120" s="42" t="str">
        <f t="shared" si="583"/>
        <v/>
      </c>
      <c r="CD120" s="42" t="str">
        <f t="shared" si="583"/>
        <v/>
      </c>
      <c r="CE120" s="42" t="str">
        <f t="shared" si="583"/>
        <v/>
      </c>
      <c r="CF120" s="42" t="str">
        <f t="shared" si="583"/>
        <v/>
      </c>
      <c r="CG120" s="42" t="str">
        <f t="shared" si="583"/>
        <v/>
      </c>
      <c r="CH120" s="42" t="str">
        <f t="shared" si="583"/>
        <v/>
      </c>
      <c r="CI120" s="42" t="str">
        <f t="shared" si="583"/>
        <v/>
      </c>
      <c r="CJ120" s="42" t="str">
        <f t="shared" si="583"/>
        <v/>
      </c>
      <c r="CK120" s="42" t="str">
        <f t="shared" si="583"/>
        <v/>
      </c>
      <c r="CL120" s="42" t="str">
        <f t="shared" si="583"/>
        <v/>
      </c>
      <c r="CM120" s="42" t="str">
        <f t="shared" si="583"/>
        <v/>
      </c>
      <c r="CN120" s="42" t="str">
        <f t="shared" si="583"/>
        <v/>
      </c>
      <c r="CO120" s="42" t="str">
        <f t="shared" si="583"/>
        <v/>
      </c>
      <c r="CP120" s="42" t="str">
        <f t="shared" si="583"/>
        <v/>
      </c>
      <c r="CQ120" s="42" t="str">
        <f t="shared" si="583"/>
        <v/>
      </c>
      <c r="CR120" s="42" t="str">
        <f t="shared" si="583"/>
        <v/>
      </c>
      <c r="CS120" s="42" t="str">
        <f t="shared" si="583"/>
        <v/>
      </c>
      <c r="CT120" s="42" t="str">
        <f t="shared" si="583"/>
        <v/>
      </c>
      <c r="CU120" s="42" t="str">
        <f t="shared" si="583"/>
        <v/>
      </c>
      <c r="CV120" s="42" t="str">
        <f>IF(CV$89="","",IF(CV$89=$M$2,CU120,SUM(CV121:CV122)))</f>
        <v/>
      </c>
      <c r="CW120" s="42" t="str">
        <f>IF(CW$89="","",IF(CW$89=$M$2,CV120,SUM(CW121:CW122)))</f>
        <v/>
      </c>
      <c r="CX120" s="42" t="str">
        <f>IF(CX$89="","",IF(CX$89=$M$2,CW120,SUM(CX121:CX122)))</f>
        <v/>
      </c>
      <c r="CY120" s="42" t="str">
        <f>IF(CY$89="","",IF(CY$89=$M$2,CX120,SUM(CY121:CY122)))</f>
        <v/>
      </c>
      <c r="CZ120" s="42" t="str">
        <f>IF(CZ$89="","",IF(CZ$89=$M$2,CY120,SUM(CZ121:CZ122)))</f>
        <v/>
      </c>
    </row>
    <row r="121" spans="1:104" ht="13.5" customHeight="1">
      <c r="A121" s="41">
        <v>107</v>
      </c>
      <c r="B121" s="3">
        <f t="shared" si="490"/>
        <v>121</v>
      </c>
      <c r="C121" s="46" t="s">
        <v>547</v>
      </c>
      <c r="D121" s="42" t="e">
        <f t="shared" ref="D121:AI121" ca="1" si="584">IF(D$89="","",IF(D$89=$M$2,C121,IF(D$11&lt;$D$7,OFFSET(INDIRECT($D$3),$A121-1,$Q$3+D$11),OFFSET(INDIRECT($D$4),$A121-1,$Q$4+D$11))))</f>
        <v>#REF!</v>
      </c>
      <c r="E121" s="42" t="e">
        <f t="shared" ca="1" si="584"/>
        <v>#REF!</v>
      </c>
      <c r="F121" s="42" t="e">
        <f t="shared" ca="1" si="584"/>
        <v>#REF!</v>
      </c>
      <c r="G121" s="42">
        <f t="shared" ca="1" si="584"/>
        <v>0</v>
      </c>
      <c r="H121" s="42" t="str">
        <f t="shared" ca="1" si="584"/>
        <v>intangibles</v>
      </c>
      <c r="I121" s="42">
        <f t="shared" ca="1" si="584"/>
        <v>3536</v>
      </c>
      <c r="J121" s="42">
        <f t="shared" ca="1" si="584"/>
        <v>4224</v>
      </c>
      <c r="K121" s="42">
        <f t="shared" ca="1" si="584"/>
        <v>4179</v>
      </c>
      <c r="L121" s="42">
        <f t="shared" ca="1" si="584"/>
        <v>4142</v>
      </c>
      <c r="M121" s="42">
        <f t="shared" ca="1" si="584"/>
        <v>3893</v>
      </c>
      <c r="N121" s="42">
        <f t="shared" ca="1" si="584"/>
        <v>0</v>
      </c>
      <c r="O121" s="42">
        <f t="shared" ca="1" si="584"/>
        <v>0</v>
      </c>
      <c r="P121" s="42">
        <f t="shared" ca="1" si="584"/>
        <v>0</v>
      </c>
      <c r="Q121" s="42">
        <f t="shared" ca="1" si="584"/>
        <v>0</v>
      </c>
      <c r="R121" s="42">
        <f t="shared" ca="1" si="584"/>
        <v>0</v>
      </c>
      <c r="S121" s="42">
        <f t="shared" ca="1" si="584"/>
        <v>0</v>
      </c>
      <c r="T121" s="42">
        <f t="shared" ca="1" si="584"/>
        <v>0</v>
      </c>
      <c r="U121" s="42">
        <f t="shared" ca="1" si="584"/>
        <v>0</v>
      </c>
      <c r="V121" s="42">
        <f t="shared" ca="1" si="584"/>
        <v>0</v>
      </c>
      <c r="W121" s="42">
        <f t="shared" ca="1" si="584"/>
        <v>0</v>
      </c>
      <c r="X121" s="42">
        <f t="shared" ca="1" si="584"/>
        <v>0</v>
      </c>
      <c r="Y121" s="42" t="str">
        <f t="shared" ca="1" si="584"/>
        <v/>
      </c>
      <c r="Z121" s="42" t="str">
        <f t="shared" ca="1" si="584"/>
        <v/>
      </c>
      <c r="AA121" s="42" t="str">
        <f t="shared" ca="1" si="584"/>
        <v/>
      </c>
      <c r="AB121" s="42" t="str">
        <f t="shared" ca="1" si="584"/>
        <v/>
      </c>
      <c r="AC121" s="42" t="str">
        <f t="shared" ca="1" si="584"/>
        <v/>
      </c>
      <c r="AD121" s="42" t="str">
        <f t="shared" ca="1" si="584"/>
        <v/>
      </c>
      <c r="AE121" s="42" t="str">
        <f t="shared" ca="1" si="584"/>
        <v/>
      </c>
      <c r="AF121" s="42" t="str">
        <f t="shared" ca="1" si="584"/>
        <v/>
      </c>
      <c r="AG121" s="42" t="str">
        <f t="shared" ca="1" si="584"/>
        <v/>
      </c>
      <c r="AH121" s="42" t="str">
        <f t="shared" ca="1" si="584"/>
        <v/>
      </c>
      <c r="AI121" s="42" t="str">
        <f t="shared" ca="1" si="584"/>
        <v/>
      </c>
      <c r="AJ121" s="42" t="str">
        <f t="shared" ref="AJ121:BO121" ca="1" si="585">IF(AJ$89="","",IF(AJ$89=$M$2,AI121,IF(AJ$11&lt;$D$7,OFFSET(INDIRECT($D$3),$A121-1,$Q$3+AJ$11),OFFSET(INDIRECT($D$4),$A121-1,$Q$4+AJ$11))))</f>
        <v/>
      </c>
      <c r="AK121" s="42" t="str">
        <f t="shared" ca="1" si="585"/>
        <v/>
      </c>
      <c r="AL121" s="42" t="str">
        <f t="shared" ca="1" si="585"/>
        <v/>
      </c>
      <c r="AM121" s="42" t="str">
        <f t="shared" ca="1" si="585"/>
        <v/>
      </c>
      <c r="AN121" s="42" t="str">
        <f t="shared" ca="1" si="585"/>
        <v/>
      </c>
      <c r="AO121" s="42" t="str">
        <f t="shared" ca="1" si="585"/>
        <v/>
      </c>
      <c r="AP121" s="42" t="str">
        <f t="shared" ca="1" si="585"/>
        <v/>
      </c>
      <c r="AQ121" s="42" t="str">
        <f t="shared" ca="1" si="585"/>
        <v/>
      </c>
      <c r="AR121" s="42" t="str">
        <f t="shared" ca="1" si="585"/>
        <v/>
      </c>
      <c r="AS121" s="42" t="str">
        <f t="shared" ca="1" si="585"/>
        <v/>
      </c>
      <c r="AT121" s="42" t="str">
        <f t="shared" ca="1" si="585"/>
        <v/>
      </c>
      <c r="AU121" s="42" t="str">
        <f t="shared" ca="1" si="585"/>
        <v/>
      </c>
      <c r="AV121" s="42" t="str">
        <f t="shared" ca="1" si="585"/>
        <v/>
      </c>
      <c r="AW121" s="42" t="str">
        <f t="shared" ca="1" si="585"/>
        <v/>
      </c>
      <c r="AX121" s="42" t="str">
        <f t="shared" ca="1" si="585"/>
        <v/>
      </c>
      <c r="AY121" s="42" t="str">
        <f t="shared" ca="1" si="585"/>
        <v/>
      </c>
      <c r="AZ121" s="42" t="str">
        <f t="shared" ca="1" si="585"/>
        <v/>
      </c>
      <c r="BA121" s="42" t="str">
        <f t="shared" ca="1" si="585"/>
        <v/>
      </c>
      <c r="BB121" s="42" t="str">
        <f t="shared" ca="1" si="585"/>
        <v/>
      </c>
      <c r="BC121" s="42" t="str">
        <f t="shared" ca="1" si="585"/>
        <v/>
      </c>
      <c r="BD121" s="42" t="str">
        <f t="shared" ca="1" si="585"/>
        <v/>
      </c>
      <c r="BE121" s="42" t="str">
        <f t="shared" ca="1" si="585"/>
        <v/>
      </c>
      <c r="BF121" s="42" t="str">
        <f t="shared" ca="1" si="585"/>
        <v/>
      </c>
      <c r="BG121" s="42" t="str">
        <f t="shared" ca="1" si="585"/>
        <v/>
      </c>
      <c r="BH121" s="42" t="str">
        <f t="shared" ca="1" si="585"/>
        <v/>
      </c>
      <c r="BI121" s="42" t="str">
        <f t="shared" ca="1" si="585"/>
        <v/>
      </c>
      <c r="BJ121" s="42" t="str">
        <f t="shared" ca="1" si="585"/>
        <v/>
      </c>
      <c r="BK121" s="42" t="str">
        <f t="shared" ca="1" si="585"/>
        <v/>
      </c>
      <c r="BL121" s="42" t="str">
        <f t="shared" ca="1" si="585"/>
        <v/>
      </c>
      <c r="BM121" s="42" t="str">
        <f t="shared" ca="1" si="585"/>
        <v/>
      </c>
      <c r="BN121" s="42" t="str">
        <f t="shared" ca="1" si="585"/>
        <v/>
      </c>
      <c r="BO121" s="42" t="str">
        <f t="shared" ca="1" si="585"/>
        <v/>
      </c>
      <c r="BP121" s="42" t="str">
        <f t="shared" ref="BP121:CZ121" ca="1" si="586">IF(BP$89="","",IF(BP$89=$M$2,BO121,IF(BP$11&lt;$D$7,OFFSET(INDIRECT($D$3),$A121-1,$Q$3+BP$11),OFFSET(INDIRECT($D$4),$A121-1,$Q$4+BP$11))))</f>
        <v/>
      </c>
      <c r="BQ121" s="42" t="str">
        <f t="shared" ca="1" si="586"/>
        <v/>
      </c>
      <c r="BR121" s="42" t="str">
        <f t="shared" ca="1" si="586"/>
        <v/>
      </c>
      <c r="BS121" s="42" t="str">
        <f t="shared" ca="1" si="586"/>
        <v/>
      </c>
      <c r="BT121" s="42" t="str">
        <f t="shared" ca="1" si="586"/>
        <v/>
      </c>
      <c r="BU121" s="42" t="str">
        <f t="shared" ca="1" si="586"/>
        <v/>
      </c>
      <c r="BV121" s="42" t="str">
        <f t="shared" ca="1" si="586"/>
        <v/>
      </c>
      <c r="BW121" s="42" t="str">
        <f t="shared" ca="1" si="586"/>
        <v/>
      </c>
      <c r="BX121" s="42" t="str">
        <f t="shared" ca="1" si="586"/>
        <v/>
      </c>
      <c r="BY121" s="42" t="str">
        <f t="shared" ca="1" si="586"/>
        <v/>
      </c>
      <c r="BZ121" s="42" t="str">
        <f t="shared" ca="1" si="586"/>
        <v/>
      </c>
      <c r="CA121" s="42" t="str">
        <f t="shared" ca="1" si="586"/>
        <v/>
      </c>
      <c r="CB121" s="42" t="str">
        <f t="shared" ca="1" si="586"/>
        <v/>
      </c>
      <c r="CC121" s="42" t="str">
        <f t="shared" ca="1" si="586"/>
        <v/>
      </c>
      <c r="CD121" s="42" t="str">
        <f t="shared" ca="1" si="586"/>
        <v/>
      </c>
      <c r="CE121" s="42" t="str">
        <f t="shared" ca="1" si="586"/>
        <v/>
      </c>
      <c r="CF121" s="42" t="str">
        <f t="shared" ca="1" si="586"/>
        <v/>
      </c>
      <c r="CG121" s="42" t="str">
        <f t="shared" ca="1" si="586"/>
        <v/>
      </c>
      <c r="CH121" s="42" t="str">
        <f t="shared" ca="1" si="586"/>
        <v/>
      </c>
      <c r="CI121" s="42" t="str">
        <f t="shared" ca="1" si="586"/>
        <v/>
      </c>
      <c r="CJ121" s="42" t="str">
        <f t="shared" ca="1" si="586"/>
        <v/>
      </c>
      <c r="CK121" s="42" t="str">
        <f t="shared" ca="1" si="586"/>
        <v/>
      </c>
      <c r="CL121" s="42" t="str">
        <f t="shared" ca="1" si="586"/>
        <v/>
      </c>
      <c r="CM121" s="42" t="str">
        <f t="shared" ca="1" si="586"/>
        <v/>
      </c>
      <c r="CN121" s="42" t="str">
        <f t="shared" ca="1" si="586"/>
        <v/>
      </c>
      <c r="CO121" s="42" t="str">
        <f t="shared" ca="1" si="586"/>
        <v/>
      </c>
      <c r="CP121" s="42" t="str">
        <f t="shared" ca="1" si="586"/>
        <v/>
      </c>
      <c r="CQ121" s="42" t="str">
        <f t="shared" ca="1" si="586"/>
        <v/>
      </c>
      <c r="CR121" s="42" t="str">
        <f t="shared" ca="1" si="586"/>
        <v/>
      </c>
      <c r="CS121" s="42" t="str">
        <f t="shared" ca="1" si="586"/>
        <v/>
      </c>
      <c r="CT121" s="42" t="str">
        <f t="shared" ca="1" si="586"/>
        <v/>
      </c>
      <c r="CU121" s="42" t="str">
        <f t="shared" ca="1" si="586"/>
        <v/>
      </c>
      <c r="CV121" s="42" t="str">
        <f t="shared" ca="1" si="586"/>
        <v/>
      </c>
      <c r="CW121" s="42" t="str">
        <f t="shared" ca="1" si="586"/>
        <v/>
      </c>
      <c r="CX121" s="42" t="str">
        <f t="shared" ca="1" si="586"/>
        <v/>
      </c>
      <c r="CY121" s="42" t="str">
        <f t="shared" ca="1" si="586"/>
        <v/>
      </c>
      <c r="CZ121" s="42" t="str">
        <f t="shared" ca="1" si="586"/>
        <v/>
      </c>
    </row>
    <row r="122" spans="1:104" ht="13.5" customHeight="1">
      <c r="A122" s="41">
        <v>108</v>
      </c>
      <c r="B122" s="3">
        <f t="shared" si="490"/>
        <v>122</v>
      </c>
      <c r="C122" s="46" t="s">
        <v>546</v>
      </c>
      <c r="D122" s="42" t="e">
        <f t="shared" ref="D122:AI122" ca="1" si="587">IF(D$89="","",IF(D$89=$M$2,C122,IF(D$11&lt;$D$7,OFFSET(INDIRECT($D$3),$A122-1,$Q$3+D$11),OFFSET(INDIRECT($D$4),$A122-1,$Q$4+D$11))))</f>
        <v>#REF!</v>
      </c>
      <c r="E122" s="42" t="e">
        <f t="shared" ca="1" si="587"/>
        <v>#REF!</v>
      </c>
      <c r="F122" s="42" t="e">
        <f t="shared" ca="1" si="587"/>
        <v>#REF!</v>
      </c>
      <c r="G122" s="42">
        <f t="shared" ca="1" si="587"/>
        <v>0</v>
      </c>
      <c r="H122" s="42" t="str">
        <f t="shared" ca="1" si="587"/>
        <v>cost in excess</v>
      </c>
      <c r="I122" s="42">
        <f t="shared" ca="1" si="587"/>
        <v>896</v>
      </c>
      <c r="J122" s="42">
        <f t="shared" ca="1" si="587"/>
        <v>1135</v>
      </c>
      <c r="K122" s="42">
        <f t="shared" ca="1" si="587"/>
        <v>1577</v>
      </c>
      <c r="L122" s="42">
        <f t="shared" ca="1" si="587"/>
        <v>4616</v>
      </c>
      <c r="M122" s="42">
        <f t="shared" ca="1" si="587"/>
        <v>5116</v>
      </c>
      <c r="N122" s="42">
        <f t="shared" ca="1" si="587"/>
        <v>84400</v>
      </c>
      <c r="O122" s="42">
        <f t="shared" ca="1" si="587"/>
        <v>97000</v>
      </c>
      <c r="P122" s="42">
        <f t="shared" ca="1" si="587"/>
        <v>97000</v>
      </c>
      <c r="Q122" s="42">
        <f t="shared" ca="1" si="587"/>
        <v>0</v>
      </c>
      <c r="R122" s="42">
        <f t="shared" ca="1" si="587"/>
        <v>97000</v>
      </c>
      <c r="S122" s="42">
        <f t="shared" ca="1" si="587"/>
        <v>110000</v>
      </c>
      <c r="T122" s="42">
        <f t="shared" ca="1" si="587"/>
        <v>110000</v>
      </c>
      <c r="U122" s="42">
        <f t="shared" ca="1" si="587"/>
        <v>0</v>
      </c>
      <c r="V122" s="42">
        <f t="shared" ca="1" si="587"/>
        <v>0</v>
      </c>
      <c r="W122" s="42">
        <f t="shared" ca="1" si="587"/>
        <v>0</v>
      </c>
      <c r="X122" s="42">
        <f t="shared" ca="1" si="587"/>
        <v>0</v>
      </c>
      <c r="Y122" s="42" t="str">
        <f t="shared" ca="1" si="587"/>
        <v/>
      </c>
      <c r="Z122" s="42" t="str">
        <f t="shared" ca="1" si="587"/>
        <v/>
      </c>
      <c r="AA122" s="42" t="str">
        <f t="shared" ca="1" si="587"/>
        <v/>
      </c>
      <c r="AB122" s="42" t="str">
        <f t="shared" ca="1" si="587"/>
        <v/>
      </c>
      <c r="AC122" s="42" t="str">
        <f t="shared" ca="1" si="587"/>
        <v/>
      </c>
      <c r="AD122" s="42" t="str">
        <f t="shared" ca="1" si="587"/>
        <v/>
      </c>
      <c r="AE122" s="42" t="str">
        <f t="shared" ca="1" si="587"/>
        <v/>
      </c>
      <c r="AF122" s="42" t="str">
        <f t="shared" ca="1" si="587"/>
        <v/>
      </c>
      <c r="AG122" s="42" t="str">
        <f t="shared" ca="1" si="587"/>
        <v/>
      </c>
      <c r="AH122" s="42" t="str">
        <f t="shared" ca="1" si="587"/>
        <v/>
      </c>
      <c r="AI122" s="42" t="str">
        <f t="shared" ca="1" si="587"/>
        <v/>
      </c>
      <c r="AJ122" s="42" t="str">
        <f t="shared" ref="AJ122:BO122" ca="1" si="588">IF(AJ$89="","",IF(AJ$89=$M$2,AI122,IF(AJ$11&lt;$D$7,OFFSET(INDIRECT($D$3),$A122-1,$Q$3+AJ$11),OFFSET(INDIRECT($D$4),$A122-1,$Q$4+AJ$11))))</f>
        <v/>
      </c>
      <c r="AK122" s="42" t="str">
        <f t="shared" ca="1" si="588"/>
        <v/>
      </c>
      <c r="AL122" s="42" t="str">
        <f t="shared" ca="1" si="588"/>
        <v/>
      </c>
      <c r="AM122" s="42" t="str">
        <f t="shared" ca="1" si="588"/>
        <v/>
      </c>
      <c r="AN122" s="42" t="str">
        <f t="shared" ca="1" si="588"/>
        <v/>
      </c>
      <c r="AO122" s="42" t="str">
        <f t="shared" ca="1" si="588"/>
        <v/>
      </c>
      <c r="AP122" s="42" t="str">
        <f t="shared" ca="1" si="588"/>
        <v/>
      </c>
      <c r="AQ122" s="42" t="str">
        <f t="shared" ca="1" si="588"/>
        <v/>
      </c>
      <c r="AR122" s="42" t="str">
        <f t="shared" ca="1" si="588"/>
        <v/>
      </c>
      <c r="AS122" s="42" t="str">
        <f t="shared" ca="1" si="588"/>
        <v/>
      </c>
      <c r="AT122" s="42" t="str">
        <f t="shared" ca="1" si="588"/>
        <v/>
      </c>
      <c r="AU122" s="42" t="str">
        <f t="shared" ca="1" si="588"/>
        <v/>
      </c>
      <c r="AV122" s="42" t="str">
        <f t="shared" ca="1" si="588"/>
        <v/>
      </c>
      <c r="AW122" s="42" t="str">
        <f t="shared" ca="1" si="588"/>
        <v/>
      </c>
      <c r="AX122" s="42" t="str">
        <f t="shared" ca="1" si="588"/>
        <v/>
      </c>
      <c r="AY122" s="42" t="str">
        <f t="shared" ca="1" si="588"/>
        <v/>
      </c>
      <c r="AZ122" s="42" t="str">
        <f t="shared" ca="1" si="588"/>
        <v/>
      </c>
      <c r="BA122" s="42" t="str">
        <f t="shared" ca="1" si="588"/>
        <v/>
      </c>
      <c r="BB122" s="42" t="str">
        <f t="shared" ca="1" si="588"/>
        <v/>
      </c>
      <c r="BC122" s="42" t="str">
        <f t="shared" ca="1" si="588"/>
        <v/>
      </c>
      <c r="BD122" s="42" t="str">
        <f t="shared" ca="1" si="588"/>
        <v/>
      </c>
      <c r="BE122" s="42" t="str">
        <f t="shared" ca="1" si="588"/>
        <v/>
      </c>
      <c r="BF122" s="42" t="str">
        <f t="shared" ca="1" si="588"/>
        <v/>
      </c>
      <c r="BG122" s="42" t="str">
        <f t="shared" ca="1" si="588"/>
        <v/>
      </c>
      <c r="BH122" s="42" t="str">
        <f t="shared" ca="1" si="588"/>
        <v/>
      </c>
      <c r="BI122" s="42" t="str">
        <f t="shared" ca="1" si="588"/>
        <v/>
      </c>
      <c r="BJ122" s="42" t="str">
        <f t="shared" ca="1" si="588"/>
        <v/>
      </c>
      <c r="BK122" s="42" t="str">
        <f t="shared" ca="1" si="588"/>
        <v/>
      </c>
      <c r="BL122" s="42" t="str">
        <f t="shared" ca="1" si="588"/>
        <v/>
      </c>
      <c r="BM122" s="42" t="str">
        <f t="shared" ca="1" si="588"/>
        <v/>
      </c>
      <c r="BN122" s="42" t="str">
        <f t="shared" ca="1" si="588"/>
        <v/>
      </c>
      <c r="BO122" s="42" t="str">
        <f t="shared" ca="1" si="588"/>
        <v/>
      </c>
      <c r="BP122" s="42" t="str">
        <f t="shared" ref="BP122:CZ122" ca="1" si="589">IF(BP$89="","",IF(BP$89=$M$2,BO122,IF(BP$11&lt;$D$7,OFFSET(INDIRECT($D$3),$A122-1,$Q$3+BP$11),OFFSET(INDIRECT($D$4),$A122-1,$Q$4+BP$11))))</f>
        <v/>
      </c>
      <c r="BQ122" s="42" t="str">
        <f t="shared" ca="1" si="589"/>
        <v/>
      </c>
      <c r="BR122" s="42" t="str">
        <f t="shared" ca="1" si="589"/>
        <v/>
      </c>
      <c r="BS122" s="42" t="str">
        <f t="shared" ca="1" si="589"/>
        <v/>
      </c>
      <c r="BT122" s="42" t="str">
        <f t="shared" ca="1" si="589"/>
        <v/>
      </c>
      <c r="BU122" s="42" t="str">
        <f t="shared" ca="1" si="589"/>
        <v/>
      </c>
      <c r="BV122" s="42" t="str">
        <f t="shared" ca="1" si="589"/>
        <v/>
      </c>
      <c r="BW122" s="42" t="str">
        <f t="shared" ca="1" si="589"/>
        <v/>
      </c>
      <c r="BX122" s="42" t="str">
        <f t="shared" ca="1" si="589"/>
        <v/>
      </c>
      <c r="BY122" s="42" t="str">
        <f t="shared" ca="1" si="589"/>
        <v/>
      </c>
      <c r="BZ122" s="42" t="str">
        <f t="shared" ca="1" si="589"/>
        <v/>
      </c>
      <c r="CA122" s="42" t="str">
        <f t="shared" ca="1" si="589"/>
        <v/>
      </c>
      <c r="CB122" s="42" t="str">
        <f t="shared" ca="1" si="589"/>
        <v/>
      </c>
      <c r="CC122" s="42" t="str">
        <f t="shared" ca="1" si="589"/>
        <v/>
      </c>
      <c r="CD122" s="42" t="str">
        <f t="shared" ca="1" si="589"/>
        <v/>
      </c>
      <c r="CE122" s="42" t="str">
        <f t="shared" ca="1" si="589"/>
        <v/>
      </c>
      <c r="CF122" s="42" t="str">
        <f t="shared" ca="1" si="589"/>
        <v/>
      </c>
      <c r="CG122" s="42" t="str">
        <f t="shared" ca="1" si="589"/>
        <v/>
      </c>
      <c r="CH122" s="42" t="str">
        <f t="shared" ca="1" si="589"/>
        <v/>
      </c>
      <c r="CI122" s="42" t="str">
        <f t="shared" ca="1" si="589"/>
        <v/>
      </c>
      <c r="CJ122" s="42" t="str">
        <f t="shared" ca="1" si="589"/>
        <v/>
      </c>
      <c r="CK122" s="42" t="str">
        <f t="shared" ca="1" si="589"/>
        <v/>
      </c>
      <c r="CL122" s="42" t="str">
        <f t="shared" ca="1" si="589"/>
        <v/>
      </c>
      <c r="CM122" s="42" t="str">
        <f t="shared" ca="1" si="589"/>
        <v/>
      </c>
      <c r="CN122" s="42" t="str">
        <f t="shared" ca="1" si="589"/>
        <v/>
      </c>
      <c r="CO122" s="42" t="str">
        <f t="shared" ca="1" si="589"/>
        <v/>
      </c>
      <c r="CP122" s="42" t="str">
        <f t="shared" ca="1" si="589"/>
        <v/>
      </c>
      <c r="CQ122" s="42" t="str">
        <f t="shared" ca="1" si="589"/>
        <v/>
      </c>
      <c r="CR122" s="42" t="str">
        <f t="shared" ca="1" si="589"/>
        <v/>
      </c>
      <c r="CS122" s="42" t="str">
        <f t="shared" ca="1" si="589"/>
        <v/>
      </c>
      <c r="CT122" s="42" t="str">
        <f t="shared" ca="1" si="589"/>
        <v/>
      </c>
      <c r="CU122" s="42" t="str">
        <f t="shared" ca="1" si="589"/>
        <v/>
      </c>
      <c r="CV122" s="42" t="str">
        <f t="shared" ca="1" si="589"/>
        <v/>
      </c>
      <c r="CW122" s="42" t="str">
        <f t="shared" ca="1" si="589"/>
        <v/>
      </c>
      <c r="CX122" s="42" t="str">
        <f t="shared" ca="1" si="589"/>
        <v/>
      </c>
      <c r="CY122" s="42" t="str">
        <f t="shared" ca="1" si="589"/>
        <v/>
      </c>
      <c r="CZ122" s="42" t="str">
        <f t="shared" ca="1" si="589"/>
        <v/>
      </c>
    </row>
    <row r="123" spans="1:104" ht="13.5" customHeight="1">
      <c r="A123" s="44"/>
      <c r="B123" s="3">
        <f t="shared" si="490"/>
        <v>123</v>
      </c>
      <c r="C123" s="43" t="s">
        <v>544</v>
      </c>
      <c r="D123" s="42" t="e">
        <f t="shared" ref="D123:AI123" ca="1" si="590">IF(D$89="","",IF(D$89=$M$2,C123,SUM(D124:D125)))</f>
        <v>#REF!</v>
      </c>
      <c r="E123" s="42" t="e">
        <f t="shared" ca="1" si="590"/>
        <v>#REF!</v>
      </c>
      <c r="F123" s="42" t="e">
        <f t="shared" ca="1" si="590"/>
        <v>#REF!</v>
      </c>
      <c r="G123" s="42">
        <f t="shared" ca="1" si="590"/>
        <v>0</v>
      </c>
      <c r="H123" s="42">
        <f t="shared" ca="1" si="590"/>
        <v>0</v>
      </c>
      <c r="I123" s="42">
        <f t="shared" ca="1" si="590"/>
        <v>59174</v>
      </c>
      <c r="J123" s="42">
        <f t="shared" ca="1" si="590"/>
        <v>97600</v>
      </c>
      <c r="K123" s="42">
        <f t="shared" ca="1" si="590"/>
        <v>5146</v>
      </c>
      <c r="L123" s="42">
        <f t="shared" ca="1" si="590"/>
        <v>3764</v>
      </c>
      <c r="M123" s="42">
        <f t="shared" ca="1" si="590"/>
        <v>5556</v>
      </c>
      <c r="N123" s="42">
        <f t="shared" ca="1" si="590"/>
        <v>0</v>
      </c>
      <c r="O123" s="42">
        <f t="shared" ca="1" si="590"/>
        <v>0</v>
      </c>
      <c r="P123" s="42">
        <f t="shared" ca="1" si="590"/>
        <v>0</v>
      </c>
      <c r="Q123" s="42">
        <f t="shared" ca="1" si="590"/>
        <v>0</v>
      </c>
      <c r="R123" s="42">
        <f t="shared" ca="1" si="590"/>
        <v>0</v>
      </c>
      <c r="S123" s="42">
        <f t="shared" ca="1" si="590"/>
        <v>0</v>
      </c>
      <c r="T123" s="42">
        <f t="shared" ca="1" si="590"/>
        <v>0</v>
      </c>
      <c r="U123" s="42">
        <f t="shared" ca="1" si="590"/>
        <v>0</v>
      </c>
      <c r="V123" s="42">
        <f t="shared" ca="1" si="590"/>
        <v>0</v>
      </c>
      <c r="W123" s="42">
        <f t="shared" ca="1" si="590"/>
        <v>0</v>
      </c>
      <c r="X123" s="42">
        <f t="shared" ca="1" si="590"/>
        <v>0</v>
      </c>
      <c r="Y123" s="42" t="str">
        <f t="shared" ca="1" si="590"/>
        <v/>
      </c>
      <c r="Z123" s="42" t="str">
        <f t="shared" ca="1" si="590"/>
        <v/>
      </c>
      <c r="AA123" s="42" t="str">
        <f t="shared" ca="1" si="590"/>
        <v/>
      </c>
      <c r="AB123" s="42" t="str">
        <f t="shared" si="590"/>
        <v/>
      </c>
      <c r="AC123" s="42" t="str">
        <f t="shared" si="590"/>
        <v/>
      </c>
      <c r="AD123" s="42" t="str">
        <f t="shared" si="590"/>
        <v/>
      </c>
      <c r="AE123" s="42" t="str">
        <f t="shared" si="590"/>
        <v/>
      </c>
      <c r="AF123" s="42" t="str">
        <f t="shared" si="590"/>
        <v/>
      </c>
      <c r="AG123" s="42" t="str">
        <f t="shared" si="590"/>
        <v/>
      </c>
      <c r="AH123" s="42" t="str">
        <f t="shared" si="590"/>
        <v/>
      </c>
      <c r="AI123" s="42" t="str">
        <f t="shared" si="590"/>
        <v/>
      </c>
      <c r="AJ123" s="42" t="str">
        <f t="shared" ref="AJ123:BO123" si="591">IF(AJ$89="","",IF(AJ$89=$M$2,AI123,SUM(AJ124:AJ125)))</f>
        <v/>
      </c>
      <c r="AK123" s="42" t="str">
        <f t="shared" si="591"/>
        <v/>
      </c>
      <c r="AL123" s="42" t="str">
        <f t="shared" si="591"/>
        <v/>
      </c>
      <c r="AM123" s="42" t="str">
        <f t="shared" si="591"/>
        <v/>
      </c>
      <c r="AN123" s="42" t="str">
        <f t="shared" si="591"/>
        <v/>
      </c>
      <c r="AO123" s="42" t="str">
        <f t="shared" si="591"/>
        <v/>
      </c>
      <c r="AP123" s="42" t="str">
        <f t="shared" si="591"/>
        <v/>
      </c>
      <c r="AQ123" s="42" t="str">
        <f t="shared" si="591"/>
        <v/>
      </c>
      <c r="AR123" s="42" t="str">
        <f t="shared" si="591"/>
        <v/>
      </c>
      <c r="AS123" s="42" t="str">
        <f t="shared" si="591"/>
        <v/>
      </c>
      <c r="AT123" s="42" t="str">
        <f t="shared" si="591"/>
        <v/>
      </c>
      <c r="AU123" s="42" t="str">
        <f t="shared" si="591"/>
        <v/>
      </c>
      <c r="AV123" s="42" t="str">
        <f t="shared" si="591"/>
        <v/>
      </c>
      <c r="AW123" s="42" t="str">
        <f t="shared" si="591"/>
        <v/>
      </c>
      <c r="AX123" s="42" t="str">
        <f t="shared" si="591"/>
        <v/>
      </c>
      <c r="AY123" s="42" t="str">
        <f t="shared" si="591"/>
        <v/>
      </c>
      <c r="AZ123" s="42" t="str">
        <f t="shared" si="591"/>
        <v/>
      </c>
      <c r="BA123" s="42" t="str">
        <f t="shared" si="591"/>
        <v/>
      </c>
      <c r="BB123" s="42" t="str">
        <f t="shared" si="591"/>
        <v/>
      </c>
      <c r="BC123" s="42" t="str">
        <f t="shared" si="591"/>
        <v/>
      </c>
      <c r="BD123" s="42" t="str">
        <f t="shared" si="591"/>
        <v/>
      </c>
      <c r="BE123" s="42" t="str">
        <f t="shared" si="591"/>
        <v/>
      </c>
      <c r="BF123" s="42" t="str">
        <f t="shared" si="591"/>
        <v/>
      </c>
      <c r="BG123" s="42" t="str">
        <f t="shared" si="591"/>
        <v/>
      </c>
      <c r="BH123" s="42" t="str">
        <f t="shared" si="591"/>
        <v/>
      </c>
      <c r="BI123" s="42" t="str">
        <f t="shared" si="591"/>
        <v/>
      </c>
      <c r="BJ123" s="42" t="str">
        <f t="shared" si="591"/>
        <v/>
      </c>
      <c r="BK123" s="42" t="str">
        <f t="shared" si="591"/>
        <v/>
      </c>
      <c r="BL123" s="42" t="str">
        <f t="shared" si="591"/>
        <v/>
      </c>
      <c r="BM123" s="42" t="str">
        <f t="shared" si="591"/>
        <v/>
      </c>
      <c r="BN123" s="42" t="str">
        <f t="shared" si="591"/>
        <v/>
      </c>
      <c r="BO123" s="42" t="str">
        <f t="shared" si="591"/>
        <v/>
      </c>
      <c r="BP123" s="42" t="str">
        <f t="shared" ref="BP123:CU123" si="592">IF(BP$89="","",IF(BP$89=$M$2,BO123,SUM(BP124:BP125)))</f>
        <v/>
      </c>
      <c r="BQ123" s="42" t="str">
        <f t="shared" si="592"/>
        <v/>
      </c>
      <c r="BR123" s="42" t="str">
        <f t="shared" si="592"/>
        <v/>
      </c>
      <c r="BS123" s="42" t="str">
        <f t="shared" si="592"/>
        <v/>
      </c>
      <c r="BT123" s="42" t="str">
        <f t="shared" si="592"/>
        <v/>
      </c>
      <c r="BU123" s="42" t="str">
        <f t="shared" si="592"/>
        <v/>
      </c>
      <c r="BV123" s="42" t="str">
        <f t="shared" si="592"/>
        <v/>
      </c>
      <c r="BW123" s="42" t="str">
        <f t="shared" si="592"/>
        <v/>
      </c>
      <c r="BX123" s="42" t="str">
        <f t="shared" si="592"/>
        <v/>
      </c>
      <c r="BY123" s="42" t="str">
        <f t="shared" si="592"/>
        <v/>
      </c>
      <c r="BZ123" s="42" t="str">
        <f t="shared" si="592"/>
        <v/>
      </c>
      <c r="CA123" s="42" t="str">
        <f t="shared" si="592"/>
        <v/>
      </c>
      <c r="CB123" s="42" t="str">
        <f t="shared" si="592"/>
        <v/>
      </c>
      <c r="CC123" s="42" t="str">
        <f t="shared" si="592"/>
        <v/>
      </c>
      <c r="CD123" s="42" t="str">
        <f t="shared" si="592"/>
        <v/>
      </c>
      <c r="CE123" s="42" t="str">
        <f t="shared" si="592"/>
        <v/>
      </c>
      <c r="CF123" s="42" t="str">
        <f t="shared" si="592"/>
        <v/>
      </c>
      <c r="CG123" s="42" t="str">
        <f t="shared" si="592"/>
        <v/>
      </c>
      <c r="CH123" s="42" t="str">
        <f t="shared" si="592"/>
        <v/>
      </c>
      <c r="CI123" s="42" t="str">
        <f t="shared" si="592"/>
        <v/>
      </c>
      <c r="CJ123" s="42" t="str">
        <f t="shared" si="592"/>
        <v/>
      </c>
      <c r="CK123" s="42" t="str">
        <f t="shared" si="592"/>
        <v/>
      </c>
      <c r="CL123" s="42" t="str">
        <f t="shared" si="592"/>
        <v/>
      </c>
      <c r="CM123" s="42" t="str">
        <f t="shared" si="592"/>
        <v/>
      </c>
      <c r="CN123" s="42" t="str">
        <f t="shared" si="592"/>
        <v/>
      </c>
      <c r="CO123" s="42" t="str">
        <f t="shared" si="592"/>
        <v/>
      </c>
      <c r="CP123" s="42" t="str">
        <f t="shared" si="592"/>
        <v/>
      </c>
      <c r="CQ123" s="42" t="str">
        <f t="shared" si="592"/>
        <v/>
      </c>
      <c r="CR123" s="42" t="str">
        <f t="shared" si="592"/>
        <v/>
      </c>
      <c r="CS123" s="42" t="str">
        <f t="shared" si="592"/>
        <v/>
      </c>
      <c r="CT123" s="42" t="str">
        <f t="shared" si="592"/>
        <v/>
      </c>
      <c r="CU123" s="42" t="str">
        <f t="shared" si="592"/>
        <v/>
      </c>
      <c r="CV123" s="42" t="str">
        <f>IF(CV$89="","",IF(CV$89=$M$2,CU123,SUM(CV124:CV125)))</f>
        <v/>
      </c>
      <c r="CW123" s="42" t="str">
        <f>IF(CW$89="","",IF(CW$89=$M$2,CV123,SUM(CW124:CW125)))</f>
        <v/>
      </c>
      <c r="CX123" s="42" t="str">
        <f>IF(CX$89="","",IF(CX$89=$M$2,CW123,SUM(CX124:CX125)))</f>
        <v/>
      </c>
      <c r="CY123" s="42" t="str">
        <f>IF(CY$89="","",IF(CY$89=$M$2,CX123,SUM(CY124:CY125)))</f>
        <v/>
      </c>
      <c r="CZ123" s="42" t="str">
        <f>IF(CZ$89="","",IF(CZ$89=$M$2,CY123,SUM(CZ124:CZ125)))</f>
        <v/>
      </c>
    </row>
    <row r="124" spans="1:104" ht="13.5" customHeight="1">
      <c r="A124" s="41">
        <v>109</v>
      </c>
      <c r="B124" s="3">
        <f t="shared" si="490"/>
        <v>124</v>
      </c>
      <c r="C124" s="46" t="s">
        <v>545</v>
      </c>
      <c r="D124" s="42" t="e">
        <f t="shared" ref="D124:AI124" ca="1" si="593">IF(D$89="","",IF(D$89=$M$2,C124,IF(D$11&lt;$D$7,OFFSET(INDIRECT($D$3),$A124-1,$Q$3+D$11),OFFSET(INDIRECT($D$4),$A124-1,$Q$4+D$11))))</f>
        <v>#REF!</v>
      </c>
      <c r="E124" s="42" t="e">
        <f t="shared" ca="1" si="593"/>
        <v>#REF!</v>
      </c>
      <c r="F124" s="42" t="e">
        <f t="shared" ca="1" si="593"/>
        <v>#REF!</v>
      </c>
      <c r="G124" s="42">
        <f t="shared" ca="1" si="593"/>
        <v>0</v>
      </c>
      <c r="H124" s="42" t="str">
        <f t="shared" ca="1" si="593"/>
        <v>non-current deferred income taxes</v>
      </c>
      <c r="I124" s="42">
        <f t="shared" ca="1" si="593"/>
        <v>0</v>
      </c>
      <c r="J124" s="42">
        <f t="shared" ca="1" si="593"/>
        <v>0</v>
      </c>
      <c r="K124" s="42">
        <f t="shared" ca="1" si="593"/>
        <v>0</v>
      </c>
      <c r="L124" s="42">
        <f t="shared" ca="1" si="593"/>
        <v>0</v>
      </c>
      <c r="M124" s="42">
        <f t="shared" ca="1" si="593"/>
        <v>0</v>
      </c>
      <c r="N124" s="42">
        <f t="shared" ca="1" si="593"/>
        <v>0</v>
      </c>
      <c r="O124" s="42">
        <f t="shared" ca="1" si="593"/>
        <v>0</v>
      </c>
      <c r="P124" s="42">
        <f t="shared" ca="1" si="593"/>
        <v>0</v>
      </c>
      <c r="Q124" s="42">
        <f t="shared" ca="1" si="593"/>
        <v>0</v>
      </c>
      <c r="R124" s="42">
        <f t="shared" ca="1" si="593"/>
        <v>0</v>
      </c>
      <c r="S124" s="42">
        <f t="shared" ca="1" si="593"/>
        <v>0</v>
      </c>
      <c r="T124" s="42">
        <f t="shared" ca="1" si="593"/>
        <v>0</v>
      </c>
      <c r="U124" s="42">
        <f t="shared" ca="1" si="593"/>
        <v>0</v>
      </c>
      <c r="V124" s="42">
        <f t="shared" ca="1" si="593"/>
        <v>0</v>
      </c>
      <c r="W124" s="42">
        <f t="shared" ca="1" si="593"/>
        <v>0</v>
      </c>
      <c r="X124" s="42">
        <f t="shared" ca="1" si="593"/>
        <v>0</v>
      </c>
      <c r="Y124" s="42" t="str">
        <f t="shared" ca="1" si="593"/>
        <v/>
      </c>
      <c r="Z124" s="42" t="str">
        <f t="shared" ca="1" si="593"/>
        <v/>
      </c>
      <c r="AA124" s="42" t="str">
        <f t="shared" ca="1" si="593"/>
        <v/>
      </c>
      <c r="AB124" s="42" t="str">
        <f t="shared" ca="1" si="593"/>
        <v/>
      </c>
      <c r="AC124" s="42" t="str">
        <f t="shared" ca="1" si="593"/>
        <v/>
      </c>
      <c r="AD124" s="42" t="str">
        <f t="shared" ca="1" si="593"/>
        <v/>
      </c>
      <c r="AE124" s="42" t="str">
        <f t="shared" ca="1" si="593"/>
        <v/>
      </c>
      <c r="AF124" s="42" t="str">
        <f t="shared" ca="1" si="593"/>
        <v/>
      </c>
      <c r="AG124" s="42" t="str">
        <f t="shared" ca="1" si="593"/>
        <v/>
      </c>
      <c r="AH124" s="42" t="str">
        <f t="shared" ca="1" si="593"/>
        <v/>
      </c>
      <c r="AI124" s="42" t="str">
        <f t="shared" ca="1" si="593"/>
        <v/>
      </c>
      <c r="AJ124" s="42" t="str">
        <f t="shared" ref="AJ124:BO124" ca="1" si="594">IF(AJ$89="","",IF(AJ$89=$M$2,AI124,IF(AJ$11&lt;$D$7,OFFSET(INDIRECT($D$3),$A124-1,$Q$3+AJ$11),OFFSET(INDIRECT($D$4),$A124-1,$Q$4+AJ$11))))</f>
        <v/>
      </c>
      <c r="AK124" s="42" t="str">
        <f t="shared" ca="1" si="594"/>
        <v/>
      </c>
      <c r="AL124" s="42" t="str">
        <f t="shared" ca="1" si="594"/>
        <v/>
      </c>
      <c r="AM124" s="42" t="str">
        <f t="shared" ca="1" si="594"/>
        <v/>
      </c>
      <c r="AN124" s="42" t="str">
        <f t="shared" ca="1" si="594"/>
        <v/>
      </c>
      <c r="AO124" s="42" t="str">
        <f t="shared" ca="1" si="594"/>
        <v/>
      </c>
      <c r="AP124" s="42" t="str">
        <f t="shared" ca="1" si="594"/>
        <v/>
      </c>
      <c r="AQ124" s="42" t="str">
        <f t="shared" ca="1" si="594"/>
        <v/>
      </c>
      <c r="AR124" s="42" t="str">
        <f t="shared" ca="1" si="594"/>
        <v/>
      </c>
      <c r="AS124" s="42" t="str">
        <f t="shared" ca="1" si="594"/>
        <v/>
      </c>
      <c r="AT124" s="42" t="str">
        <f t="shared" ca="1" si="594"/>
        <v/>
      </c>
      <c r="AU124" s="42" t="str">
        <f t="shared" ca="1" si="594"/>
        <v/>
      </c>
      <c r="AV124" s="42" t="str">
        <f t="shared" ca="1" si="594"/>
        <v/>
      </c>
      <c r="AW124" s="42" t="str">
        <f t="shared" ca="1" si="594"/>
        <v/>
      </c>
      <c r="AX124" s="42" t="str">
        <f t="shared" ca="1" si="594"/>
        <v/>
      </c>
      <c r="AY124" s="42" t="str">
        <f t="shared" ca="1" si="594"/>
        <v/>
      </c>
      <c r="AZ124" s="42" t="str">
        <f t="shared" ca="1" si="594"/>
        <v/>
      </c>
      <c r="BA124" s="42" t="str">
        <f t="shared" ca="1" si="594"/>
        <v/>
      </c>
      <c r="BB124" s="42" t="str">
        <f t="shared" ca="1" si="594"/>
        <v/>
      </c>
      <c r="BC124" s="42" t="str">
        <f t="shared" ca="1" si="594"/>
        <v/>
      </c>
      <c r="BD124" s="42" t="str">
        <f t="shared" ca="1" si="594"/>
        <v/>
      </c>
      <c r="BE124" s="42" t="str">
        <f t="shared" ca="1" si="594"/>
        <v/>
      </c>
      <c r="BF124" s="42" t="str">
        <f t="shared" ca="1" si="594"/>
        <v/>
      </c>
      <c r="BG124" s="42" t="str">
        <f t="shared" ca="1" si="594"/>
        <v/>
      </c>
      <c r="BH124" s="42" t="str">
        <f t="shared" ca="1" si="594"/>
        <v/>
      </c>
      <c r="BI124" s="42" t="str">
        <f t="shared" ca="1" si="594"/>
        <v/>
      </c>
      <c r="BJ124" s="42" t="str">
        <f t="shared" ca="1" si="594"/>
        <v/>
      </c>
      <c r="BK124" s="42" t="str">
        <f t="shared" ca="1" si="594"/>
        <v/>
      </c>
      <c r="BL124" s="42" t="str">
        <f t="shared" ca="1" si="594"/>
        <v/>
      </c>
      <c r="BM124" s="42" t="str">
        <f t="shared" ca="1" si="594"/>
        <v/>
      </c>
      <c r="BN124" s="42" t="str">
        <f t="shared" ca="1" si="594"/>
        <v/>
      </c>
      <c r="BO124" s="42" t="str">
        <f t="shared" ca="1" si="594"/>
        <v/>
      </c>
      <c r="BP124" s="42" t="str">
        <f t="shared" ref="BP124:CZ124" ca="1" si="595">IF(BP$89="","",IF(BP$89=$M$2,BO124,IF(BP$11&lt;$D$7,OFFSET(INDIRECT($D$3),$A124-1,$Q$3+BP$11),OFFSET(INDIRECT($D$4),$A124-1,$Q$4+BP$11))))</f>
        <v/>
      </c>
      <c r="BQ124" s="42" t="str">
        <f t="shared" ca="1" si="595"/>
        <v/>
      </c>
      <c r="BR124" s="42" t="str">
        <f t="shared" ca="1" si="595"/>
        <v/>
      </c>
      <c r="BS124" s="42" t="str">
        <f t="shared" ca="1" si="595"/>
        <v/>
      </c>
      <c r="BT124" s="42" t="str">
        <f t="shared" ca="1" si="595"/>
        <v/>
      </c>
      <c r="BU124" s="42" t="str">
        <f t="shared" ca="1" si="595"/>
        <v/>
      </c>
      <c r="BV124" s="42" t="str">
        <f t="shared" ca="1" si="595"/>
        <v/>
      </c>
      <c r="BW124" s="42" t="str">
        <f t="shared" ca="1" si="595"/>
        <v/>
      </c>
      <c r="BX124" s="42" t="str">
        <f t="shared" ca="1" si="595"/>
        <v/>
      </c>
      <c r="BY124" s="42" t="str">
        <f t="shared" ca="1" si="595"/>
        <v/>
      </c>
      <c r="BZ124" s="42" t="str">
        <f t="shared" ca="1" si="595"/>
        <v/>
      </c>
      <c r="CA124" s="42" t="str">
        <f t="shared" ca="1" si="595"/>
        <v/>
      </c>
      <c r="CB124" s="42" t="str">
        <f t="shared" ca="1" si="595"/>
        <v/>
      </c>
      <c r="CC124" s="42" t="str">
        <f t="shared" ca="1" si="595"/>
        <v/>
      </c>
      <c r="CD124" s="42" t="str">
        <f t="shared" ca="1" si="595"/>
        <v/>
      </c>
      <c r="CE124" s="42" t="str">
        <f t="shared" ca="1" si="595"/>
        <v/>
      </c>
      <c r="CF124" s="42" t="str">
        <f t="shared" ca="1" si="595"/>
        <v/>
      </c>
      <c r="CG124" s="42" t="str">
        <f t="shared" ca="1" si="595"/>
        <v/>
      </c>
      <c r="CH124" s="42" t="str">
        <f t="shared" ca="1" si="595"/>
        <v/>
      </c>
      <c r="CI124" s="42" t="str">
        <f t="shared" ca="1" si="595"/>
        <v/>
      </c>
      <c r="CJ124" s="42" t="str">
        <f t="shared" ca="1" si="595"/>
        <v/>
      </c>
      <c r="CK124" s="42" t="str">
        <f t="shared" ca="1" si="595"/>
        <v/>
      </c>
      <c r="CL124" s="42" t="str">
        <f t="shared" ca="1" si="595"/>
        <v/>
      </c>
      <c r="CM124" s="42" t="str">
        <f t="shared" ca="1" si="595"/>
        <v/>
      </c>
      <c r="CN124" s="42" t="str">
        <f t="shared" ca="1" si="595"/>
        <v/>
      </c>
      <c r="CO124" s="42" t="str">
        <f t="shared" ca="1" si="595"/>
        <v/>
      </c>
      <c r="CP124" s="42" t="str">
        <f t="shared" ca="1" si="595"/>
        <v/>
      </c>
      <c r="CQ124" s="42" t="str">
        <f t="shared" ca="1" si="595"/>
        <v/>
      </c>
      <c r="CR124" s="42" t="str">
        <f t="shared" ca="1" si="595"/>
        <v/>
      </c>
      <c r="CS124" s="42" t="str">
        <f t="shared" ca="1" si="595"/>
        <v/>
      </c>
      <c r="CT124" s="42" t="str">
        <f t="shared" ca="1" si="595"/>
        <v/>
      </c>
      <c r="CU124" s="42" t="str">
        <f t="shared" ca="1" si="595"/>
        <v/>
      </c>
      <c r="CV124" s="42" t="str">
        <f t="shared" ca="1" si="595"/>
        <v/>
      </c>
      <c r="CW124" s="42" t="str">
        <f t="shared" ca="1" si="595"/>
        <v/>
      </c>
      <c r="CX124" s="42" t="str">
        <f t="shared" ca="1" si="595"/>
        <v/>
      </c>
      <c r="CY124" s="42" t="str">
        <f t="shared" ca="1" si="595"/>
        <v/>
      </c>
      <c r="CZ124" s="42" t="str">
        <f t="shared" ca="1" si="595"/>
        <v/>
      </c>
    </row>
    <row r="125" spans="1:104" ht="13.5" customHeight="1">
      <c r="A125" s="41">
        <v>110</v>
      </c>
      <c r="B125" s="3">
        <f t="shared" si="490"/>
        <v>125</v>
      </c>
      <c r="C125" s="46" t="s">
        <v>544</v>
      </c>
      <c r="D125" s="42" t="e">
        <f ca="1">IF(D$89="","",IF(D$89=$M$2,C125,IF(D$11&lt;$D$7,OFFSET(INDIRECT($D$3),$A125-1,$Q$3+D$11),OFFSET(INDIRECT($D$4),$A125-1,$Q$4+D$11))))</f>
        <v>#REF!</v>
      </c>
      <c r="E125" s="42" t="e">
        <f t="shared" ref="E125:AI125" ca="1" si="596">IF(E$89="","",IF(E$89=$M$2,D125,IF(E$11&lt;$D$7,OFFSET(INDIRECT($D$3),$A125-1,$Q$3+E$11),OFFSET(INDIRECT($D$4),$A125-1,$Q$4+E$11))))</f>
        <v>#REF!</v>
      </c>
      <c r="F125" s="42" t="e">
        <f t="shared" ca="1" si="596"/>
        <v>#REF!</v>
      </c>
      <c r="G125" s="42">
        <f t="shared" ca="1" si="596"/>
        <v>0</v>
      </c>
      <c r="H125" s="42" t="str">
        <f t="shared" ca="1" si="596"/>
        <v>other non-current assets</v>
      </c>
      <c r="I125" s="42">
        <f t="shared" ca="1" si="596"/>
        <v>59174</v>
      </c>
      <c r="J125" s="42">
        <f t="shared" ca="1" si="596"/>
        <v>97600</v>
      </c>
      <c r="K125" s="42">
        <f t="shared" ca="1" si="596"/>
        <v>5146</v>
      </c>
      <c r="L125" s="42">
        <f t="shared" ca="1" si="596"/>
        <v>3764</v>
      </c>
      <c r="M125" s="42">
        <f t="shared" ca="1" si="596"/>
        <v>5556</v>
      </c>
      <c r="N125" s="42">
        <f t="shared" ca="1" si="596"/>
        <v>0</v>
      </c>
      <c r="O125" s="42">
        <f t="shared" ca="1" si="596"/>
        <v>0</v>
      </c>
      <c r="P125" s="42">
        <f t="shared" ca="1" si="596"/>
        <v>0</v>
      </c>
      <c r="Q125" s="42">
        <f t="shared" ca="1" si="596"/>
        <v>0</v>
      </c>
      <c r="R125" s="42">
        <f t="shared" ca="1" si="596"/>
        <v>0</v>
      </c>
      <c r="S125" s="42">
        <f t="shared" ca="1" si="596"/>
        <v>0</v>
      </c>
      <c r="T125" s="42">
        <f t="shared" ca="1" si="596"/>
        <v>0</v>
      </c>
      <c r="U125" s="42">
        <f t="shared" ca="1" si="596"/>
        <v>0</v>
      </c>
      <c r="V125" s="42">
        <f t="shared" ca="1" si="596"/>
        <v>0</v>
      </c>
      <c r="W125" s="42">
        <f t="shared" ca="1" si="596"/>
        <v>0</v>
      </c>
      <c r="X125" s="42">
        <f t="shared" ca="1" si="596"/>
        <v>0</v>
      </c>
      <c r="Y125" s="42" t="str">
        <f t="shared" ca="1" si="596"/>
        <v/>
      </c>
      <c r="Z125" s="42" t="str">
        <f t="shared" ca="1" si="596"/>
        <v/>
      </c>
      <c r="AA125" s="42" t="str">
        <f t="shared" ca="1" si="596"/>
        <v/>
      </c>
      <c r="AB125" s="42" t="str">
        <f t="shared" ca="1" si="596"/>
        <v/>
      </c>
      <c r="AC125" s="42" t="str">
        <f t="shared" ca="1" si="596"/>
        <v/>
      </c>
      <c r="AD125" s="42" t="str">
        <f t="shared" ca="1" si="596"/>
        <v/>
      </c>
      <c r="AE125" s="42" t="str">
        <f t="shared" ca="1" si="596"/>
        <v/>
      </c>
      <c r="AF125" s="42" t="str">
        <f t="shared" ca="1" si="596"/>
        <v/>
      </c>
      <c r="AG125" s="42" t="str">
        <f t="shared" ca="1" si="596"/>
        <v/>
      </c>
      <c r="AH125" s="42" t="str">
        <f t="shared" ca="1" si="596"/>
        <v/>
      </c>
      <c r="AI125" s="42" t="str">
        <f t="shared" ca="1" si="596"/>
        <v/>
      </c>
      <c r="AJ125" s="42" t="str">
        <f t="shared" ref="AJ125:BO125" ca="1" si="597">IF(AJ$89="","",IF(AJ$89=$M$2,AI125,IF(AJ$11&lt;$D$7,OFFSET(INDIRECT($D$3),$A125-1,$Q$3+AJ$11),OFFSET(INDIRECT($D$4),$A125-1,$Q$4+AJ$11))))</f>
        <v/>
      </c>
      <c r="AK125" s="42" t="str">
        <f t="shared" ca="1" si="597"/>
        <v/>
      </c>
      <c r="AL125" s="42" t="str">
        <f t="shared" ca="1" si="597"/>
        <v/>
      </c>
      <c r="AM125" s="42" t="str">
        <f t="shared" ca="1" si="597"/>
        <v/>
      </c>
      <c r="AN125" s="42" t="str">
        <f t="shared" ca="1" si="597"/>
        <v/>
      </c>
      <c r="AO125" s="42" t="str">
        <f t="shared" ca="1" si="597"/>
        <v/>
      </c>
      <c r="AP125" s="42" t="str">
        <f t="shared" ca="1" si="597"/>
        <v/>
      </c>
      <c r="AQ125" s="42" t="str">
        <f t="shared" ca="1" si="597"/>
        <v/>
      </c>
      <c r="AR125" s="42" t="str">
        <f t="shared" ca="1" si="597"/>
        <v/>
      </c>
      <c r="AS125" s="42" t="str">
        <f t="shared" ca="1" si="597"/>
        <v/>
      </c>
      <c r="AT125" s="42" t="str">
        <f t="shared" ca="1" si="597"/>
        <v/>
      </c>
      <c r="AU125" s="42" t="str">
        <f t="shared" ca="1" si="597"/>
        <v/>
      </c>
      <c r="AV125" s="42" t="str">
        <f t="shared" ca="1" si="597"/>
        <v/>
      </c>
      <c r="AW125" s="42" t="str">
        <f t="shared" ca="1" si="597"/>
        <v/>
      </c>
      <c r="AX125" s="42" t="str">
        <f t="shared" ca="1" si="597"/>
        <v/>
      </c>
      <c r="AY125" s="42" t="str">
        <f t="shared" ca="1" si="597"/>
        <v/>
      </c>
      <c r="AZ125" s="42" t="str">
        <f t="shared" ca="1" si="597"/>
        <v/>
      </c>
      <c r="BA125" s="42" t="str">
        <f t="shared" ca="1" si="597"/>
        <v/>
      </c>
      <c r="BB125" s="42" t="str">
        <f t="shared" ca="1" si="597"/>
        <v/>
      </c>
      <c r="BC125" s="42" t="str">
        <f t="shared" ca="1" si="597"/>
        <v/>
      </c>
      <c r="BD125" s="42" t="str">
        <f t="shared" ca="1" si="597"/>
        <v/>
      </c>
      <c r="BE125" s="42" t="str">
        <f t="shared" ca="1" si="597"/>
        <v/>
      </c>
      <c r="BF125" s="42" t="str">
        <f t="shared" ca="1" si="597"/>
        <v/>
      </c>
      <c r="BG125" s="42" t="str">
        <f t="shared" ca="1" si="597"/>
        <v/>
      </c>
      <c r="BH125" s="42" t="str">
        <f t="shared" ca="1" si="597"/>
        <v/>
      </c>
      <c r="BI125" s="42" t="str">
        <f t="shared" ca="1" si="597"/>
        <v/>
      </c>
      <c r="BJ125" s="42" t="str">
        <f t="shared" ca="1" si="597"/>
        <v/>
      </c>
      <c r="BK125" s="42" t="str">
        <f t="shared" ca="1" si="597"/>
        <v/>
      </c>
      <c r="BL125" s="42" t="str">
        <f t="shared" ca="1" si="597"/>
        <v/>
      </c>
      <c r="BM125" s="42" t="str">
        <f t="shared" ca="1" si="597"/>
        <v/>
      </c>
      <c r="BN125" s="42" t="str">
        <f t="shared" ca="1" si="597"/>
        <v/>
      </c>
      <c r="BO125" s="42" t="str">
        <f t="shared" ca="1" si="597"/>
        <v/>
      </c>
      <c r="BP125" s="42" t="str">
        <f t="shared" ref="BP125:CZ125" ca="1" si="598">IF(BP$89="","",IF(BP$89=$M$2,BO125,IF(BP$11&lt;$D$7,OFFSET(INDIRECT($D$3),$A125-1,$Q$3+BP$11),OFFSET(INDIRECT($D$4),$A125-1,$Q$4+BP$11))))</f>
        <v/>
      </c>
      <c r="BQ125" s="42" t="str">
        <f t="shared" ca="1" si="598"/>
        <v/>
      </c>
      <c r="BR125" s="42" t="str">
        <f t="shared" ca="1" si="598"/>
        <v/>
      </c>
      <c r="BS125" s="42" t="str">
        <f t="shared" ca="1" si="598"/>
        <v/>
      </c>
      <c r="BT125" s="42" t="str">
        <f t="shared" ca="1" si="598"/>
        <v/>
      </c>
      <c r="BU125" s="42" t="str">
        <f t="shared" ca="1" si="598"/>
        <v/>
      </c>
      <c r="BV125" s="42" t="str">
        <f t="shared" ca="1" si="598"/>
        <v/>
      </c>
      <c r="BW125" s="42" t="str">
        <f t="shared" ca="1" si="598"/>
        <v/>
      </c>
      <c r="BX125" s="42" t="str">
        <f t="shared" ca="1" si="598"/>
        <v/>
      </c>
      <c r="BY125" s="42" t="str">
        <f t="shared" ca="1" si="598"/>
        <v/>
      </c>
      <c r="BZ125" s="42" t="str">
        <f t="shared" ca="1" si="598"/>
        <v/>
      </c>
      <c r="CA125" s="42" t="str">
        <f t="shared" ca="1" si="598"/>
        <v/>
      </c>
      <c r="CB125" s="42" t="str">
        <f t="shared" ca="1" si="598"/>
        <v/>
      </c>
      <c r="CC125" s="42" t="str">
        <f t="shared" ca="1" si="598"/>
        <v/>
      </c>
      <c r="CD125" s="42" t="str">
        <f t="shared" ca="1" si="598"/>
        <v/>
      </c>
      <c r="CE125" s="42" t="str">
        <f t="shared" ca="1" si="598"/>
        <v/>
      </c>
      <c r="CF125" s="42" t="str">
        <f t="shared" ca="1" si="598"/>
        <v/>
      </c>
      <c r="CG125" s="42" t="str">
        <f t="shared" ca="1" si="598"/>
        <v/>
      </c>
      <c r="CH125" s="42" t="str">
        <f t="shared" ca="1" si="598"/>
        <v/>
      </c>
      <c r="CI125" s="42" t="str">
        <f t="shared" ca="1" si="598"/>
        <v/>
      </c>
      <c r="CJ125" s="42" t="str">
        <f t="shared" ca="1" si="598"/>
        <v/>
      </c>
      <c r="CK125" s="42" t="str">
        <f t="shared" ca="1" si="598"/>
        <v/>
      </c>
      <c r="CL125" s="42" t="str">
        <f t="shared" ca="1" si="598"/>
        <v/>
      </c>
      <c r="CM125" s="42" t="str">
        <f t="shared" ca="1" si="598"/>
        <v/>
      </c>
      <c r="CN125" s="42" t="str">
        <f t="shared" ca="1" si="598"/>
        <v/>
      </c>
      <c r="CO125" s="42" t="str">
        <f t="shared" ca="1" si="598"/>
        <v/>
      </c>
      <c r="CP125" s="42" t="str">
        <f t="shared" ca="1" si="598"/>
        <v/>
      </c>
      <c r="CQ125" s="42" t="str">
        <f t="shared" ca="1" si="598"/>
        <v/>
      </c>
      <c r="CR125" s="42" t="str">
        <f t="shared" ca="1" si="598"/>
        <v/>
      </c>
      <c r="CS125" s="42" t="str">
        <f t="shared" ca="1" si="598"/>
        <v/>
      </c>
      <c r="CT125" s="42" t="str">
        <f t="shared" ca="1" si="598"/>
        <v/>
      </c>
      <c r="CU125" s="42" t="str">
        <f t="shared" ca="1" si="598"/>
        <v/>
      </c>
      <c r="CV125" s="42" t="str">
        <f t="shared" ca="1" si="598"/>
        <v/>
      </c>
      <c r="CW125" s="42" t="str">
        <f t="shared" ca="1" si="598"/>
        <v/>
      </c>
      <c r="CX125" s="42" t="str">
        <f t="shared" ca="1" si="598"/>
        <v/>
      </c>
      <c r="CY125" s="42" t="str">
        <f t="shared" ca="1" si="598"/>
        <v/>
      </c>
      <c r="CZ125" s="42" t="str">
        <f t="shared" ca="1" si="598"/>
        <v/>
      </c>
    </row>
    <row r="126" spans="1:104" ht="13.5" customHeight="1">
      <c r="A126" s="41">
        <v>111</v>
      </c>
      <c r="B126" s="3">
        <f t="shared" si="490"/>
        <v>126</v>
      </c>
      <c r="C126" s="43" t="s">
        <v>543</v>
      </c>
      <c r="D126" s="42" t="e">
        <f t="shared" ref="D126:AI126" ca="1" si="599">IF(D$89="","",IF(D$89=$M$2,C126,IF(D$11&lt;$D$7,OFFSET(INDIRECT($D$3),$A126-1,$Q$3+D$11),OFFSET(INDIRECT($D$4),$A126-1,$Q$4+D$11))))</f>
        <v>#REF!</v>
      </c>
      <c r="E126" s="42" t="e">
        <f t="shared" ca="1" si="599"/>
        <v>#REF!</v>
      </c>
      <c r="F126" s="42" t="e">
        <f t="shared" ca="1" si="599"/>
        <v>#REF!</v>
      </c>
      <c r="G126" s="42">
        <f t="shared" ca="1" si="599"/>
        <v>0</v>
      </c>
      <c r="H126" s="42" t="str">
        <f t="shared" ca="1" si="599"/>
        <v>total non-current assets</v>
      </c>
      <c r="I126" s="42">
        <f t="shared" ca="1" si="599"/>
        <v>71383</v>
      </c>
      <c r="J126" s="42">
        <f t="shared" ca="1" si="599"/>
        <v>118411</v>
      </c>
      <c r="K126" s="42">
        <f t="shared" ca="1" si="599"/>
        <v>133714</v>
      </c>
      <c r="L126" s="42">
        <f t="shared" ca="1" si="599"/>
        <v>163308</v>
      </c>
      <c r="M126" s="42">
        <f t="shared" ca="1" si="599"/>
        <v>201101</v>
      </c>
      <c r="N126" s="42">
        <f t="shared" ca="1" si="599"/>
        <v>13072</v>
      </c>
      <c r="O126" s="42">
        <f t="shared" ca="1" si="599"/>
        <v>10223</v>
      </c>
      <c r="P126" s="42">
        <f t="shared" ca="1" si="599"/>
        <v>7748</v>
      </c>
      <c r="Q126" s="42">
        <f t="shared" ca="1" si="599"/>
        <v>8467</v>
      </c>
      <c r="R126" s="42">
        <f t="shared" ca="1" si="599"/>
        <v>18024</v>
      </c>
      <c r="S126" s="42">
        <f t="shared" ca="1" si="599"/>
        <v>13569</v>
      </c>
      <c r="T126" s="42">
        <f t="shared" ca="1" si="599"/>
        <v>10677</v>
      </c>
      <c r="U126" s="42">
        <f t="shared" ca="1" si="599"/>
        <v>11124</v>
      </c>
      <c r="V126" s="42">
        <f t="shared" ca="1" si="599"/>
        <v>18361</v>
      </c>
      <c r="W126" s="42">
        <f t="shared" ca="1" si="599"/>
        <v>0</v>
      </c>
      <c r="X126" s="42">
        <f t="shared" ca="1" si="599"/>
        <v>0</v>
      </c>
      <c r="Y126" s="42" t="str">
        <f t="shared" ca="1" si="599"/>
        <v/>
      </c>
      <c r="Z126" s="42" t="str">
        <f t="shared" ca="1" si="599"/>
        <v/>
      </c>
      <c r="AA126" s="42" t="str">
        <f t="shared" ca="1" si="599"/>
        <v/>
      </c>
      <c r="AB126" s="42" t="str">
        <f t="shared" ca="1" si="599"/>
        <v/>
      </c>
      <c r="AC126" s="42" t="str">
        <f t="shared" ca="1" si="599"/>
        <v/>
      </c>
      <c r="AD126" s="42" t="str">
        <f t="shared" ca="1" si="599"/>
        <v/>
      </c>
      <c r="AE126" s="42" t="str">
        <f t="shared" ca="1" si="599"/>
        <v/>
      </c>
      <c r="AF126" s="42" t="str">
        <f t="shared" ca="1" si="599"/>
        <v/>
      </c>
      <c r="AG126" s="42" t="str">
        <f t="shared" ca="1" si="599"/>
        <v/>
      </c>
      <c r="AH126" s="42" t="str">
        <f t="shared" ca="1" si="599"/>
        <v/>
      </c>
      <c r="AI126" s="42" t="str">
        <f t="shared" ca="1" si="599"/>
        <v/>
      </c>
      <c r="AJ126" s="42" t="str">
        <f t="shared" ref="AJ126:BO126" ca="1" si="600">IF(AJ$89="","",IF(AJ$89=$M$2,AI126,IF(AJ$11&lt;$D$7,OFFSET(INDIRECT($D$3),$A126-1,$Q$3+AJ$11),OFFSET(INDIRECT($D$4),$A126-1,$Q$4+AJ$11))))</f>
        <v/>
      </c>
      <c r="AK126" s="42" t="str">
        <f t="shared" ca="1" si="600"/>
        <v/>
      </c>
      <c r="AL126" s="42" t="str">
        <f t="shared" ca="1" si="600"/>
        <v/>
      </c>
      <c r="AM126" s="42" t="str">
        <f t="shared" ca="1" si="600"/>
        <v/>
      </c>
      <c r="AN126" s="42" t="str">
        <f t="shared" ca="1" si="600"/>
        <v/>
      </c>
      <c r="AO126" s="42" t="str">
        <f t="shared" ca="1" si="600"/>
        <v/>
      </c>
      <c r="AP126" s="42" t="str">
        <f t="shared" ca="1" si="600"/>
        <v/>
      </c>
      <c r="AQ126" s="42" t="str">
        <f t="shared" ca="1" si="600"/>
        <v/>
      </c>
      <c r="AR126" s="42" t="str">
        <f t="shared" ca="1" si="600"/>
        <v/>
      </c>
      <c r="AS126" s="42" t="str">
        <f t="shared" ca="1" si="600"/>
        <v/>
      </c>
      <c r="AT126" s="42" t="str">
        <f t="shared" ca="1" si="600"/>
        <v/>
      </c>
      <c r="AU126" s="42" t="str">
        <f t="shared" ca="1" si="600"/>
        <v/>
      </c>
      <c r="AV126" s="42" t="str">
        <f t="shared" ca="1" si="600"/>
        <v/>
      </c>
      <c r="AW126" s="42" t="str">
        <f t="shared" ca="1" si="600"/>
        <v/>
      </c>
      <c r="AX126" s="42" t="str">
        <f t="shared" ca="1" si="600"/>
        <v/>
      </c>
      <c r="AY126" s="42" t="str">
        <f t="shared" ca="1" si="600"/>
        <v/>
      </c>
      <c r="AZ126" s="42" t="str">
        <f t="shared" ca="1" si="600"/>
        <v/>
      </c>
      <c r="BA126" s="42" t="str">
        <f t="shared" ca="1" si="600"/>
        <v/>
      </c>
      <c r="BB126" s="42" t="str">
        <f t="shared" ca="1" si="600"/>
        <v/>
      </c>
      <c r="BC126" s="42" t="str">
        <f t="shared" ca="1" si="600"/>
        <v/>
      </c>
      <c r="BD126" s="42" t="str">
        <f t="shared" ca="1" si="600"/>
        <v/>
      </c>
      <c r="BE126" s="42" t="str">
        <f t="shared" ca="1" si="600"/>
        <v/>
      </c>
      <c r="BF126" s="42" t="str">
        <f t="shared" ca="1" si="600"/>
        <v/>
      </c>
      <c r="BG126" s="42" t="str">
        <f t="shared" ca="1" si="600"/>
        <v/>
      </c>
      <c r="BH126" s="42" t="str">
        <f t="shared" ca="1" si="600"/>
        <v/>
      </c>
      <c r="BI126" s="42" t="str">
        <f t="shared" ca="1" si="600"/>
        <v/>
      </c>
      <c r="BJ126" s="42" t="str">
        <f t="shared" ca="1" si="600"/>
        <v/>
      </c>
      <c r="BK126" s="42" t="str">
        <f t="shared" ca="1" si="600"/>
        <v/>
      </c>
      <c r="BL126" s="42" t="str">
        <f t="shared" ca="1" si="600"/>
        <v/>
      </c>
      <c r="BM126" s="42" t="str">
        <f t="shared" ca="1" si="600"/>
        <v/>
      </c>
      <c r="BN126" s="42" t="str">
        <f t="shared" ca="1" si="600"/>
        <v/>
      </c>
      <c r="BO126" s="42" t="str">
        <f t="shared" ca="1" si="600"/>
        <v/>
      </c>
      <c r="BP126" s="42" t="str">
        <f t="shared" ref="BP126:CZ126" ca="1" si="601">IF(BP$89="","",IF(BP$89=$M$2,BO126,IF(BP$11&lt;$D$7,OFFSET(INDIRECT($D$3),$A126-1,$Q$3+BP$11),OFFSET(INDIRECT($D$4),$A126-1,$Q$4+BP$11))))</f>
        <v/>
      </c>
      <c r="BQ126" s="42" t="str">
        <f t="shared" ca="1" si="601"/>
        <v/>
      </c>
      <c r="BR126" s="42" t="str">
        <f t="shared" ca="1" si="601"/>
        <v/>
      </c>
      <c r="BS126" s="42" t="str">
        <f t="shared" ca="1" si="601"/>
        <v/>
      </c>
      <c r="BT126" s="42" t="str">
        <f t="shared" ca="1" si="601"/>
        <v/>
      </c>
      <c r="BU126" s="42" t="str">
        <f t="shared" ca="1" si="601"/>
        <v/>
      </c>
      <c r="BV126" s="42" t="str">
        <f t="shared" ca="1" si="601"/>
        <v/>
      </c>
      <c r="BW126" s="42" t="str">
        <f t="shared" ca="1" si="601"/>
        <v/>
      </c>
      <c r="BX126" s="42" t="str">
        <f t="shared" ca="1" si="601"/>
        <v/>
      </c>
      <c r="BY126" s="42" t="str">
        <f t="shared" ca="1" si="601"/>
        <v/>
      </c>
      <c r="BZ126" s="42" t="str">
        <f t="shared" ca="1" si="601"/>
        <v/>
      </c>
      <c r="CA126" s="42" t="str">
        <f t="shared" ca="1" si="601"/>
        <v/>
      </c>
      <c r="CB126" s="42" t="str">
        <f t="shared" ca="1" si="601"/>
        <v/>
      </c>
      <c r="CC126" s="42" t="str">
        <f t="shared" ca="1" si="601"/>
        <v/>
      </c>
      <c r="CD126" s="42" t="str">
        <f t="shared" ca="1" si="601"/>
        <v/>
      </c>
      <c r="CE126" s="42" t="str">
        <f t="shared" ca="1" si="601"/>
        <v/>
      </c>
      <c r="CF126" s="42" t="str">
        <f t="shared" ca="1" si="601"/>
        <v/>
      </c>
      <c r="CG126" s="42" t="str">
        <f t="shared" ca="1" si="601"/>
        <v/>
      </c>
      <c r="CH126" s="42" t="str">
        <f t="shared" ca="1" si="601"/>
        <v/>
      </c>
      <c r="CI126" s="42" t="str">
        <f t="shared" ca="1" si="601"/>
        <v/>
      </c>
      <c r="CJ126" s="42" t="str">
        <f t="shared" ca="1" si="601"/>
        <v/>
      </c>
      <c r="CK126" s="42" t="str">
        <f t="shared" ca="1" si="601"/>
        <v/>
      </c>
      <c r="CL126" s="42" t="str">
        <f t="shared" ca="1" si="601"/>
        <v/>
      </c>
      <c r="CM126" s="42" t="str">
        <f t="shared" ca="1" si="601"/>
        <v/>
      </c>
      <c r="CN126" s="42" t="str">
        <f t="shared" ca="1" si="601"/>
        <v/>
      </c>
      <c r="CO126" s="42" t="str">
        <f t="shared" ca="1" si="601"/>
        <v/>
      </c>
      <c r="CP126" s="42" t="str">
        <f t="shared" ca="1" si="601"/>
        <v/>
      </c>
      <c r="CQ126" s="42" t="str">
        <f t="shared" ca="1" si="601"/>
        <v/>
      </c>
      <c r="CR126" s="42" t="str">
        <f t="shared" ca="1" si="601"/>
        <v/>
      </c>
      <c r="CS126" s="42" t="str">
        <f t="shared" ca="1" si="601"/>
        <v/>
      </c>
      <c r="CT126" s="42" t="str">
        <f t="shared" ca="1" si="601"/>
        <v/>
      </c>
      <c r="CU126" s="42" t="str">
        <f t="shared" ca="1" si="601"/>
        <v/>
      </c>
      <c r="CV126" s="42" t="str">
        <f t="shared" ca="1" si="601"/>
        <v/>
      </c>
      <c r="CW126" s="42" t="str">
        <f t="shared" ca="1" si="601"/>
        <v/>
      </c>
      <c r="CX126" s="42" t="str">
        <f t="shared" ca="1" si="601"/>
        <v/>
      </c>
      <c r="CY126" s="42" t="str">
        <f t="shared" ca="1" si="601"/>
        <v/>
      </c>
      <c r="CZ126" s="42" t="str">
        <f t="shared" ca="1" si="601"/>
        <v/>
      </c>
    </row>
    <row r="127" spans="1:104" ht="13.5" customHeight="1">
      <c r="A127" s="41">
        <v>112</v>
      </c>
      <c r="B127" s="3">
        <f t="shared" si="490"/>
        <v>127</v>
      </c>
      <c r="C127" s="43" t="s">
        <v>185</v>
      </c>
      <c r="D127" s="42" t="e">
        <f t="shared" ref="D127:Q127" ca="1" si="602">IF(D$89="","",IF(D$89=$M$2,C127,+D111+D126))</f>
        <v>#REF!</v>
      </c>
      <c r="E127" s="42" t="e">
        <f t="shared" ca="1" si="602"/>
        <v>#REF!</v>
      </c>
      <c r="F127" s="42" t="e">
        <f t="shared" ca="1" si="602"/>
        <v>#REF!</v>
      </c>
      <c r="G127" s="42">
        <f t="shared" ca="1" si="602"/>
        <v>0</v>
      </c>
      <c r="H127" s="42" t="e">
        <f t="shared" ca="1" si="602"/>
        <v>#VALUE!</v>
      </c>
      <c r="I127" s="42">
        <f t="shared" ca="1" si="602"/>
        <v>116371</v>
      </c>
      <c r="J127" s="42">
        <f t="shared" ca="1" si="602"/>
        <v>176064</v>
      </c>
      <c r="K127" s="42">
        <f t="shared" ca="1" si="602"/>
        <v>207000</v>
      </c>
      <c r="L127" s="42">
        <f t="shared" ca="1" si="602"/>
        <v>231839</v>
      </c>
      <c r="M127" s="42">
        <f t="shared" ca="1" si="602"/>
        <v>290479</v>
      </c>
      <c r="N127" s="42">
        <f t="shared" ca="1" si="602"/>
        <v>13072</v>
      </c>
      <c r="O127" s="42">
        <f t="shared" ca="1" si="602"/>
        <v>10223</v>
      </c>
      <c r="P127" s="42">
        <f t="shared" ca="1" si="602"/>
        <v>7748</v>
      </c>
      <c r="Q127" s="42">
        <f t="shared" ca="1" si="602"/>
        <v>8467</v>
      </c>
      <c r="R127" s="42">
        <f ca="1">IF(R$89="","",IF(R$89=$M$2,Q127,IF(R$11&lt;$D$7,OFFSET(INDIRECT($D$3),$A127-1,$Q$3+R$11),OFFSET(INDIRECT($D$4),$A127-1,$Q$4+R$11))))</f>
        <v>2575</v>
      </c>
      <c r="S127" s="42">
        <f t="shared" ref="S127:AX127" ca="1" si="603">IF(S$89="","",IF(S$89=$M$2,R127,+S111+S126))</f>
        <v>13569</v>
      </c>
      <c r="T127" s="42">
        <f t="shared" ca="1" si="603"/>
        <v>10677</v>
      </c>
      <c r="U127" s="42">
        <f t="shared" ca="1" si="603"/>
        <v>11124</v>
      </c>
      <c r="V127" s="42">
        <f t="shared" ca="1" si="603"/>
        <v>18361</v>
      </c>
      <c r="W127" s="42">
        <f t="shared" ca="1" si="603"/>
        <v>0</v>
      </c>
      <c r="X127" s="42">
        <f t="shared" ca="1" si="603"/>
        <v>0</v>
      </c>
      <c r="Y127" s="42" t="str">
        <f t="shared" ca="1" si="603"/>
        <v/>
      </c>
      <c r="Z127" s="42" t="str">
        <f t="shared" ca="1" si="603"/>
        <v/>
      </c>
      <c r="AA127" s="42" t="str">
        <f t="shared" ca="1" si="603"/>
        <v/>
      </c>
      <c r="AB127" s="42" t="str">
        <f t="shared" si="603"/>
        <v/>
      </c>
      <c r="AC127" s="42" t="str">
        <f t="shared" si="603"/>
        <v/>
      </c>
      <c r="AD127" s="42" t="str">
        <f t="shared" si="603"/>
        <v/>
      </c>
      <c r="AE127" s="42" t="str">
        <f t="shared" si="603"/>
        <v/>
      </c>
      <c r="AF127" s="42" t="str">
        <f t="shared" si="603"/>
        <v/>
      </c>
      <c r="AG127" s="42" t="str">
        <f t="shared" si="603"/>
        <v/>
      </c>
      <c r="AH127" s="42" t="str">
        <f t="shared" si="603"/>
        <v/>
      </c>
      <c r="AI127" s="42" t="str">
        <f t="shared" si="603"/>
        <v/>
      </c>
      <c r="AJ127" s="42" t="str">
        <f t="shared" si="603"/>
        <v/>
      </c>
      <c r="AK127" s="42" t="str">
        <f t="shared" si="603"/>
        <v/>
      </c>
      <c r="AL127" s="42" t="str">
        <f t="shared" si="603"/>
        <v/>
      </c>
      <c r="AM127" s="42" t="str">
        <f t="shared" si="603"/>
        <v/>
      </c>
      <c r="AN127" s="42" t="str">
        <f t="shared" si="603"/>
        <v/>
      </c>
      <c r="AO127" s="42" t="str">
        <f t="shared" si="603"/>
        <v/>
      </c>
      <c r="AP127" s="42" t="str">
        <f t="shared" si="603"/>
        <v/>
      </c>
      <c r="AQ127" s="42" t="str">
        <f t="shared" si="603"/>
        <v/>
      </c>
      <c r="AR127" s="42" t="str">
        <f t="shared" si="603"/>
        <v/>
      </c>
      <c r="AS127" s="42" t="str">
        <f t="shared" si="603"/>
        <v/>
      </c>
      <c r="AT127" s="42" t="str">
        <f t="shared" si="603"/>
        <v/>
      </c>
      <c r="AU127" s="42" t="str">
        <f t="shared" si="603"/>
        <v/>
      </c>
      <c r="AV127" s="42" t="str">
        <f t="shared" si="603"/>
        <v/>
      </c>
      <c r="AW127" s="42" t="str">
        <f t="shared" si="603"/>
        <v/>
      </c>
      <c r="AX127" s="42" t="str">
        <f t="shared" si="603"/>
        <v/>
      </c>
      <c r="AY127" s="42" t="str">
        <f t="shared" ref="AY127:CD127" si="604">IF(AY$89="","",IF(AY$89=$M$2,AX127,+AY111+AY126))</f>
        <v/>
      </c>
      <c r="AZ127" s="42" t="str">
        <f t="shared" si="604"/>
        <v/>
      </c>
      <c r="BA127" s="42" t="str">
        <f t="shared" si="604"/>
        <v/>
      </c>
      <c r="BB127" s="42" t="str">
        <f t="shared" si="604"/>
        <v/>
      </c>
      <c r="BC127" s="42" t="str">
        <f t="shared" si="604"/>
        <v/>
      </c>
      <c r="BD127" s="42" t="str">
        <f t="shared" si="604"/>
        <v/>
      </c>
      <c r="BE127" s="42" t="str">
        <f t="shared" si="604"/>
        <v/>
      </c>
      <c r="BF127" s="42" t="str">
        <f t="shared" si="604"/>
        <v/>
      </c>
      <c r="BG127" s="42" t="str">
        <f t="shared" si="604"/>
        <v/>
      </c>
      <c r="BH127" s="42" t="str">
        <f t="shared" si="604"/>
        <v/>
      </c>
      <c r="BI127" s="42" t="str">
        <f t="shared" si="604"/>
        <v/>
      </c>
      <c r="BJ127" s="42" t="str">
        <f t="shared" si="604"/>
        <v/>
      </c>
      <c r="BK127" s="42" t="str">
        <f t="shared" si="604"/>
        <v/>
      </c>
      <c r="BL127" s="42" t="str">
        <f t="shared" si="604"/>
        <v/>
      </c>
      <c r="BM127" s="42" t="str">
        <f t="shared" si="604"/>
        <v/>
      </c>
      <c r="BN127" s="42" t="str">
        <f t="shared" si="604"/>
        <v/>
      </c>
      <c r="BO127" s="42" t="str">
        <f t="shared" si="604"/>
        <v/>
      </c>
      <c r="BP127" s="42" t="str">
        <f t="shared" si="604"/>
        <v/>
      </c>
      <c r="BQ127" s="42" t="str">
        <f t="shared" si="604"/>
        <v/>
      </c>
      <c r="BR127" s="42" t="str">
        <f t="shared" si="604"/>
        <v/>
      </c>
      <c r="BS127" s="42" t="str">
        <f t="shared" si="604"/>
        <v/>
      </c>
      <c r="BT127" s="42" t="str">
        <f t="shared" si="604"/>
        <v/>
      </c>
      <c r="BU127" s="42" t="str">
        <f t="shared" si="604"/>
        <v/>
      </c>
      <c r="BV127" s="42" t="str">
        <f t="shared" si="604"/>
        <v/>
      </c>
      <c r="BW127" s="42" t="str">
        <f t="shared" si="604"/>
        <v/>
      </c>
      <c r="BX127" s="42" t="str">
        <f t="shared" si="604"/>
        <v/>
      </c>
      <c r="BY127" s="42" t="str">
        <f t="shared" si="604"/>
        <v/>
      </c>
      <c r="BZ127" s="42" t="str">
        <f t="shared" si="604"/>
        <v/>
      </c>
      <c r="CA127" s="42" t="str">
        <f t="shared" si="604"/>
        <v/>
      </c>
      <c r="CB127" s="42" t="str">
        <f t="shared" si="604"/>
        <v/>
      </c>
      <c r="CC127" s="42" t="str">
        <f t="shared" si="604"/>
        <v/>
      </c>
      <c r="CD127" s="42" t="str">
        <f t="shared" si="604"/>
        <v/>
      </c>
      <c r="CE127" s="42" t="str">
        <f t="shared" ref="CE127:CZ127" si="605">IF(CE$89="","",IF(CE$89=$M$2,CD127,+CE111+CE126))</f>
        <v/>
      </c>
      <c r="CF127" s="42" t="str">
        <f t="shared" si="605"/>
        <v/>
      </c>
      <c r="CG127" s="42" t="str">
        <f t="shared" si="605"/>
        <v/>
      </c>
      <c r="CH127" s="42" t="str">
        <f t="shared" si="605"/>
        <v/>
      </c>
      <c r="CI127" s="42" t="str">
        <f t="shared" si="605"/>
        <v/>
      </c>
      <c r="CJ127" s="42" t="str">
        <f t="shared" si="605"/>
        <v/>
      </c>
      <c r="CK127" s="42" t="str">
        <f t="shared" si="605"/>
        <v/>
      </c>
      <c r="CL127" s="42" t="str">
        <f t="shared" si="605"/>
        <v/>
      </c>
      <c r="CM127" s="42" t="str">
        <f t="shared" si="605"/>
        <v/>
      </c>
      <c r="CN127" s="42" t="str">
        <f t="shared" si="605"/>
        <v/>
      </c>
      <c r="CO127" s="42" t="str">
        <f t="shared" si="605"/>
        <v/>
      </c>
      <c r="CP127" s="42" t="str">
        <f t="shared" si="605"/>
        <v/>
      </c>
      <c r="CQ127" s="42" t="str">
        <f t="shared" si="605"/>
        <v/>
      </c>
      <c r="CR127" s="42" t="str">
        <f t="shared" si="605"/>
        <v/>
      </c>
      <c r="CS127" s="42" t="str">
        <f t="shared" si="605"/>
        <v/>
      </c>
      <c r="CT127" s="42" t="str">
        <f t="shared" si="605"/>
        <v/>
      </c>
      <c r="CU127" s="42" t="str">
        <f t="shared" si="605"/>
        <v/>
      </c>
      <c r="CV127" s="42" t="str">
        <f t="shared" si="605"/>
        <v/>
      </c>
      <c r="CW127" s="42" t="str">
        <f t="shared" si="605"/>
        <v/>
      </c>
      <c r="CX127" s="42" t="str">
        <f t="shared" si="605"/>
        <v/>
      </c>
      <c r="CY127" s="42" t="str">
        <f t="shared" si="605"/>
        <v/>
      </c>
      <c r="CZ127" s="42" t="str">
        <f t="shared" si="605"/>
        <v/>
      </c>
    </row>
    <row r="128" spans="1:104" ht="13.5" customHeight="1">
      <c r="A128" s="137">
        <v>286</v>
      </c>
      <c r="B128" s="138">
        <f>ROW($A128)</f>
        <v>128</v>
      </c>
      <c r="C128" s="139" t="s">
        <v>697</v>
      </c>
      <c r="D128" s="140" t="e">
        <f t="shared" ref="D128:Q128" ca="1" si="606">IF(D$89="","",IF(D$89=$M$2,C128,IF(D$11&lt;$D$7,OFFSET(INDIRECT($D$3),$A128-1,$Q$3+D$11),OFFSET(INDIRECT($D$4),$A128-1,$Q$4+D$11))))</f>
        <v>#REF!</v>
      </c>
      <c r="E128" s="140" t="e">
        <f t="shared" ca="1" si="606"/>
        <v>#REF!</v>
      </c>
      <c r="F128" s="140" t="e">
        <f t="shared" ca="1" si="606"/>
        <v>#REF!</v>
      </c>
      <c r="G128" s="140">
        <f t="shared" ca="1" si="606"/>
        <v>0</v>
      </c>
      <c r="H128" s="140" t="str">
        <f t="shared" ca="1" si="606"/>
        <v>Long-Term Marketable Securities</v>
      </c>
      <c r="I128" s="140">
        <f t="shared" ca="1" si="606"/>
        <v>106215</v>
      </c>
      <c r="J128" s="140">
        <f t="shared" ca="1" si="606"/>
        <v>118131</v>
      </c>
      <c r="K128" s="140">
        <f t="shared" ca="1" si="606"/>
        <v>109239</v>
      </c>
      <c r="L128" s="140">
        <f t="shared" ca="1" si="606"/>
        <v>126685</v>
      </c>
      <c r="M128" s="140">
        <f t="shared" ca="1" si="606"/>
        <v>130162</v>
      </c>
      <c r="N128" s="140">
        <f t="shared" ca="1" si="606"/>
        <v>0</v>
      </c>
      <c r="O128" s="140">
        <f t="shared" ca="1" si="606"/>
        <v>0</v>
      </c>
      <c r="P128" s="140">
        <f t="shared" ca="1" si="606"/>
        <v>0</v>
      </c>
      <c r="Q128" s="140">
        <f t="shared" ca="1" si="606"/>
        <v>0</v>
      </c>
      <c r="R128" s="140">
        <f ca="1">IF(R$89="","",IF(R$89=$M$2,Q128,IF(R$11&lt;$D$7,OFFSET(INDIRECT($D$3),$A128-1,$Q$3+R$11),OFFSET(INDIRECT($D$4),$A128-1,$Q$4+R$11))))</f>
        <v>0</v>
      </c>
      <c r="S128" s="140">
        <f t="shared" ref="S128:AX128" ca="1" si="607">IF(S$89="","",IF(S$89=$M$2,R128,IF(S$11&lt;$D$7,OFFSET(INDIRECT($D$3),$A128-1,$Q$3+S$11),OFFSET(INDIRECT($D$4),$A128-1,$Q$4+S$11))))</f>
        <v>0</v>
      </c>
      <c r="T128" s="140">
        <f t="shared" ca="1" si="607"/>
        <v>0</v>
      </c>
      <c r="U128" s="140">
        <f t="shared" ca="1" si="607"/>
        <v>0</v>
      </c>
      <c r="V128" s="140">
        <f t="shared" ca="1" si="607"/>
        <v>0</v>
      </c>
      <c r="W128" s="140">
        <f t="shared" ca="1" si="607"/>
        <v>0</v>
      </c>
      <c r="X128" s="140">
        <f t="shared" ca="1" si="607"/>
        <v>0</v>
      </c>
      <c r="Y128" s="42" t="str">
        <f t="shared" ca="1" si="607"/>
        <v/>
      </c>
      <c r="Z128" s="42" t="str">
        <f t="shared" ca="1" si="607"/>
        <v/>
      </c>
      <c r="AA128" s="42" t="str">
        <f t="shared" ca="1" si="607"/>
        <v/>
      </c>
      <c r="AB128" s="42" t="str">
        <f t="shared" ca="1" si="607"/>
        <v/>
      </c>
      <c r="AC128" s="42" t="str">
        <f t="shared" ca="1" si="607"/>
        <v/>
      </c>
      <c r="AD128" s="42" t="str">
        <f t="shared" ca="1" si="607"/>
        <v/>
      </c>
      <c r="AE128" s="42" t="str">
        <f t="shared" ca="1" si="607"/>
        <v/>
      </c>
      <c r="AF128" s="42" t="str">
        <f t="shared" ca="1" si="607"/>
        <v/>
      </c>
      <c r="AG128" s="42" t="str">
        <f t="shared" ca="1" si="607"/>
        <v/>
      </c>
      <c r="AH128" s="42" t="str">
        <f t="shared" ca="1" si="607"/>
        <v/>
      </c>
      <c r="AI128" s="42" t="str">
        <f t="shared" ca="1" si="607"/>
        <v/>
      </c>
      <c r="AJ128" s="42" t="str">
        <f t="shared" ca="1" si="607"/>
        <v/>
      </c>
      <c r="AK128" s="42" t="str">
        <f t="shared" ca="1" si="607"/>
        <v/>
      </c>
      <c r="AL128" s="42" t="str">
        <f t="shared" ca="1" si="607"/>
        <v/>
      </c>
      <c r="AM128" s="42" t="str">
        <f t="shared" ca="1" si="607"/>
        <v/>
      </c>
      <c r="AN128" s="42" t="str">
        <f t="shared" ca="1" si="607"/>
        <v/>
      </c>
      <c r="AO128" s="42" t="str">
        <f t="shared" ca="1" si="607"/>
        <v/>
      </c>
      <c r="AP128" s="42" t="str">
        <f t="shared" ca="1" si="607"/>
        <v/>
      </c>
      <c r="AQ128" s="42" t="str">
        <f t="shared" ca="1" si="607"/>
        <v/>
      </c>
      <c r="AR128" s="42" t="str">
        <f t="shared" ca="1" si="607"/>
        <v/>
      </c>
      <c r="AS128" s="42" t="str">
        <f t="shared" ca="1" si="607"/>
        <v/>
      </c>
      <c r="AT128" s="42" t="str">
        <f t="shared" ca="1" si="607"/>
        <v/>
      </c>
      <c r="AU128" s="42" t="str">
        <f t="shared" ca="1" si="607"/>
        <v/>
      </c>
      <c r="AV128" s="42" t="str">
        <f t="shared" ca="1" si="607"/>
        <v/>
      </c>
      <c r="AW128" s="42" t="str">
        <f t="shared" ca="1" si="607"/>
        <v/>
      </c>
      <c r="AX128" s="42" t="str">
        <f t="shared" ca="1" si="607"/>
        <v/>
      </c>
      <c r="AY128" s="42" t="str">
        <f t="shared" ref="AY128:CD128" ca="1" si="608">IF(AY$89="","",IF(AY$89=$M$2,AX128,IF(AY$11&lt;$D$7,OFFSET(INDIRECT($D$3),$A128-1,$Q$3+AY$11),OFFSET(INDIRECT($D$4),$A128-1,$Q$4+AY$11))))</f>
        <v/>
      </c>
      <c r="AZ128" s="42" t="str">
        <f t="shared" ca="1" si="608"/>
        <v/>
      </c>
      <c r="BA128" s="42" t="str">
        <f t="shared" ca="1" si="608"/>
        <v/>
      </c>
      <c r="BB128" s="42" t="str">
        <f t="shared" ca="1" si="608"/>
        <v/>
      </c>
      <c r="BC128" s="42" t="str">
        <f t="shared" ca="1" si="608"/>
        <v/>
      </c>
      <c r="BD128" s="42" t="str">
        <f t="shared" ca="1" si="608"/>
        <v/>
      </c>
      <c r="BE128" s="42" t="str">
        <f t="shared" ca="1" si="608"/>
        <v/>
      </c>
      <c r="BF128" s="42" t="str">
        <f t="shared" ca="1" si="608"/>
        <v/>
      </c>
      <c r="BG128" s="42" t="str">
        <f t="shared" ca="1" si="608"/>
        <v/>
      </c>
      <c r="BH128" s="42" t="str">
        <f t="shared" ca="1" si="608"/>
        <v/>
      </c>
      <c r="BI128" s="42" t="str">
        <f t="shared" ca="1" si="608"/>
        <v/>
      </c>
      <c r="BJ128" s="42" t="str">
        <f t="shared" ca="1" si="608"/>
        <v/>
      </c>
      <c r="BK128" s="42" t="str">
        <f t="shared" ca="1" si="608"/>
        <v/>
      </c>
      <c r="BL128" s="42" t="str">
        <f t="shared" ca="1" si="608"/>
        <v/>
      </c>
      <c r="BM128" s="42" t="str">
        <f t="shared" ca="1" si="608"/>
        <v/>
      </c>
      <c r="BN128" s="42" t="str">
        <f t="shared" ca="1" si="608"/>
        <v/>
      </c>
      <c r="BO128" s="42" t="str">
        <f t="shared" ca="1" si="608"/>
        <v/>
      </c>
      <c r="BP128" s="42" t="str">
        <f t="shared" ca="1" si="608"/>
        <v/>
      </c>
      <c r="BQ128" s="42" t="str">
        <f t="shared" ca="1" si="608"/>
        <v/>
      </c>
      <c r="BR128" s="42" t="str">
        <f t="shared" ca="1" si="608"/>
        <v/>
      </c>
      <c r="BS128" s="42" t="str">
        <f t="shared" ca="1" si="608"/>
        <v/>
      </c>
      <c r="BT128" s="42" t="str">
        <f t="shared" ca="1" si="608"/>
        <v/>
      </c>
      <c r="BU128" s="42" t="str">
        <f t="shared" ca="1" si="608"/>
        <v/>
      </c>
      <c r="BV128" s="42" t="str">
        <f t="shared" ca="1" si="608"/>
        <v/>
      </c>
      <c r="BW128" s="42" t="str">
        <f t="shared" ca="1" si="608"/>
        <v/>
      </c>
      <c r="BX128" s="42" t="str">
        <f t="shared" ca="1" si="608"/>
        <v/>
      </c>
      <c r="BY128" s="42" t="str">
        <f t="shared" ca="1" si="608"/>
        <v/>
      </c>
      <c r="BZ128" s="42" t="str">
        <f t="shared" ca="1" si="608"/>
        <v/>
      </c>
      <c r="CA128" s="42" t="str">
        <f t="shared" ca="1" si="608"/>
        <v/>
      </c>
      <c r="CB128" s="42" t="str">
        <f t="shared" ca="1" si="608"/>
        <v/>
      </c>
      <c r="CC128" s="42" t="str">
        <f t="shared" ca="1" si="608"/>
        <v/>
      </c>
      <c r="CD128" s="42" t="str">
        <f t="shared" ca="1" si="608"/>
        <v/>
      </c>
      <c r="CE128" s="42" t="str">
        <f t="shared" ref="CE128:CZ128" ca="1" si="609">IF(CE$89="","",IF(CE$89=$M$2,CD128,IF(CE$11&lt;$D$7,OFFSET(INDIRECT($D$3),$A128-1,$Q$3+CE$11),OFFSET(INDIRECT($D$4),$A128-1,$Q$4+CE$11))))</f>
        <v/>
      </c>
      <c r="CF128" s="42" t="str">
        <f t="shared" ca="1" si="609"/>
        <v/>
      </c>
      <c r="CG128" s="42" t="str">
        <f t="shared" ca="1" si="609"/>
        <v/>
      </c>
      <c r="CH128" s="42" t="str">
        <f t="shared" ca="1" si="609"/>
        <v/>
      </c>
      <c r="CI128" s="42" t="str">
        <f t="shared" ca="1" si="609"/>
        <v/>
      </c>
      <c r="CJ128" s="42" t="str">
        <f t="shared" ca="1" si="609"/>
        <v/>
      </c>
      <c r="CK128" s="42" t="str">
        <f t="shared" ca="1" si="609"/>
        <v/>
      </c>
      <c r="CL128" s="42" t="str">
        <f t="shared" ca="1" si="609"/>
        <v/>
      </c>
      <c r="CM128" s="42" t="str">
        <f t="shared" ca="1" si="609"/>
        <v/>
      </c>
      <c r="CN128" s="42" t="str">
        <f t="shared" ca="1" si="609"/>
        <v/>
      </c>
      <c r="CO128" s="42" t="str">
        <f t="shared" ca="1" si="609"/>
        <v/>
      </c>
      <c r="CP128" s="42" t="str">
        <f t="shared" ca="1" si="609"/>
        <v/>
      </c>
      <c r="CQ128" s="42" t="str">
        <f t="shared" ca="1" si="609"/>
        <v/>
      </c>
      <c r="CR128" s="42" t="str">
        <f t="shared" ca="1" si="609"/>
        <v/>
      </c>
      <c r="CS128" s="42" t="str">
        <f t="shared" ca="1" si="609"/>
        <v/>
      </c>
      <c r="CT128" s="42" t="str">
        <f t="shared" ca="1" si="609"/>
        <v/>
      </c>
      <c r="CU128" s="42" t="str">
        <f t="shared" ca="1" si="609"/>
        <v/>
      </c>
      <c r="CV128" s="42" t="str">
        <f t="shared" ca="1" si="609"/>
        <v/>
      </c>
      <c r="CW128" s="42" t="str">
        <f t="shared" ca="1" si="609"/>
        <v/>
      </c>
      <c r="CX128" s="42" t="str">
        <f t="shared" ca="1" si="609"/>
        <v/>
      </c>
      <c r="CY128" s="42" t="str">
        <f t="shared" ca="1" si="609"/>
        <v/>
      </c>
      <c r="CZ128" s="42" t="str">
        <f t="shared" ca="1" si="609"/>
        <v/>
      </c>
    </row>
    <row r="129" spans="1:104" s="34" customFormat="1" ht="13.5" customHeight="1">
      <c r="A129" s="38"/>
      <c r="B129" s="3">
        <f t="shared" si="490"/>
        <v>129</v>
      </c>
      <c r="C129" s="37">
        <v>1</v>
      </c>
      <c r="D129" s="134" t="e">
        <f t="shared" ref="D129:AI129" ca="1" si="610">IF(D$13="","",IF(OR(D$13=$M$5,D$13=$M$6,D$13=$M$7,D$13=$M$8),"",IF(ABS(D$127-IF(D$11&lt;$D$7,OFFSET(INDIRECT($D$3),$A127-1,$Q$3+D$11),OFFSET(INDIRECT($D$4),$A127-1,$Q$4+D$11)))&lt;=$C$57,$M$3,$M$9)))</f>
        <v>#REF!</v>
      </c>
      <c r="E129" s="134" t="e">
        <f t="shared" ca="1" si="610"/>
        <v>#REF!</v>
      </c>
      <c r="F129" s="134" t="e">
        <f t="shared" ca="1" si="610"/>
        <v>#REF!</v>
      </c>
      <c r="G129" s="134" t="str">
        <f t="shared" ca="1" si="610"/>
        <v>Balance</v>
      </c>
      <c r="H129" s="134" t="e">
        <f t="shared" ca="1" si="610"/>
        <v>#VALUE!</v>
      </c>
      <c r="I129" s="134" t="str">
        <f t="shared" ca="1" si="610"/>
        <v>Balance</v>
      </c>
      <c r="J129" s="134" t="str">
        <f t="shared" ca="1" si="610"/>
        <v>Balance</v>
      </c>
      <c r="K129" s="134" t="str">
        <f t="shared" ca="1" si="610"/>
        <v>Balance</v>
      </c>
      <c r="L129" s="134" t="str">
        <f t="shared" ca="1" si="610"/>
        <v>Balance</v>
      </c>
      <c r="M129" s="134" t="str">
        <f t="shared" ca="1" si="610"/>
        <v>Balance</v>
      </c>
      <c r="N129" s="134" t="str">
        <f t="shared" ca="1" si="610"/>
        <v>Error</v>
      </c>
      <c r="O129" s="134" t="str">
        <f t="shared" ca="1" si="610"/>
        <v>Error</v>
      </c>
      <c r="P129" s="134" t="str">
        <f t="shared" ca="1" si="610"/>
        <v>Error</v>
      </c>
      <c r="Q129" s="134" t="str">
        <f t="shared" ca="1" si="610"/>
        <v>Error</v>
      </c>
      <c r="R129" s="134" t="str">
        <f t="shared" ca="1" si="610"/>
        <v>Balance</v>
      </c>
      <c r="S129" s="134" t="str">
        <f t="shared" ca="1" si="610"/>
        <v>Error</v>
      </c>
      <c r="T129" s="134" t="str">
        <f t="shared" ca="1" si="610"/>
        <v>Error</v>
      </c>
      <c r="U129" s="134" t="str">
        <f t="shared" ca="1" si="610"/>
        <v>Error</v>
      </c>
      <c r="V129" s="134" t="str">
        <f t="shared" ca="1" si="610"/>
        <v>Error</v>
      </c>
      <c r="W129" s="134" t="str">
        <f t="shared" ca="1" si="610"/>
        <v>Balance</v>
      </c>
      <c r="X129" s="134" t="str">
        <f t="shared" ca="1" si="610"/>
        <v/>
      </c>
      <c r="Y129" s="134" t="str">
        <f t="shared" ca="1" si="610"/>
        <v/>
      </c>
      <c r="Z129" s="134" t="str">
        <f t="shared" ca="1" si="610"/>
        <v/>
      </c>
      <c r="AA129" s="134" t="str">
        <f t="shared" ca="1" si="610"/>
        <v/>
      </c>
      <c r="AB129" s="134" t="str">
        <f t="shared" ca="1" si="610"/>
        <v/>
      </c>
      <c r="AC129" s="134" t="str">
        <f t="shared" ca="1" si="610"/>
        <v/>
      </c>
      <c r="AD129" s="134" t="str">
        <f t="shared" ca="1" si="610"/>
        <v/>
      </c>
      <c r="AE129" s="134" t="str">
        <f t="shared" ca="1" si="610"/>
        <v/>
      </c>
      <c r="AF129" s="134" t="str">
        <f t="shared" ca="1" si="610"/>
        <v/>
      </c>
      <c r="AG129" s="134" t="str">
        <f t="shared" ca="1" si="610"/>
        <v/>
      </c>
      <c r="AH129" s="134" t="str">
        <f t="shared" ca="1" si="610"/>
        <v/>
      </c>
      <c r="AI129" s="134" t="str">
        <f t="shared" ca="1" si="610"/>
        <v/>
      </c>
      <c r="AJ129" s="134" t="str">
        <f t="shared" ref="AJ129:BO129" ca="1" si="611">IF(AJ$13="","",IF(OR(AJ$13=$M$5,AJ$13=$M$6,AJ$13=$M$7,AJ$13=$M$8),"",IF(ABS(AJ$127-IF(AJ$11&lt;$D$7,OFFSET(INDIRECT($D$3),$A127-1,$Q$3+AJ$11),OFFSET(INDIRECT($D$4),$A127-1,$Q$4+AJ$11)))&lt;=$C$57,$M$3,$M$9)))</f>
        <v/>
      </c>
      <c r="AK129" s="134" t="str">
        <f t="shared" ca="1" si="611"/>
        <v/>
      </c>
      <c r="AL129" s="134" t="str">
        <f t="shared" ca="1" si="611"/>
        <v/>
      </c>
      <c r="AM129" s="134" t="str">
        <f t="shared" ca="1" si="611"/>
        <v/>
      </c>
      <c r="AN129" s="134" t="str">
        <f t="shared" ca="1" si="611"/>
        <v/>
      </c>
      <c r="AO129" s="134" t="str">
        <f t="shared" ca="1" si="611"/>
        <v/>
      </c>
      <c r="AP129" s="134" t="str">
        <f t="shared" ca="1" si="611"/>
        <v/>
      </c>
      <c r="AQ129" s="134" t="str">
        <f t="shared" ca="1" si="611"/>
        <v/>
      </c>
      <c r="AR129" s="134" t="str">
        <f t="shared" ca="1" si="611"/>
        <v/>
      </c>
      <c r="AS129" s="134" t="str">
        <f t="shared" ca="1" si="611"/>
        <v/>
      </c>
      <c r="AT129" s="134" t="str">
        <f t="shared" ca="1" si="611"/>
        <v/>
      </c>
      <c r="AU129" s="134" t="str">
        <f t="shared" ca="1" si="611"/>
        <v/>
      </c>
      <c r="AV129" s="134" t="str">
        <f t="shared" ca="1" si="611"/>
        <v/>
      </c>
      <c r="AW129" s="134" t="str">
        <f t="shared" ca="1" si="611"/>
        <v/>
      </c>
      <c r="AX129" s="134" t="str">
        <f t="shared" ca="1" si="611"/>
        <v/>
      </c>
      <c r="AY129" s="134" t="str">
        <f t="shared" ca="1" si="611"/>
        <v/>
      </c>
      <c r="AZ129" s="134" t="str">
        <f t="shared" ca="1" si="611"/>
        <v/>
      </c>
      <c r="BA129" s="134" t="str">
        <f t="shared" ca="1" si="611"/>
        <v/>
      </c>
      <c r="BB129" s="134" t="str">
        <f t="shared" ca="1" si="611"/>
        <v/>
      </c>
      <c r="BC129" s="134" t="str">
        <f t="shared" ca="1" si="611"/>
        <v/>
      </c>
      <c r="BD129" s="134" t="str">
        <f t="shared" ca="1" si="611"/>
        <v/>
      </c>
      <c r="BE129" s="134" t="str">
        <f t="shared" ca="1" si="611"/>
        <v/>
      </c>
      <c r="BF129" s="134" t="str">
        <f t="shared" ca="1" si="611"/>
        <v/>
      </c>
      <c r="BG129" s="134" t="str">
        <f t="shared" ca="1" si="611"/>
        <v/>
      </c>
      <c r="BH129" s="134" t="str">
        <f t="shared" ca="1" si="611"/>
        <v/>
      </c>
      <c r="BI129" s="134" t="str">
        <f t="shared" ca="1" si="611"/>
        <v/>
      </c>
      <c r="BJ129" s="134" t="str">
        <f t="shared" ca="1" si="611"/>
        <v/>
      </c>
      <c r="BK129" s="134" t="str">
        <f t="shared" ca="1" si="611"/>
        <v/>
      </c>
      <c r="BL129" s="134" t="str">
        <f t="shared" ca="1" si="611"/>
        <v/>
      </c>
      <c r="BM129" s="134" t="str">
        <f t="shared" ca="1" si="611"/>
        <v/>
      </c>
      <c r="BN129" s="134" t="str">
        <f t="shared" ca="1" si="611"/>
        <v/>
      </c>
      <c r="BO129" s="134" t="str">
        <f t="shared" ca="1" si="611"/>
        <v/>
      </c>
      <c r="BP129" s="134" t="str">
        <f t="shared" ref="BP129:CZ129" ca="1" si="612">IF(BP$13="","",IF(OR(BP$13=$M$5,BP$13=$M$6,BP$13=$M$7,BP$13=$M$8),"",IF(ABS(BP$127-IF(BP$11&lt;$D$7,OFFSET(INDIRECT($D$3),$A127-1,$Q$3+BP$11),OFFSET(INDIRECT($D$4),$A127-1,$Q$4+BP$11)))&lt;=$C$57,$M$3,$M$9)))</f>
        <v/>
      </c>
      <c r="BQ129" s="134" t="str">
        <f t="shared" ca="1" si="612"/>
        <v/>
      </c>
      <c r="BR129" s="134" t="str">
        <f t="shared" ca="1" si="612"/>
        <v/>
      </c>
      <c r="BS129" s="134" t="str">
        <f t="shared" ca="1" si="612"/>
        <v/>
      </c>
      <c r="BT129" s="134" t="str">
        <f t="shared" ca="1" si="612"/>
        <v/>
      </c>
      <c r="BU129" s="134" t="str">
        <f t="shared" ca="1" si="612"/>
        <v/>
      </c>
      <c r="BV129" s="134" t="str">
        <f t="shared" ca="1" si="612"/>
        <v/>
      </c>
      <c r="BW129" s="134" t="str">
        <f t="shared" ca="1" si="612"/>
        <v/>
      </c>
      <c r="BX129" s="134" t="str">
        <f t="shared" ca="1" si="612"/>
        <v/>
      </c>
      <c r="BY129" s="134" t="str">
        <f t="shared" ca="1" si="612"/>
        <v/>
      </c>
      <c r="BZ129" s="134" t="str">
        <f t="shared" ca="1" si="612"/>
        <v/>
      </c>
      <c r="CA129" s="134" t="str">
        <f t="shared" ca="1" si="612"/>
        <v/>
      </c>
      <c r="CB129" s="134" t="str">
        <f t="shared" ca="1" si="612"/>
        <v/>
      </c>
      <c r="CC129" s="134" t="str">
        <f t="shared" ca="1" si="612"/>
        <v/>
      </c>
      <c r="CD129" s="134" t="str">
        <f t="shared" ca="1" si="612"/>
        <v/>
      </c>
      <c r="CE129" s="134" t="str">
        <f t="shared" ca="1" si="612"/>
        <v/>
      </c>
      <c r="CF129" s="134" t="str">
        <f t="shared" ca="1" si="612"/>
        <v/>
      </c>
      <c r="CG129" s="134" t="str">
        <f t="shared" ca="1" si="612"/>
        <v/>
      </c>
      <c r="CH129" s="134" t="str">
        <f t="shared" ca="1" si="612"/>
        <v/>
      </c>
      <c r="CI129" s="134" t="str">
        <f t="shared" ca="1" si="612"/>
        <v/>
      </c>
      <c r="CJ129" s="134" t="str">
        <f t="shared" ca="1" si="612"/>
        <v/>
      </c>
      <c r="CK129" s="134" t="str">
        <f t="shared" ca="1" si="612"/>
        <v/>
      </c>
      <c r="CL129" s="134" t="str">
        <f t="shared" ca="1" si="612"/>
        <v/>
      </c>
      <c r="CM129" s="134" t="str">
        <f t="shared" ca="1" si="612"/>
        <v/>
      </c>
      <c r="CN129" s="134" t="str">
        <f t="shared" ca="1" si="612"/>
        <v/>
      </c>
      <c r="CO129" s="134" t="str">
        <f t="shared" ca="1" si="612"/>
        <v/>
      </c>
      <c r="CP129" s="134" t="str">
        <f t="shared" ca="1" si="612"/>
        <v/>
      </c>
      <c r="CQ129" s="134" t="str">
        <f t="shared" ca="1" si="612"/>
        <v/>
      </c>
      <c r="CR129" s="134" t="str">
        <f t="shared" ca="1" si="612"/>
        <v/>
      </c>
      <c r="CS129" s="134" t="str">
        <f t="shared" ca="1" si="612"/>
        <v/>
      </c>
      <c r="CT129" s="134" t="str">
        <f t="shared" ca="1" si="612"/>
        <v/>
      </c>
      <c r="CU129" s="134" t="str">
        <f t="shared" ca="1" si="612"/>
        <v/>
      </c>
      <c r="CV129" s="134" t="str">
        <f t="shared" ca="1" si="612"/>
        <v/>
      </c>
      <c r="CW129" s="134" t="str">
        <f t="shared" ca="1" si="612"/>
        <v/>
      </c>
      <c r="CX129" s="134" t="str">
        <f t="shared" ca="1" si="612"/>
        <v/>
      </c>
      <c r="CY129" s="134" t="str">
        <f t="shared" ca="1" si="612"/>
        <v/>
      </c>
      <c r="CZ129" s="134" t="str">
        <f t="shared" ca="1" si="612"/>
        <v/>
      </c>
    </row>
    <row r="130" spans="1:104" ht="13.5" customHeight="1">
      <c r="A130" s="38"/>
      <c r="B130" s="3">
        <f t="shared" si="490"/>
        <v>130</v>
      </c>
      <c r="C130" s="51"/>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row>
    <row r="131" spans="1:104" ht="13.5" customHeight="1">
      <c r="A131" s="41">
        <v>114</v>
      </c>
      <c r="B131" s="3">
        <f t="shared" si="490"/>
        <v>131</v>
      </c>
      <c r="C131" s="43" t="s">
        <v>190</v>
      </c>
      <c r="D131" s="42" t="e">
        <f t="shared" ref="D131:AI131" ca="1" si="613">IF(D$89="","",IF(D$89=$M$2,C131,IF(D$11&lt;$D$7,OFFSET(INDIRECT($D$3),$A131-1,$Q$3+D$11),OFFSET(INDIRECT($D$4),$A131-1,$Q$4+D$11))))</f>
        <v>#REF!</v>
      </c>
      <c r="E131" s="42" t="e">
        <f t="shared" ca="1" si="613"/>
        <v>#REF!</v>
      </c>
      <c r="F131" s="42" t="e">
        <f t="shared" ca="1" si="613"/>
        <v>#REF!</v>
      </c>
      <c r="G131" s="42">
        <f t="shared" ca="1" si="613"/>
        <v>0</v>
      </c>
      <c r="H131" s="42" t="str">
        <f t="shared" ca="1" si="613"/>
        <v>accounts payable</v>
      </c>
      <c r="I131" s="42">
        <f t="shared" ca="1" si="613"/>
        <v>14632</v>
      </c>
      <c r="J131" s="42">
        <f t="shared" ca="1" si="613"/>
        <v>21175</v>
      </c>
      <c r="K131" s="42">
        <f t="shared" ca="1" si="613"/>
        <v>22367</v>
      </c>
      <c r="L131" s="42">
        <f t="shared" ca="1" si="613"/>
        <v>30196</v>
      </c>
      <c r="M131" s="42">
        <f t="shared" ca="1" si="613"/>
        <v>35490</v>
      </c>
      <c r="N131" s="42">
        <f t="shared" ca="1" si="613"/>
        <v>0</v>
      </c>
      <c r="O131" s="42">
        <f t="shared" ca="1" si="613"/>
        <v>0</v>
      </c>
      <c r="P131" s="42">
        <f t="shared" ca="1" si="613"/>
        <v>0</v>
      </c>
      <c r="Q131" s="42">
        <f t="shared" ca="1" si="613"/>
        <v>0</v>
      </c>
      <c r="R131" s="42">
        <f t="shared" ca="1" si="613"/>
        <v>0</v>
      </c>
      <c r="S131" s="42">
        <f t="shared" ca="1" si="613"/>
        <v>0</v>
      </c>
      <c r="T131" s="42">
        <f t="shared" ca="1" si="613"/>
        <v>0</v>
      </c>
      <c r="U131" s="42">
        <f t="shared" ca="1" si="613"/>
        <v>0</v>
      </c>
      <c r="V131" s="42">
        <f t="shared" ca="1" si="613"/>
        <v>0</v>
      </c>
      <c r="W131" s="42">
        <f t="shared" ca="1" si="613"/>
        <v>0</v>
      </c>
      <c r="X131" s="42">
        <f t="shared" ca="1" si="613"/>
        <v>0</v>
      </c>
      <c r="Y131" s="42" t="str">
        <f t="shared" ca="1" si="613"/>
        <v/>
      </c>
      <c r="Z131" s="42" t="str">
        <f t="shared" ca="1" si="613"/>
        <v/>
      </c>
      <c r="AA131" s="42" t="str">
        <f t="shared" ca="1" si="613"/>
        <v/>
      </c>
      <c r="AB131" s="42" t="str">
        <f t="shared" ca="1" si="613"/>
        <v/>
      </c>
      <c r="AC131" s="42" t="str">
        <f t="shared" ca="1" si="613"/>
        <v/>
      </c>
      <c r="AD131" s="42" t="str">
        <f t="shared" ca="1" si="613"/>
        <v/>
      </c>
      <c r="AE131" s="42" t="str">
        <f t="shared" ca="1" si="613"/>
        <v/>
      </c>
      <c r="AF131" s="42" t="str">
        <f t="shared" ca="1" si="613"/>
        <v/>
      </c>
      <c r="AG131" s="42" t="str">
        <f t="shared" ca="1" si="613"/>
        <v/>
      </c>
      <c r="AH131" s="42" t="str">
        <f t="shared" ca="1" si="613"/>
        <v/>
      </c>
      <c r="AI131" s="42" t="str">
        <f t="shared" ca="1" si="613"/>
        <v/>
      </c>
      <c r="AJ131" s="42" t="str">
        <f t="shared" ref="AJ131:BO131" ca="1" si="614">IF(AJ$89="","",IF(AJ$89=$M$2,AI131,IF(AJ$11&lt;$D$7,OFFSET(INDIRECT($D$3),$A131-1,$Q$3+AJ$11),OFFSET(INDIRECT($D$4),$A131-1,$Q$4+AJ$11))))</f>
        <v/>
      </c>
      <c r="AK131" s="42" t="str">
        <f t="shared" ca="1" si="614"/>
        <v/>
      </c>
      <c r="AL131" s="42" t="str">
        <f t="shared" ca="1" si="614"/>
        <v/>
      </c>
      <c r="AM131" s="42" t="str">
        <f t="shared" ca="1" si="614"/>
        <v/>
      </c>
      <c r="AN131" s="42" t="str">
        <f t="shared" ca="1" si="614"/>
        <v/>
      </c>
      <c r="AO131" s="42" t="str">
        <f t="shared" ca="1" si="614"/>
        <v/>
      </c>
      <c r="AP131" s="42" t="str">
        <f t="shared" ca="1" si="614"/>
        <v/>
      </c>
      <c r="AQ131" s="42" t="str">
        <f t="shared" ca="1" si="614"/>
        <v/>
      </c>
      <c r="AR131" s="42" t="str">
        <f t="shared" ca="1" si="614"/>
        <v/>
      </c>
      <c r="AS131" s="42" t="str">
        <f t="shared" ca="1" si="614"/>
        <v/>
      </c>
      <c r="AT131" s="42" t="str">
        <f t="shared" ca="1" si="614"/>
        <v/>
      </c>
      <c r="AU131" s="42" t="str">
        <f t="shared" ca="1" si="614"/>
        <v/>
      </c>
      <c r="AV131" s="42" t="str">
        <f t="shared" ca="1" si="614"/>
        <v/>
      </c>
      <c r="AW131" s="42" t="str">
        <f t="shared" ca="1" si="614"/>
        <v/>
      </c>
      <c r="AX131" s="42" t="str">
        <f t="shared" ca="1" si="614"/>
        <v/>
      </c>
      <c r="AY131" s="42" t="str">
        <f t="shared" ca="1" si="614"/>
        <v/>
      </c>
      <c r="AZ131" s="42" t="str">
        <f t="shared" ca="1" si="614"/>
        <v/>
      </c>
      <c r="BA131" s="42" t="str">
        <f t="shared" ca="1" si="614"/>
        <v/>
      </c>
      <c r="BB131" s="42" t="str">
        <f t="shared" ca="1" si="614"/>
        <v/>
      </c>
      <c r="BC131" s="42" t="str">
        <f t="shared" ca="1" si="614"/>
        <v/>
      </c>
      <c r="BD131" s="42" t="str">
        <f t="shared" ca="1" si="614"/>
        <v/>
      </c>
      <c r="BE131" s="42" t="str">
        <f t="shared" ca="1" si="614"/>
        <v/>
      </c>
      <c r="BF131" s="42" t="str">
        <f t="shared" ca="1" si="614"/>
        <v/>
      </c>
      <c r="BG131" s="42" t="str">
        <f t="shared" ca="1" si="614"/>
        <v/>
      </c>
      <c r="BH131" s="42" t="str">
        <f t="shared" ca="1" si="614"/>
        <v/>
      </c>
      <c r="BI131" s="42" t="str">
        <f t="shared" ca="1" si="614"/>
        <v/>
      </c>
      <c r="BJ131" s="42" t="str">
        <f t="shared" ca="1" si="614"/>
        <v/>
      </c>
      <c r="BK131" s="42" t="str">
        <f t="shared" ca="1" si="614"/>
        <v/>
      </c>
      <c r="BL131" s="42" t="str">
        <f t="shared" ca="1" si="614"/>
        <v/>
      </c>
      <c r="BM131" s="42" t="str">
        <f t="shared" ca="1" si="614"/>
        <v/>
      </c>
      <c r="BN131" s="42" t="str">
        <f t="shared" ca="1" si="614"/>
        <v/>
      </c>
      <c r="BO131" s="42" t="str">
        <f t="shared" ca="1" si="614"/>
        <v/>
      </c>
      <c r="BP131" s="42" t="str">
        <f t="shared" ref="BP131:CZ131" ca="1" si="615">IF(BP$89="","",IF(BP$89=$M$2,BO131,IF(BP$11&lt;$D$7,OFFSET(INDIRECT($D$3),$A131-1,$Q$3+BP$11),OFFSET(INDIRECT($D$4),$A131-1,$Q$4+BP$11))))</f>
        <v/>
      </c>
      <c r="BQ131" s="42" t="str">
        <f t="shared" ca="1" si="615"/>
        <v/>
      </c>
      <c r="BR131" s="42" t="str">
        <f t="shared" ca="1" si="615"/>
        <v/>
      </c>
      <c r="BS131" s="42" t="str">
        <f t="shared" ca="1" si="615"/>
        <v/>
      </c>
      <c r="BT131" s="42" t="str">
        <f t="shared" ca="1" si="615"/>
        <v/>
      </c>
      <c r="BU131" s="42" t="str">
        <f t="shared" ca="1" si="615"/>
        <v/>
      </c>
      <c r="BV131" s="42" t="str">
        <f t="shared" ca="1" si="615"/>
        <v/>
      </c>
      <c r="BW131" s="42" t="str">
        <f t="shared" ca="1" si="615"/>
        <v/>
      </c>
      <c r="BX131" s="42" t="str">
        <f t="shared" ca="1" si="615"/>
        <v/>
      </c>
      <c r="BY131" s="42" t="str">
        <f t="shared" ca="1" si="615"/>
        <v/>
      </c>
      <c r="BZ131" s="42" t="str">
        <f t="shared" ca="1" si="615"/>
        <v/>
      </c>
      <c r="CA131" s="42" t="str">
        <f t="shared" ca="1" si="615"/>
        <v/>
      </c>
      <c r="CB131" s="42" t="str">
        <f t="shared" ca="1" si="615"/>
        <v/>
      </c>
      <c r="CC131" s="42" t="str">
        <f t="shared" ca="1" si="615"/>
        <v/>
      </c>
      <c r="CD131" s="42" t="str">
        <f t="shared" ca="1" si="615"/>
        <v/>
      </c>
      <c r="CE131" s="42" t="str">
        <f t="shared" ca="1" si="615"/>
        <v/>
      </c>
      <c r="CF131" s="42" t="str">
        <f t="shared" ca="1" si="615"/>
        <v/>
      </c>
      <c r="CG131" s="42" t="str">
        <f t="shared" ca="1" si="615"/>
        <v/>
      </c>
      <c r="CH131" s="42" t="str">
        <f t="shared" ca="1" si="615"/>
        <v/>
      </c>
      <c r="CI131" s="42" t="str">
        <f t="shared" ca="1" si="615"/>
        <v/>
      </c>
      <c r="CJ131" s="42" t="str">
        <f t="shared" ca="1" si="615"/>
        <v/>
      </c>
      <c r="CK131" s="42" t="str">
        <f t="shared" ca="1" si="615"/>
        <v/>
      </c>
      <c r="CL131" s="42" t="str">
        <f t="shared" ca="1" si="615"/>
        <v/>
      </c>
      <c r="CM131" s="42" t="str">
        <f t="shared" ca="1" si="615"/>
        <v/>
      </c>
      <c r="CN131" s="42" t="str">
        <f t="shared" ca="1" si="615"/>
        <v/>
      </c>
      <c r="CO131" s="42" t="str">
        <f t="shared" ca="1" si="615"/>
        <v/>
      </c>
      <c r="CP131" s="42" t="str">
        <f t="shared" ca="1" si="615"/>
        <v/>
      </c>
      <c r="CQ131" s="42" t="str">
        <f t="shared" ca="1" si="615"/>
        <v/>
      </c>
      <c r="CR131" s="42" t="str">
        <f t="shared" ca="1" si="615"/>
        <v/>
      </c>
      <c r="CS131" s="42" t="str">
        <f t="shared" ca="1" si="615"/>
        <v/>
      </c>
      <c r="CT131" s="42" t="str">
        <f t="shared" ca="1" si="615"/>
        <v/>
      </c>
      <c r="CU131" s="42" t="str">
        <f t="shared" ca="1" si="615"/>
        <v/>
      </c>
      <c r="CV131" s="42" t="str">
        <f t="shared" ca="1" si="615"/>
        <v/>
      </c>
      <c r="CW131" s="42" t="str">
        <f t="shared" ca="1" si="615"/>
        <v/>
      </c>
      <c r="CX131" s="42" t="str">
        <f t="shared" ca="1" si="615"/>
        <v/>
      </c>
      <c r="CY131" s="42" t="str">
        <f t="shared" ca="1" si="615"/>
        <v/>
      </c>
      <c r="CZ131" s="42" t="str">
        <f t="shared" ca="1" si="615"/>
        <v/>
      </c>
    </row>
    <row r="132" spans="1:104" ht="13.5" customHeight="1">
      <c r="A132" s="41"/>
      <c r="B132" s="3">
        <f t="shared" si="490"/>
        <v>132</v>
      </c>
      <c r="C132" s="43" t="s">
        <v>542</v>
      </c>
      <c r="D132" s="42" t="e">
        <f t="shared" ref="D132:AI132" ca="1" si="616">IF(D$89="","",IF(D$89=$M$2,C132,SUM(D133:D134)))</f>
        <v>#REF!</v>
      </c>
      <c r="E132" s="42" t="e">
        <f t="shared" ca="1" si="616"/>
        <v>#REF!</v>
      </c>
      <c r="F132" s="42" t="e">
        <f t="shared" ca="1" si="616"/>
        <v>#REF!</v>
      </c>
      <c r="G132" s="42">
        <f t="shared" ca="1" si="616"/>
        <v>0</v>
      </c>
      <c r="H132" s="42">
        <f t="shared" ca="1" si="616"/>
        <v>0</v>
      </c>
      <c r="I132" s="42">
        <f t="shared" ca="1" si="616"/>
        <v>0</v>
      </c>
      <c r="J132" s="42">
        <f t="shared" ca="1" si="616"/>
        <v>0</v>
      </c>
      <c r="K132" s="42">
        <f t="shared" ca="1" si="616"/>
        <v>0</v>
      </c>
      <c r="L132" s="42">
        <f t="shared" ca="1" si="616"/>
        <v>0</v>
      </c>
      <c r="M132" s="42">
        <f t="shared" ca="1" si="616"/>
        <v>0</v>
      </c>
      <c r="N132" s="42">
        <f t="shared" ca="1" si="616"/>
        <v>1253</v>
      </c>
      <c r="O132" s="42">
        <f t="shared" ca="1" si="616"/>
        <v>806</v>
      </c>
      <c r="P132" s="42">
        <f t="shared" ca="1" si="616"/>
        <v>1095</v>
      </c>
      <c r="Q132" s="42">
        <f t="shared" ca="1" si="616"/>
        <v>-807</v>
      </c>
      <c r="R132" s="42">
        <f t="shared" ca="1" si="616"/>
        <v>2197</v>
      </c>
      <c r="S132" s="42">
        <f t="shared" ca="1" si="616"/>
        <v>-318</v>
      </c>
      <c r="T132" s="42">
        <f t="shared" ca="1" si="616"/>
        <v>941</v>
      </c>
      <c r="U132" s="42">
        <f t="shared" ca="1" si="616"/>
        <v>-1438</v>
      </c>
      <c r="V132" s="42">
        <f t="shared" ca="1" si="616"/>
        <v>1592</v>
      </c>
      <c r="W132" s="42">
        <f t="shared" ca="1" si="616"/>
        <v>0</v>
      </c>
      <c r="X132" s="42">
        <f t="shared" ca="1" si="616"/>
        <v>0</v>
      </c>
      <c r="Y132" s="42" t="str">
        <f t="shared" ca="1" si="616"/>
        <v/>
      </c>
      <c r="Z132" s="42" t="str">
        <f t="shared" ca="1" si="616"/>
        <v/>
      </c>
      <c r="AA132" s="42" t="str">
        <f t="shared" ca="1" si="616"/>
        <v/>
      </c>
      <c r="AB132" s="42" t="str">
        <f t="shared" si="616"/>
        <v/>
      </c>
      <c r="AC132" s="42" t="str">
        <f t="shared" si="616"/>
        <v/>
      </c>
      <c r="AD132" s="42" t="str">
        <f t="shared" si="616"/>
        <v/>
      </c>
      <c r="AE132" s="42" t="str">
        <f t="shared" si="616"/>
        <v/>
      </c>
      <c r="AF132" s="42" t="str">
        <f t="shared" si="616"/>
        <v/>
      </c>
      <c r="AG132" s="42" t="str">
        <f t="shared" si="616"/>
        <v/>
      </c>
      <c r="AH132" s="42" t="str">
        <f t="shared" si="616"/>
        <v/>
      </c>
      <c r="AI132" s="42" t="str">
        <f t="shared" si="616"/>
        <v/>
      </c>
      <c r="AJ132" s="42" t="str">
        <f t="shared" ref="AJ132:BO132" si="617">IF(AJ$89="","",IF(AJ$89=$M$2,AI132,SUM(AJ133:AJ134)))</f>
        <v/>
      </c>
      <c r="AK132" s="42" t="str">
        <f t="shared" si="617"/>
        <v/>
      </c>
      <c r="AL132" s="42" t="str">
        <f t="shared" si="617"/>
        <v/>
      </c>
      <c r="AM132" s="42" t="str">
        <f t="shared" si="617"/>
        <v/>
      </c>
      <c r="AN132" s="42" t="str">
        <f t="shared" si="617"/>
        <v/>
      </c>
      <c r="AO132" s="42" t="str">
        <f t="shared" si="617"/>
        <v/>
      </c>
      <c r="AP132" s="42" t="str">
        <f t="shared" si="617"/>
        <v/>
      </c>
      <c r="AQ132" s="42" t="str">
        <f t="shared" si="617"/>
        <v/>
      </c>
      <c r="AR132" s="42" t="str">
        <f t="shared" si="617"/>
        <v/>
      </c>
      <c r="AS132" s="42" t="str">
        <f t="shared" si="617"/>
        <v/>
      </c>
      <c r="AT132" s="42" t="str">
        <f t="shared" si="617"/>
        <v/>
      </c>
      <c r="AU132" s="42" t="str">
        <f t="shared" si="617"/>
        <v/>
      </c>
      <c r="AV132" s="42" t="str">
        <f t="shared" si="617"/>
        <v/>
      </c>
      <c r="AW132" s="42" t="str">
        <f t="shared" si="617"/>
        <v/>
      </c>
      <c r="AX132" s="42" t="str">
        <f t="shared" si="617"/>
        <v/>
      </c>
      <c r="AY132" s="42" t="str">
        <f t="shared" si="617"/>
        <v/>
      </c>
      <c r="AZ132" s="42" t="str">
        <f t="shared" si="617"/>
        <v/>
      </c>
      <c r="BA132" s="42" t="str">
        <f t="shared" si="617"/>
        <v/>
      </c>
      <c r="BB132" s="42" t="str">
        <f t="shared" si="617"/>
        <v/>
      </c>
      <c r="BC132" s="42" t="str">
        <f t="shared" si="617"/>
        <v/>
      </c>
      <c r="BD132" s="42" t="str">
        <f t="shared" si="617"/>
        <v/>
      </c>
      <c r="BE132" s="42" t="str">
        <f t="shared" si="617"/>
        <v/>
      </c>
      <c r="BF132" s="42" t="str">
        <f t="shared" si="617"/>
        <v/>
      </c>
      <c r="BG132" s="42" t="str">
        <f t="shared" si="617"/>
        <v/>
      </c>
      <c r="BH132" s="42" t="str">
        <f t="shared" si="617"/>
        <v/>
      </c>
      <c r="BI132" s="42" t="str">
        <f t="shared" si="617"/>
        <v/>
      </c>
      <c r="BJ132" s="42" t="str">
        <f t="shared" si="617"/>
        <v/>
      </c>
      <c r="BK132" s="42" t="str">
        <f t="shared" si="617"/>
        <v/>
      </c>
      <c r="BL132" s="42" t="str">
        <f t="shared" si="617"/>
        <v/>
      </c>
      <c r="BM132" s="42" t="str">
        <f t="shared" si="617"/>
        <v/>
      </c>
      <c r="BN132" s="42" t="str">
        <f t="shared" si="617"/>
        <v/>
      </c>
      <c r="BO132" s="42" t="str">
        <f t="shared" si="617"/>
        <v/>
      </c>
      <c r="BP132" s="42" t="str">
        <f t="shared" ref="BP132:CU132" si="618">IF(BP$89="","",IF(BP$89=$M$2,BO132,SUM(BP133:BP134)))</f>
        <v/>
      </c>
      <c r="BQ132" s="42" t="str">
        <f t="shared" si="618"/>
        <v/>
      </c>
      <c r="BR132" s="42" t="str">
        <f t="shared" si="618"/>
        <v/>
      </c>
      <c r="BS132" s="42" t="str">
        <f t="shared" si="618"/>
        <v/>
      </c>
      <c r="BT132" s="42" t="str">
        <f t="shared" si="618"/>
        <v/>
      </c>
      <c r="BU132" s="42" t="str">
        <f t="shared" si="618"/>
        <v/>
      </c>
      <c r="BV132" s="42" t="str">
        <f t="shared" si="618"/>
        <v/>
      </c>
      <c r="BW132" s="42" t="str">
        <f t="shared" si="618"/>
        <v/>
      </c>
      <c r="BX132" s="42" t="str">
        <f t="shared" si="618"/>
        <v/>
      </c>
      <c r="BY132" s="42" t="str">
        <f t="shared" si="618"/>
        <v/>
      </c>
      <c r="BZ132" s="42" t="str">
        <f t="shared" si="618"/>
        <v/>
      </c>
      <c r="CA132" s="42" t="str">
        <f t="shared" si="618"/>
        <v/>
      </c>
      <c r="CB132" s="42" t="str">
        <f t="shared" si="618"/>
        <v/>
      </c>
      <c r="CC132" s="42" t="str">
        <f t="shared" si="618"/>
        <v/>
      </c>
      <c r="CD132" s="42" t="str">
        <f t="shared" si="618"/>
        <v/>
      </c>
      <c r="CE132" s="42" t="str">
        <f t="shared" si="618"/>
        <v/>
      </c>
      <c r="CF132" s="42" t="str">
        <f t="shared" si="618"/>
        <v/>
      </c>
      <c r="CG132" s="42" t="str">
        <f t="shared" si="618"/>
        <v/>
      </c>
      <c r="CH132" s="42" t="str">
        <f t="shared" si="618"/>
        <v/>
      </c>
      <c r="CI132" s="42" t="str">
        <f t="shared" si="618"/>
        <v/>
      </c>
      <c r="CJ132" s="42" t="str">
        <f t="shared" si="618"/>
        <v/>
      </c>
      <c r="CK132" s="42" t="str">
        <f t="shared" si="618"/>
        <v/>
      </c>
      <c r="CL132" s="42" t="str">
        <f t="shared" si="618"/>
        <v/>
      </c>
      <c r="CM132" s="42" t="str">
        <f t="shared" si="618"/>
        <v/>
      </c>
      <c r="CN132" s="42" t="str">
        <f t="shared" si="618"/>
        <v/>
      </c>
      <c r="CO132" s="42" t="str">
        <f t="shared" si="618"/>
        <v/>
      </c>
      <c r="CP132" s="42" t="str">
        <f t="shared" si="618"/>
        <v/>
      </c>
      <c r="CQ132" s="42" t="str">
        <f t="shared" si="618"/>
        <v/>
      </c>
      <c r="CR132" s="42" t="str">
        <f t="shared" si="618"/>
        <v/>
      </c>
      <c r="CS132" s="42" t="str">
        <f t="shared" si="618"/>
        <v/>
      </c>
      <c r="CT132" s="42" t="str">
        <f t="shared" si="618"/>
        <v/>
      </c>
      <c r="CU132" s="42" t="str">
        <f t="shared" si="618"/>
        <v/>
      </c>
      <c r="CV132" s="42" t="str">
        <f>IF(CV$89="","",IF(CV$89=$M$2,CU132,SUM(CV133:CV134)))</f>
        <v/>
      </c>
      <c r="CW132" s="42" t="str">
        <f>IF(CW$89="","",IF(CW$89=$M$2,CV132,SUM(CW133:CW134)))</f>
        <v/>
      </c>
      <c r="CX132" s="42" t="str">
        <f>IF(CX$89="","",IF(CX$89=$M$2,CW132,SUM(CX133:CX134)))</f>
        <v/>
      </c>
      <c r="CY132" s="42" t="str">
        <f>IF(CY$89="","",IF(CY$89=$M$2,CX132,SUM(CY133:CY134)))</f>
        <v/>
      </c>
      <c r="CZ132" s="42" t="str">
        <f>IF(CZ$89="","",IF(CZ$89=$M$2,CY132,SUM(CZ133:CZ134)))</f>
        <v/>
      </c>
    </row>
    <row r="133" spans="1:104" ht="13.5" customHeight="1">
      <c r="A133" s="41">
        <v>115</v>
      </c>
      <c r="B133" s="3">
        <f t="shared" si="490"/>
        <v>133</v>
      </c>
      <c r="C133" s="46" t="s">
        <v>541</v>
      </c>
      <c r="D133" s="42" t="e">
        <f t="shared" ref="D133:AI133" ca="1" si="619">IF(D$89="","",IF(D$89=$M$2,C133,IF(D$11&lt;$D$7,OFFSET(INDIRECT($D$3),$A133-1,$Q$3+D$11),OFFSET(INDIRECT($D$4),$A133-1,$Q$4+D$11))))</f>
        <v>#REF!</v>
      </c>
      <c r="E133" s="42" t="e">
        <f t="shared" ca="1" si="619"/>
        <v>#REF!</v>
      </c>
      <c r="F133" s="42" t="e">
        <f t="shared" ca="1" si="619"/>
        <v>#REF!</v>
      </c>
      <c r="G133" s="42">
        <f t="shared" ca="1" si="619"/>
        <v>0</v>
      </c>
      <c r="H133" s="42" t="str">
        <f t="shared" ca="1" si="619"/>
        <v>notes payable</v>
      </c>
      <c r="I133" s="42">
        <f t="shared" ca="1" si="619"/>
        <v>0</v>
      </c>
      <c r="J133" s="42">
        <f t="shared" ca="1" si="619"/>
        <v>0</v>
      </c>
      <c r="K133" s="42">
        <f t="shared" ca="1" si="619"/>
        <v>0</v>
      </c>
      <c r="L133" s="42">
        <f t="shared" ca="1" si="619"/>
        <v>0</v>
      </c>
      <c r="M133" s="42">
        <f t="shared" ca="1" si="619"/>
        <v>0</v>
      </c>
      <c r="N133" s="42">
        <f t="shared" ca="1" si="619"/>
        <v>1253</v>
      </c>
      <c r="O133" s="42">
        <f t="shared" ca="1" si="619"/>
        <v>806</v>
      </c>
      <c r="P133" s="42">
        <f t="shared" ca="1" si="619"/>
        <v>1095</v>
      </c>
      <c r="Q133" s="42">
        <f t="shared" ca="1" si="619"/>
        <v>-807</v>
      </c>
      <c r="R133" s="42">
        <f t="shared" ca="1" si="619"/>
        <v>2197</v>
      </c>
      <c r="S133" s="42">
        <f t="shared" ca="1" si="619"/>
        <v>-318</v>
      </c>
      <c r="T133" s="42">
        <f t="shared" ca="1" si="619"/>
        <v>941</v>
      </c>
      <c r="U133" s="42">
        <f t="shared" ca="1" si="619"/>
        <v>-1438</v>
      </c>
      <c r="V133" s="42">
        <f t="shared" ca="1" si="619"/>
        <v>1592</v>
      </c>
      <c r="W133" s="42">
        <f t="shared" ca="1" si="619"/>
        <v>0</v>
      </c>
      <c r="X133" s="42">
        <f t="shared" ca="1" si="619"/>
        <v>0</v>
      </c>
      <c r="Y133" s="42" t="str">
        <f t="shared" ca="1" si="619"/>
        <v/>
      </c>
      <c r="Z133" s="42" t="str">
        <f t="shared" ca="1" si="619"/>
        <v/>
      </c>
      <c r="AA133" s="42" t="str">
        <f t="shared" ca="1" si="619"/>
        <v/>
      </c>
      <c r="AB133" s="42" t="str">
        <f t="shared" ca="1" si="619"/>
        <v/>
      </c>
      <c r="AC133" s="42" t="str">
        <f t="shared" ca="1" si="619"/>
        <v/>
      </c>
      <c r="AD133" s="42" t="str">
        <f t="shared" ca="1" si="619"/>
        <v/>
      </c>
      <c r="AE133" s="42" t="str">
        <f t="shared" ca="1" si="619"/>
        <v/>
      </c>
      <c r="AF133" s="42" t="str">
        <f t="shared" ca="1" si="619"/>
        <v/>
      </c>
      <c r="AG133" s="42" t="str">
        <f t="shared" ca="1" si="619"/>
        <v/>
      </c>
      <c r="AH133" s="42" t="str">
        <f t="shared" ca="1" si="619"/>
        <v/>
      </c>
      <c r="AI133" s="42" t="str">
        <f t="shared" ca="1" si="619"/>
        <v/>
      </c>
      <c r="AJ133" s="42" t="str">
        <f t="shared" ref="AJ133:BO133" ca="1" si="620">IF(AJ$89="","",IF(AJ$89=$M$2,AI133,IF(AJ$11&lt;$D$7,OFFSET(INDIRECT($D$3),$A133-1,$Q$3+AJ$11),OFFSET(INDIRECT($D$4),$A133-1,$Q$4+AJ$11))))</f>
        <v/>
      </c>
      <c r="AK133" s="42" t="str">
        <f t="shared" ca="1" si="620"/>
        <v/>
      </c>
      <c r="AL133" s="42" t="str">
        <f t="shared" ca="1" si="620"/>
        <v/>
      </c>
      <c r="AM133" s="42" t="str">
        <f t="shared" ca="1" si="620"/>
        <v/>
      </c>
      <c r="AN133" s="42" t="str">
        <f t="shared" ca="1" si="620"/>
        <v/>
      </c>
      <c r="AO133" s="42" t="str">
        <f t="shared" ca="1" si="620"/>
        <v/>
      </c>
      <c r="AP133" s="42" t="str">
        <f t="shared" ca="1" si="620"/>
        <v/>
      </c>
      <c r="AQ133" s="42" t="str">
        <f t="shared" ca="1" si="620"/>
        <v/>
      </c>
      <c r="AR133" s="42" t="str">
        <f t="shared" ca="1" si="620"/>
        <v/>
      </c>
      <c r="AS133" s="42" t="str">
        <f t="shared" ca="1" si="620"/>
        <v/>
      </c>
      <c r="AT133" s="42" t="str">
        <f t="shared" ca="1" si="620"/>
        <v/>
      </c>
      <c r="AU133" s="42" t="str">
        <f t="shared" ca="1" si="620"/>
        <v/>
      </c>
      <c r="AV133" s="42" t="str">
        <f t="shared" ca="1" si="620"/>
        <v/>
      </c>
      <c r="AW133" s="42" t="str">
        <f t="shared" ca="1" si="620"/>
        <v/>
      </c>
      <c r="AX133" s="42" t="str">
        <f t="shared" ca="1" si="620"/>
        <v/>
      </c>
      <c r="AY133" s="42" t="str">
        <f t="shared" ca="1" si="620"/>
        <v/>
      </c>
      <c r="AZ133" s="42" t="str">
        <f t="shared" ca="1" si="620"/>
        <v/>
      </c>
      <c r="BA133" s="42" t="str">
        <f t="shared" ca="1" si="620"/>
        <v/>
      </c>
      <c r="BB133" s="42" t="str">
        <f t="shared" ca="1" si="620"/>
        <v/>
      </c>
      <c r="BC133" s="42" t="str">
        <f t="shared" ca="1" si="620"/>
        <v/>
      </c>
      <c r="BD133" s="42" t="str">
        <f t="shared" ca="1" si="620"/>
        <v/>
      </c>
      <c r="BE133" s="42" t="str">
        <f t="shared" ca="1" si="620"/>
        <v/>
      </c>
      <c r="BF133" s="42" t="str">
        <f t="shared" ca="1" si="620"/>
        <v/>
      </c>
      <c r="BG133" s="42" t="str">
        <f t="shared" ca="1" si="620"/>
        <v/>
      </c>
      <c r="BH133" s="42" t="str">
        <f t="shared" ca="1" si="620"/>
        <v/>
      </c>
      <c r="BI133" s="42" t="str">
        <f t="shared" ca="1" si="620"/>
        <v/>
      </c>
      <c r="BJ133" s="42" t="str">
        <f t="shared" ca="1" si="620"/>
        <v/>
      </c>
      <c r="BK133" s="42" t="str">
        <f t="shared" ca="1" si="620"/>
        <v/>
      </c>
      <c r="BL133" s="42" t="str">
        <f t="shared" ca="1" si="620"/>
        <v/>
      </c>
      <c r="BM133" s="42" t="str">
        <f t="shared" ca="1" si="620"/>
        <v/>
      </c>
      <c r="BN133" s="42" t="str">
        <f t="shared" ca="1" si="620"/>
        <v/>
      </c>
      <c r="BO133" s="42" t="str">
        <f t="shared" ca="1" si="620"/>
        <v/>
      </c>
      <c r="BP133" s="42" t="str">
        <f t="shared" ref="BP133:CZ133" ca="1" si="621">IF(BP$89="","",IF(BP$89=$M$2,BO133,IF(BP$11&lt;$D$7,OFFSET(INDIRECT($D$3),$A133-1,$Q$3+BP$11),OFFSET(INDIRECT($D$4),$A133-1,$Q$4+BP$11))))</f>
        <v/>
      </c>
      <c r="BQ133" s="42" t="str">
        <f t="shared" ca="1" si="621"/>
        <v/>
      </c>
      <c r="BR133" s="42" t="str">
        <f t="shared" ca="1" si="621"/>
        <v/>
      </c>
      <c r="BS133" s="42" t="str">
        <f t="shared" ca="1" si="621"/>
        <v/>
      </c>
      <c r="BT133" s="42" t="str">
        <f t="shared" ca="1" si="621"/>
        <v/>
      </c>
      <c r="BU133" s="42" t="str">
        <f t="shared" ca="1" si="621"/>
        <v/>
      </c>
      <c r="BV133" s="42" t="str">
        <f t="shared" ca="1" si="621"/>
        <v/>
      </c>
      <c r="BW133" s="42" t="str">
        <f t="shared" ca="1" si="621"/>
        <v/>
      </c>
      <c r="BX133" s="42" t="str">
        <f t="shared" ca="1" si="621"/>
        <v/>
      </c>
      <c r="BY133" s="42" t="str">
        <f t="shared" ca="1" si="621"/>
        <v/>
      </c>
      <c r="BZ133" s="42" t="str">
        <f t="shared" ca="1" si="621"/>
        <v/>
      </c>
      <c r="CA133" s="42" t="str">
        <f t="shared" ca="1" si="621"/>
        <v/>
      </c>
      <c r="CB133" s="42" t="str">
        <f t="shared" ca="1" si="621"/>
        <v/>
      </c>
      <c r="CC133" s="42" t="str">
        <f t="shared" ca="1" si="621"/>
        <v/>
      </c>
      <c r="CD133" s="42" t="str">
        <f t="shared" ca="1" si="621"/>
        <v/>
      </c>
      <c r="CE133" s="42" t="str">
        <f t="shared" ca="1" si="621"/>
        <v/>
      </c>
      <c r="CF133" s="42" t="str">
        <f t="shared" ca="1" si="621"/>
        <v/>
      </c>
      <c r="CG133" s="42" t="str">
        <f t="shared" ca="1" si="621"/>
        <v/>
      </c>
      <c r="CH133" s="42" t="str">
        <f t="shared" ca="1" si="621"/>
        <v/>
      </c>
      <c r="CI133" s="42" t="str">
        <f t="shared" ca="1" si="621"/>
        <v/>
      </c>
      <c r="CJ133" s="42" t="str">
        <f t="shared" ca="1" si="621"/>
        <v/>
      </c>
      <c r="CK133" s="42" t="str">
        <f t="shared" ca="1" si="621"/>
        <v/>
      </c>
      <c r="CL133" s="42" t="str">
        <f t="shared" ca="1" si="621"/>
        <v/>
      </c>
      <c r="CM133" s="42" t="str">
        <f t="shared" ca="1" si="621"/>
        <v/>
      </c>
      <c r="CN133" s="42" t="str">
        <f t="shared" ca="1" si="621"/>
        <v/>
      </c>
      <c r="CO133" s="42" t="str">
        <f t="shared" ca="1" si="621"/>
        <v/>
      </c>
      <c r="CP133" s="42" t="str">
        <f t="shared" ca="1" si="621"/>
        <v/>
      </c>
      <c r="CQ133" s="42" t="str">
        <f t="shared" ca="1" si="621"/>
        <v/>
      </c>
      <c r="CR133" s="42" t="str">
        <f t="shared" ca="1" si="621"/>
        <v/>
      </c>
      <c r="CS133" s="42" t="str">
        <f t="shared" ca="1" si="621"/>
        <v/>
      </c>
      <c r="CT133" s="42" t="str">
        <f t="shared" ca="1" si="621"/>
        <v/>
      </c>
      <c r="CU133" s="42" t="str">
        <f t="shared" ca="1" si="621"/>
        <v/>
      </c>
      <c r="CV133" s="42" t="str">
        <f t="shared" ca="1" si="621"/>
        <v/>
      </c>
      <c r="CW133" s="42" t="str">
        <f t="shared" ca="1" si="621"/>
        <v/>
      </c>
      <c r="CX133" s="42" t="str">
        <f t="shared" ca="1" si="621"/>
        <v/>
      </c>
      <c r="CY133" s="42" t="str">
        <f t="shared" ca="1" si="621"/>
        <v/>
      </c>
      <c r="CZ133" s="42" t="str">
        <f t="shared" ca="1" si="621"/>
        <v/>
      </c>
    </row>
    <row r="134" spans="1:104" ht="13.5" customHeight="1">
      <c r="A134" s="41">
        <v>116</v>
      </c>
      <c r="B134" s="3">
        <f t="shared" si="490"/>
        <v>134</v>
      </c>
      <c r="C134" s="46" t="s">
        <v>540</v>
      </c>
      <c r="D134" s="42" t="e">
        <f t="shared" ref="D134:AI134" ca="1" si="622">IF(D$89="","",IF(D$89=$M$2,C134,IF(D$11&lt;$D$7,OFFSET(INDIRECT($D$3),$A134-1,$Q$3+D$11),OFFSET(INDIRECT($D$4),$A134-1,$Q$4+D$11))))</f>
        <v>#REF!</v>
      </c>
      <c r="E134" s="42" t="e">
        <f t="shared" ca="1" si="622"/>
        <v>#REF!</v>
      </c>
      <c r="F134" s="42" t="e">
        <f t="shared" ca="1" si="622"/>
        <v>#REF!</v>
      </c>
      <c r="G134" s="42">
        <f t="shared" ca="1" si="622"/>
        <v>0</v>
      </c>
      <c r="H134" s="42" t="str">
        <f t="shared" ca="1" si="622"/>
        <v>short-term debt</v>
      </c>
      <c r="I134" s="42">
        <f t="shared" ca="1" si="622"/>
        <v>0</v>
      </c>
      <c r="J134" s="42">
        <f t="shared" ca="1" si="622"/>
        <v>0</v>
      </c>
      <c r="K134" s="42">
        <f t="shared" ca="1" si="622"/>
        <v>0</v>
      </c>
      <c r="L134" s="42">
        <f t="shared" ca="1" si="622"/>
        <v>0</v>
      </c>
      <c r="M134" s="42">
        <f t="shared" ca="1" si="622"/>
        <v>0</v>
      </c>
      <c r="N134" s="42">
        <f t="shared" ca="1" si="622"/>
        <v>0</v>
      </c>
      <c r="O134" s="42">
        <f t="shared" ca="1" si="622"/>
        <v>0</v>
      </c>
      <c r="P134" s="42">
        <f t="shared" ca="1" si="622"/>
        <v>0</v>
      </c>
      <c r="Q134" s="42">
        <f t="shared" ca="1" si="622"/>
        <v>0</v>
      </c>
      <c r="R134" s="42">
        <f t="shared" ca="1" si="622"/>
        <v>0</v>
      </c>
      <c r="S134" s="42">
        <f t="shared" ca="1" si="622"/>
        <v>0</v>
      </c>
      <c r="T134" s="42">
        <f t="shared" ca="1" si="622"/>
        <v>0</v>
      </c>
      <c r="U134" s="42">
        <f t="shared" ca="1" si="622"/>
        <v>0</v>
      </c>
      <c r="V134" s="42">
        <f t="shared" ca="1" si="622"/>
        <v>0</v>
      </c>
      <c r="W134" s="42">
        <f t="shared" ca="1" si="622"/>
        <v>0</v>
      </c>
      <c r="X134" s="42">
        <f t="shared" ca="1" si="622"/>
        <v>0</v>
      </c>
      <c r="Y134" s="42" t="str">
        <f t="shared" ca="1" si="622"/>
        <v/>
      </c>
      <c r="Z134" s="42" t="str">
        <f t="shared" ca="1" si="622"/>
        <v/>
      </c>
      <c r="AA134" s="42" t="str">
        <f t="shared" ca="1" si="622"/>
        <v/>
      </c>
      <c r="AB134" s="42" t="str">
        <f t="shared" ca="1" si="622"/>
        <v/>
      </c>
      <c r="AC134" s="42" t="str">
        <f t="shared" ca="1" si="622"/>
        <v/>
      </c>
      <c r="AD134" s="42" t="str">
        <f t="shared" ca="1" si="622"/>
        <v/>
      </c>
      <c r="AE134" s="42" t="str">
        <f t="shared" ca="1" si="622"/>
        <v/>
      </c>
      <c r="AF134" s="42" t="str">
        <f t="shared" ca="1" si="622"/>
        <v/>
      </c>
      <c r="AG134" s="42" t="str">
        <f t="shared" ca="1" si="622"/>
        <v/>
      </c>
      <c r="AH134" s="42" t="str">
        <f t="shared" ca="1" si="622"/>
        <v/>
      </c>
      <c r="AI134" s="42" t="str">
        <f t="shared" ca="1" si="622"/>
        <v/>
      </c>
      <c r="AJ134" s="42" t="str">
        <f t="shared" ref="AJ134:BO134" ca="1" si="623">IF(AJ$89="","",IF(AJ$89=$M$2,AI134,IF(AJ$11&lt;$D$7,OFFSET(INDIRECT($D$3),$A134-1,$Q$3+AJ$11),OFFSET(INDIRECT($D$4),$A134-1,$Q$4+AJ$11))))</f>
        <v/>
      </c>
      <c r="AK134" s="42" t="str">
        <f t="shared" ca="1" si="623"/>
        <v/>
      </c>
      <c r="AL134" s="42" t="str">
        <f t="shared" ca="1" si="623"/>
        <v/>
      </c>
      <c r="AM134" s="42" t="str">
        <f t="shared" ca="1" si="623"/>
        <v/>
      </c>
      <c r="AN134" s="42" t="str">
        <f t="shared" ca="1" si="623"/>
        <v/>
      </c>
      <c r="AO134" s="42" t="str">
        <f t="shared" ca="1" si="623"/>
        <v/>
      </c>
      <c r="AP134" s="42" t="str">
        <f t="shared" ca="1" si="623"/>
        <v/>
      </c>
      <c r="AQ134" s="42" t="str">
        <f t="shared" ca="1" si="623"/>
        <v/>
      </c>
      <c r="AR134" s="42" t="str">
        <f t="shared" ca="1" si="623"/>
        <v/>
      </c>
      <c r="AS134" s="42" t="str">
        <f t="shared" ca="1" si="623"/>
        <v/>
      </c>
      <c r="AT134" s="42" t="str">
        <f t="shared" ca="1" si="623"/>
        <v/>
      </c>
      <c r="AU134" s="42" t="str">
        <f t="shared" ca="1" si="623"/>
        <v/>
      </c>
      <c r="AV134" s="42" t="str">
        <f t="shared" ca="1" si="623"/>
        <v/>
      </c>
      <c r="AW134" s="42" t="str">
        <f t="shared" ca="1" si="623"/>
        <v/>
      </c>
      <c r="AX134" s="42" t="str">
        <f t="shared" ca="1" si="623"/>
        <v/>
      </c>
      <c r="AY134" s="42" t="str">
        <f t="shared" ca="1" si="623"/>
        <v/>
      </c>
      <c r="AZ134" s="42" t="str">
        <f t="shared" ca="1" si="623"/>
        <v/>
      </c>
      <c r="BA134" s="42" t="str">
        <f t="shared" ca="1" si="623"/>
        <v/>
      </c>
      <c r="BB134" s="42" t="str">
        <f t="shared" ca="1" si="623"/>
        <v/>
      </c>
      <c r="BC134" s="42" t="str">
        <f t="shared" ca="1" si="623"/>
        <v/>
      </c>
      <c r="BD134" s="42" t="str">
        <f t="shared" ca="1" si="623"/>
        <v/>
      </c>
      <c r="BE134" s="42" t="str">
        <f t="shared" ca="1" si="623"/>
        <v/>
      </c>
      <c r="BF134" s="42" t="str">
        <f t="shared" ca="1" si="623"/>
        <v/>
      </c>
      <c r="BG134" s="42" t="str">
        <f t="shared" ca="1" si="623"/>
        <v/>
      </c>
      <c r="BH134" s="42" t="str">
        <f t="shared" ca="1" si="623"/>
        <v/>
      </c>
      <c r="BI134" s="42" t="str">
        <f t="shared" ca="1" si="623"/>
        <v/>
      </c>
      <c r="BJ134" s="42" t="str">
        <f t="shared" ca="1" si="623"/>
        <v/>
      </c>
      <c r="BK134" s="42" t="str">
        <f t="shared" ca="1" si="623"/>
        <v/>
      </c>
      <c r="BL134" s="42" t="str">
        <f t="shared" ca="1" si="623"/>
        <v/>
      </c>
      <c r="BM134" s="42" t="str">
        <f t="shared" ca="1" si="623"/>
        <v/>
      </c>
      <c r="BN134" s="42" t="str">
        <f t="shared" ca="1" si="623"/>
        <v/>
      </c>
      <c r="BO134" s="42" t="str">
        <f t="shared" ca="1" si="623"/>
        <v/>
      </c>
      <c r="BP134" s="42" t="str">
        <f t="shared" ref="BP134:CZ134" ca="1" si="624">IF(BP$89="","",IF(BP$89=$M$2,BO134,IF(BP$11&lt;$D$7,OFFSET(INDIRECT($D$3),$A134-1,$Q$3+BP$11),OFFSET(INDIRECT($D$4),$A134-1,$Q$4+BP$11))))</f>
        <v/>
      </c>
      <c r="BQ134" s="42" t="str">
        <f t="shared" ca="1" si="624"/>
        <v/>
      </c>
      <c r="BR134" s="42" t="str">
        <f t="shared" ca="1" si="624"/>
        <v/>
      </c>
      <c r="BS134" s="42" t="str">
        <f t="shared" ca="1" si="624"/>
        <v/>
      </c>
      <c r="BT134" s="42" t="str">
        <f t="shared" ca="1" si="624"/>
        <v/>
      </c>
      <c r="BU134" s="42" t="str">
        <f t="shared" ca="1" si="624"/>
        <v/>
      </c>
      <c r="BV134" s="42" t="str">
        <f t="shared" ca="1" si="624"/>
        <v/>
      </c>
      <c r="BW134" s="42" t="str">
        <f t="shared" ca="1" si="624"/>
        <v/>
      </c>
      <c r="BX134" s="42" t="str">
        <f t="shared" ca="1" si="624"/>
        <v/>
      </c>
      <c r="BY134" s="42" t="str">
        <f t="shared" ca="1" si="624"/>
        <v/>
      </c>
      <c r="BZ134" s="42" t="str">
        <f t="shared" ca="1" si="624"/>
        <v/>
      </c>
      <c r="CA134" s="42" t="str">
        <f t="shared" ca="1" si="624"/>
        <v/>
      </c>
      <c r="CB134" s="42" t="str">
        <f t="shared" ca="1" si="624"/>
        <v/>
      </c>
      <c r="CC134" s="42" t="str">
        <f t="shared" ca="1" si="624"/>
        <v/>
      </c>
      <c r="CD134" s="42" t="str">
        <f t="shared" ca="1" si="624"/>
        <v/>
      </c>
      <c r="CE134" s="42" t="str">
        <f t="shared" ca="1" si="624"/>
        <v/>
      </c>
      <c r="CF134" s="42" t="str">
        <f t="shared" ca="1" si="624"/>
        <v/>
      </c>
      <c r="CG134" s="42" t="str">
        <f t="shared" ca="1" si="624"/>
        <v/>
      </c>
      <c r="CH134" s="42" t="str">
        <f t="shared" ca="1" si="624"/>
        <v/>
      </c>
      <c r="CI134" s="42" t="str">
        <f t="shared" ca="1" si="624"/>
        <v/>
      </c>
      <c r="CJ134" s="42" t="str">
        <f t="shared" ca="1" si="624"/>
        <v/>
      </c>
      <c r="CK134" s="42" t="str">
        <f t="shared" ca="1" si="624"/>
        <v/>
      </c>
      <c r="CL134" s="42" t="str">
        <f t="shared" ca="1" si="624"/>
        <v/>
      </c>
      <c r="CM134" s="42" t="str">
        <f t="shared" ca="1" si="624"/>
        <v/>
      </c>
      <c r="CN134" s="42" t="str">
        <f t="shared" ca="1" si="624"/>
        <v/>
      </c>
      <c r="CO134" s="42" t="str">
        <f t="shared" ca="1" si="624"/>
        <v/>
      </c>
      <c r="CP134" s="42" t="str">
        <f t="shared" ca="1" si="624"/>
        <v/>
      </c>
      <c r="CQ134" s="42" t="str">
        <f t="shared" ca="1" si="624"/>
        <v/>
      </c>
      <c r="CR134" s="42" t="str">
        <f t="shared" ca="1" si="624"/>
        <v/>
      </c>
      <c r="CS134" s="42" t="str">
        <f t="shared" ca="1" si="624"/>
        <v/>
      </c>
      <c r="CT134" s="42" t="str">
        <f t="shared" ca="1" si="624"/>
        <v/>
      </c>
      <c r="CU134" s="42" t="str">
        <f t="shared" ca="1" si="624"/>
        <v/>
      </c>
      <c r="CV134" s="42" t="str">
        <f t="shared" ca="1" si="624"/>
        <v/>
      </c>
      <c r="CW134" s="42" t="str">
        <f t="shared" ca="1" si="624"/>
        <v/>
      </c>
      <c r="CX134" s="42" t="str">
        <f t="shared" ca="1" si="624"/>
        <v/>
      </c>
      <c r="CY134" s="42" t="str">
        <f t="shared" ca="1" si="624"/>
        <v/>
      </c>
      <c r="CZ134" s="42" t="str">
        <f t="shared" ca="1" si="624"/>
        <v/>
      </c>
    </row>
    <row r="135" spans="1:104" ht="13.5" customHeight="1">
      <c r="A135" s="41"/>
      <c r="B135" s="3">
        <f t="shared" si="490"/>
        <v>135</v>
      </c>
      <c r="C135" s="43" t="s">
        <v>535</v>
      </c>
      <c r="D135" s="42" t="e">
        <f t="shared" ref="D135:AI135" ca="1" si="625">IF(D$89="","",IF(D$89=$M$2,C135,SUM(D136:D140)))</f>
        <v>#REF!</v>
      </c>
      <c r="E135" s="42" t="e">
        <f t="shared" ca="1" si="625"/>
        <v>#REF!</v>
      </c>
      <c r="F135" s="42" t="e">
        <f t="shared" ca="1" si="625"/>
        <v>#REF!</v>
      </c>
      <c r="G135" s="42">
        <f t="shared" ca="1" si="625"/>
        <v>0</v>
      </c>
      <c r="H135" s="42">
        <f t="shared" ca="1" si="625"/>
        <v>0</v>
      </c>
      <c r="I135" s="42">
        <f t="shared" ca="1" si="625"/>
        <v>13338</v>
      </c>
      <c r="J135" s="42">
        <f t="shared" ca="1" si="625"/>
        <v>17367</v>
      </c>
      <c r="K135" s="42">
        <f t="shared" ca="1" si="625"/>
        <v>21232</v>
      </c>
      <c r="L135" s="42">
        <f t="shared" ca="1" si="625"/>
        <v>17237</v>
      </c>
      <c r="M135" s="42">
        <f t="shared" ca="1" si="625"/>
        <v>34121</v>
      </c>
      <c r="N135" s="42">
        <f t="shared" ca="1" si="625"/>
        <v>-4915</v>
      </c>
      <c r="O135" s="42">
        <f t="shared" ca="1" si="625"/>
        <v>9670</v>
      </c>
      <c r="P135" s="42">
        <f t="shared" ca="1" si="625"/>
        <v>-785</v>
      </c>
      <c r="Q135" s="42">
        <f t="shared" ca="1" si="625"/>
        <v>-10498</v>
      </c>
      <c r="R135" s="42">
        <f t="shared" ca="1" si="625"/>
        <v>-2929</v>
      </c>
      <c r="S135" s="42">
        <f t="shared" ca="1" si="625"/>
        <v>11699</v>
      </c>
      <c r="T135" s="42">
        <f t="shared" ca="1" si="625"/>
        <v>-1389</v>
      </c>
      <c r="U135" s="42">
        <f t="shared" ca="1" si="625"/>
        <v>-10743</v>
      </c>
      <c r="V135" s="42">
        <f t="shared" ca="1" si="625"/>
        <v>5620</v>
      </c>
      <c r="W135" s="42">
        <f t="shared" ca="1" si="625"/>
        <v>0</v>
      </c>
      <c r="X135" s="42">
        <f t="shared" ca="1" si="625"/>
        <v>0</v>
      </c>
      <c r="Y135" s="42" t="str">
        <f t="shared" ca="1" si="625"/>
        <v/>
      </c>
      <c r="Z135" s="42" t="str">
        <f t="shared" ca="1" si="625"/>
        <v/>
      </c>
      <c r="AA135" s="42" t="str">
        <f t="shared" ca="1" si="625"/>
        <v/>
      </c>
      <c r="AB135" s="42" t="str">
        <f t="shared" si="625"/>
        <v/>
      </c>
      <c r="AC135" s="42" t="str">
        <f t="shared" si="625"/>
        <v/>
      </c>
      <c r="AD135" s="42" t="str">
        <f t="shared" si="625"/>
        <v/>
      </c>
      <c r="AE135" s="42" t="str">
        <f t="shared" si="625"/>
        <v/>
      </c>
      <c r="AF135" s="42" t="str">
        <f t="shared" si="625"/>
        <v/>
      </c>
      <c r="AG135" s="42" t="str">
        <f t="shared" si="625"/>
        <v/>
      </c>
      <c r="AH135" s="42" t="str">
        <f t="shared" si="625"/>
        <v/>
      </c>
      <c r="AI135" s="42" t="str">
        <f t="shared" si="625"/>
        <v/>
      </c>
      <c r="AJ135" s="42" t="str">
        <f t="shared" ref="AJ135:BO135" si="626">IF(AJ$89="","",IF(AJ$89=$M$2,AI135,SUM(AJ136:AJ140)))</f>
        <v/>
      </c>
      <c r="AK135" s="42" t="str">
        <f t="shared" si="626"/>
        <v/>
      </c>
      <c r="AL135" s="42" t="str">
        <f t="shared" si="626"/>
        <v/>
      </c>
      <c r="AM135" s="42" t="str">
        <f t="shared" si="626"/>
        <v/>
      </c>
      <c r="AN135" s="42" t="str">
        <f t="shared" si="626"/>
        <v/>
      </c>
      <c r="AO135" s="42" t="str">
        <f t="shared" si="626"/>
        <v/>
      </c>
      <c r="AP135" s="42" t="str">
        <f t="shared" si="626"/>
        <v/>
      </c>
      <c r="AQ135" s="42" t="str">
        <f t="shared" si="626"/>
        <v/>
      </c>
      <c r="AR135" s="42" t="str">
        <f t="shared" si="626"/>
        <v/>
      </c>
      <c r="AS135" s="42" t="str">
        <f t="shared" si="626"/>
        <v/>
      </c>
      <c r="AT135" s="42" t="str">
        <f t="shared" si="626"/>
        <v/>
      </c>
      <c r="AU135" s="42" t="str">
        <f t="shared" si="626"/>
        <v/>
      </c>
      <c r="AV135" s="42" t="str">
        <f t="shared" si="626"/>
        <v/>
      </c>
      <c r="AW135" s="42" t="str">
        <f t="shared" si="626"/>
        <v/>
      </c>
      <c r="AX135" s="42" t="str">
        <f t="shared" si="626"/>
        <v/>
      </c>
      <c r="AY135" s="42" t="str">
        <f t="shared" si="626"/>
        <v/>
      </c>
      <c r="AZ135" s="42" t="str">
        <f t="shared" si="626"/>
        <v/>
      </c>
      <c r="BA135" s="42" t="str">
        <f t="shared" si="626"/>
        <v/>
      </c>
      <c r="BB135" s="42" t="str">
        <f t="shared" si="626"/>
        <v/>
      </c>
      <c r="BC135" s="42" t="str">
        <f t="shared" si="626"/>
        <v/>
      </c>
      <c r="BD135" s="42" t="str">
        <f t="shared" si="626"/>
        <v/>
      </c>
      <c r="BE135" s="42" t="str">
        <f t="shared" si="626"/>
        <v/>
      </c>
      <c r="BF135" s="42" t="str">
        <f t="shared" si="626"/>
        <v/>
      </c>
      <c r="BG135" s="42" t="str">
        <f t="shared" si="626"/>
        <v/>
      </c>
      <c r="BH135" s="42" t="str">
        <f t="shared" si="626"/>
        <v/>
      </c>
      <c r="BI135" s="42" t="str">
        <f t="shared" si="626"/>
        <v/>
      </c>
      <c r="BJ135" s="42" t="str">
        <f t="shared" si="626"/>
        <v/>
      </c>
      <c r="BK135" s="42" t="str">
        <f t="shared" si="626"/>
        <v/>
      </c>
      <c r="BL135" s="42" t="str">
        <f t="shared" si="626"/>
        <v/>
      </c>
      <c r="BM135" s="42" t="str">
        <f t="shared" si="626"/>
        <v/>
      </c>
      <c r="BN135" s="42" t="str">
        <f t="shared" si="626"/>
        <v/>
      </c>
      <c r="BO135" s="42" t="str">
        <f t="shared" si="626"/>
        <v/>
      </c>
      <c r="BP135" s="42" t="str">
        <f t="shared" ref="BP135:CU135" si="627">IF(BP$89="","",IF(BP$89=$M$2,BO135,SUM(BP136:BP140)))</f>
        <v/>
      </c>
      <c r="BQ135" s="42" t="str">
        <f t="shared" si="627"/>
        <v/>
      </c>
      <c r="BR135" s="42" t="str">
        <f t="shared" si="627"/>
        <v/>
      </c>
      <c r="BS135" s="42" t="str">
        <f t="shared" si="627"/>
        <v/>
      </c>
      <c r="BT135" s="42" t="str">
        <f t="shared" si="627"/>
        <v/>
      </c>
      <c r="BU135" s="42" t="str">
        <f t="shared" si="627"/>
        <v/>
      </c>
      <c r="BV135" s="42" t="str">
        <f t="shared" si="627"/>
        <v/>
      </c>
      <c r="BW135" s="42" t="str">
        <f t="shared" si="627"/>
        <v/>
      </c>
      <c r="BX135" s="42" t="str">
        <f t="shared" si="627"/>
        <v/>
      </c>
      <c r="BY135" s="42" t="str">
        <f t="shared" si="627"/>
        <v/>
      </c>
      <c r="BZ135" s="42" t="str">
        <f t="shared" si="627"/>
        <v/>
      </c>
      <c r="CA135" s="42" t="str">
        <f t="shared" si="627"/>
        <v/>
      </c>
      <c r="CB135" s="42" t="str">
        <f t="shared" si="627"/>
        <v/>
      </c>
      <c r="CC135" s="42" t="str">
        <f t="shared" si="627"/>
        <v/>
      </c>
      <c r="CD135" s="42" t="str">
        <f t="shared" si="627"/>
        <v/>
      </c>
      <c r="CE135" s="42" t="str">
        <f t="shared" si="627"/>
        <v/>
      </c>
      <c r="CF135" s="42" t="str">
        <f t="shared" si="627"/>
        <v/>
      </c>
      <c r="CG135" s="42" t="str">
        <f t="shared" si="627"/>
        <v/>
      </c>
      <c r="CH135" s="42" t="str">
        <f t="shared" si="627"/>
        <v/>
      </c>
      <c r="CI135" s="42" t="str">
        <f t="shared" si="627"/>
        <v/>
      </c>
      <c r="CJ135" s="42" t="str">
        <f t="shared" si="627"/>
        <v/>
      </c>
      <c r="CK135" s="42" t="str">
        <f t="shared" si="627"/>
        <v/>
      </c>
      <c r="CL135" s="42" t="str">
        <f t="shared" si="627"/>
        <v/>
      </c>
      <c r="CM135" s="42" t="str">
        <f t="shared" si="627"/>
        <v/>
      </c>
      <c r="CN135" s="42" t="str">
        <f t="shared" si="627"/>
        <v/>
      </c>
      <c r="CO135" s="42" t="str">
        <f t="shared" si="627"/>
        <v/>
      </c>
      <c r="CP135" s="42" t="str">
        <f t="shared" si="627"/>
        <v/>
      </c>
      <c r="CQ135" s="42" t="str">
        <f t="shared" si="627"/>
        <v/>
      </c>
      <c r="CR135" s="42" t="str">
        <f t="shared" si="627"/>
        <v/>
      </c>
      <c r="CS135" s="42" t="str">
        <f t="shared" si="627"/>
        <v/>
      </c>
      <c r="CT135" s="42" t="str">
        <f t="shared" si="627"/>
        <v/>
      </c>
      <c r="CU135" s="42" t="str">
        <f t="shared" si="627"/>
        <v/>
      </c>
      <c r="CV135" s="42" t="str">
        <f>IF(CV$89="","",IF(CV$89=$M$2,CU135,SUM(CV136:CV140)))</f>
        <v/>
      </c>
      <c r="CW135" s="42" t="str">
        <f>IF(CW$89="","",IF(CW$89=$M$2,CV135,SUM(CW136:CW140)))</f>
        <v/>
      </c>
      <c r="CX135" s="42" t="str">
        <f>IF(CX$89="","",IF(CX$89=$M$2,CW135,SUM(CX136:CX140)))</f>
        <v/>
      </c>
      <c r="CY135" s="42" t="str">
        <f>IF(CY$89="","",IF(CY$89=$M$2,CX135,SUM(CY136:CY140)))</f>
        <v/>
      </c>
      <c r="CZ135" s="42" t="str">
        <f>IF(CZ$89="","",IF(CZ$89=$M$2,CY135,SUM(CZ136:CZ140)))</f>
        <v/>
      </c>
    </row>
    <row r="136" spans="1:104" ht="13.5" customHeight="1">
      <c r="A136" s="41">
        <v>117</v>
      </c>
      <c r="B136" s="3">
        <f t="shared" si="490"/>
        <v>136</v>
      </c>
      <c r="C136" s="46" t="s">
        <v>539</v>
      </c>
      <c r="D136" s="42" t="e">
        <f t="shared" ref="D136:AI136" ca="1" si="628">IF(D$89="","",IF(D$89=$M$2,C136,IF(D$11&lt;$D$7,OFFSET(INDIRECT($D$3),$A136-1,$Q$3+D$11),OFFSET(INDIRECT($D$4),$A136-1,$Q$4+D$11))))</f>
        <v>#REF!</v>
      </c>
      <c r="E136" s="42" t="e">
        <f t="shared" ca="1" si="628"/>
        <v>#REF!</v>
      </c>
      <c r="F136" s="42" t="e">
        <f t="shared" ca="1" si="628"/>
        <v>#REF!</v>
      </c>
      <c r="G136" s="42">
        <f t="shared" ca="1" si="628"/>
        <v>0</v>
      </c>
      <c r="H136" s="42" t="str">
        <f t="shared" ca="1" si="628"/>
        <v>accrued expenses</v>
      </c>
      <c r="I136" s="42">
        <f t="shared" ca="1" si="628"/>
        <v>0</v>
      </c>
      <c r="J136" s="42">
        <f t="shared" ca="1" si="628"/>
        <v>0</v>
      </c>
      <c r="K136" s="42">
        <f t="shared" ca="1" si="628"/>
        <v>5217</v>
      </c>
      <c r="L136" s="42">
        <f t="shared" ca="1" si="628"/>
        <v>7689</v>
      </c>
      <c r="M136" s="42">
        <f t="shared" ca="1" si="628"/>
        <v>25181</v>
      </c>
      <c r="N136" s="42">
        <f t="shared" ca="1" si="628"/>
        <v>0</v>
      </c>
      <c r="O136" s="42">
        <f t="shared" ca="1" si="628"/>
        <v>0</v>
      </c>
      <c r="P136" s="42">
        <f t="shared" ca="1" si="628"/>
        <v>0</v>
      </c>
      <c r="Q136" s="42">
        <f t="shared" ca="1" si="628"/>
        <v>0</v>
      </c>
      <c r="R136" s="42">
        <f t="shared" ca="1" si="628"/>
        <v>0</v>
      </c>
      <c r="S136" s="42">
        <f t="shared" ca="1" si="628"/>
        <v>0</v>
      </c>
      <c r="T136" s="42">
        <f t="shared" ca="1" si="628"/>
        <v>0</v>
      </c>
      <c r="U136" s="42">
        <f t="shared" ca="1" si="628"/>
        <v>0</v>
      </c>
      <c r="V136" s="42">
        <f t="shared" ca="1" si="628"/>
        <v>0</v>
      </c>
      <c r="W136" s="42">
        <f t="shared" ca="1" si="628"/>
        <v>0</v>
      </c>
      <c r="X136" s="42">
        <f t="shared" ca="1" si="628"/>
        <v>0</v>
      </c>
      <c r="Y136" s="42" t="str">
        <f t="shared" ca="1" si="628"/>
        <v/>
      </c>
      <c r="Z136" s="42" t="str">
        <f t="shared" ca="1" si="628"/>
        <v/>
      </c>
      <c r="AA136" s="42" t="str">
        <f t="shared" ca="1" si="628"/>
        <v/>
      </c>
      <c r="AB136" s="42" t="str">
        <f t="shared" ca="1" si="628"/>
        <v/>
      </c>
      <c r="AC136" s="42" t="str">
        <f t="shared" ca="1" si="628"/>
        <v/>
      </c>
      <c r="AD136" s="42" t="str">
        <f t="shared" ca="1" si="628"/>
        <v/>
      </c>
      <c r="AE136" s="42" t="str">
        <f t="shared" ca="1" si="628"/>
        <v/>
      </c>
      <c r="AF136" s="42" t="str">
        <f t="shared" ca="1" si="628"/>
        <v/>
      </c>
      <c r="AG136" s="42" t="str">
        <f t="shared" ca="1" si="628"/>
        <v/>
      </c>
      <c r="AH136" s="42" t="str">
        <f t="shared" ca="1" si="628"/>
        <v/>
      </c>
      <c r="AI136" s="42" t="str">
        <f t="shared" ca="1" si="628"/>
        <v/>
      </c>
      <c r="AJ136" s="42" t="str">
        <f t="shared" ref="AJ136:BO136" ca="1" si="629">IF(AJ$89="","",IF(AJ$89=$M$2,AI136,IF(AJ$11&lt;$D$7,OFFSET(INDIRECT($D$3),$A136-1,$Q$3+AJ$11),OFFSET(INDIRECT($D$4),$A136-1,$Q$4+AJ$11))))</f>
        <v/>
      </c>
      <c r="AK136" s="42" t="str">
        <f t="shared" ca="1" si="629"/>
        <v/>
      </c>
      <c r="AL136" s="42" t="str">
        <f t="shared" ca="1" si="629"/>
        <v/>
      </c>
      <c r="AM136" s="42" t="str">
        <f t="shared" ca="1" si="629"/>
        <v/>
      </c>
      <c r="AN136" s="42" t="str">
        <f t="shared" ca="1" si="629"/>
        <v/>
      </c>
      <c r="AO136" s="42" t="str">
        <f t="shared" ca="1" si="629"/>
        <v/>
      </c>
      <c r="AP136" s="42" t="str">
        <f t="shared" ca="1" si="629"/>
        <v/>
      </c>
      <c r="AQ136" s="42" t="str">
        <f t="shared" ca="1" si="629"/>
        <v/>
      </c>
      <c r="AR136" s="42" t="str">
        <f t="shared" ca="1" si="629"/>
        <v/>
      </c>
      <c r="AS136" s="42" t="str">
        <f t="shared" ca="1" si="629"/>
        <v/>
      </c>
      <c r="AT136" s="42" t="str">
        <f t="shared" ca="1" si="629"/>
        <v/>
      </c>
      <c r="AU136" s="42" t="str">
        <f t="shared" ca="1" si="629"/>
        <v/>
      </c>
      <c r="AV136" s="42" t="str">
        <f t="shared" ca="1" si="629"/>
        <v/>
      </c>
      <c r="AW136" s="42" t="str">
        <f t="shared" ca="1" si="629"/>
        <v/>
      </c>
      <c r="AX136" s="42" t="str">
        <f t="shared" ca="1" si="629"/>
        <v/>
      </c>
      <c r="AY136" s="42" t="str">
        <f t="shared" ca="1" si="629"/>
        <v/>
      </c>
      <c r="AZ136" s="42" t="str">
        <f t="shared" ca="1" si="629"/>
        <v/>
      </c>
      <c r="BA136" s="42" t="str">
        <f t="shared" ca="1" si="629"/>
        <v/>
      </c>
      <c r="BB136" s="42" t="str">
        <f t="shared" ca="1" si="629"/>
        <v/>
      </c>
      <c r="BC136" s="42" t="str">
        <f t="shared" ca="1" si="629"/>
        <v/>
      </c>
      <c r="BD136" s="42" t="str">
        <f t="shared" ca="1" si="629"/>
        <v/>
      </c>
      <c r="BE136" s="42" t="str">
        <f t="shared" ca="1" si="629"/>
        <v/>
      </c>
      <c r="BF136" s="42" t="str">
        <f t="shared" ca="1" si="629"/>
        <v/>
      </c>
      <c r="BG136" s="42" t="str">
        <f t="shared" ca="1" si="629"/>
        <v/>
      </c>
      <c r="BH136" s="42" t="str">
        <f t="shared" ca="1" si="629"/>
        <v/>
      </c>
      <c r="BI136" s="42" t="str">
        <f t="shared" ca="1" si="629"/>
        <v/>
      </c>
      <c r="BJ136" s="42" t="str">
        <f t="shared" ca="1" si="629"/>
        <v/>
      </c>
      <c r="BK136" s="42" t="str">
        <f t="shared" ca="1" si="629"/>
        <v/>
      </c>
      <c r="BL136" s="42" t="str">
        <f t="shared" ca="1" si="629"/>
        <v/>
      </c>
      <c r="BM136" s="42" t="str">
        <f t="shared" ca="1" si="629"/>
        <v/>
      </c>
      <c r="BN136" s="42" t="str">
        <f t="shared" ca="1" si="629"/>
        <v/>
      </c>
      <c r="BO136" s="42" t="str">
        <f t="shared" ca="1" si="629"/>
        <v/>
      </c>
      <c r="BP136" s="42" t="str">
        <f t="shared" ref="BP136:CZ136" ca="1" si="630">IF(BP$89="","",IF(BP$89=$M$2,BO136,IF(BP$11&lt;$D$7,OFFSET(INDIRECT($D$3),$A136-1,$Q$3+BP$11),OFFSET(INDIRECT($D$4),$A136-1,$Q$4+BP$11))))</f>
        <v/>
      </c>
      <c r="BQ136" s="42" t="str">
        <f t="shared" ca="1" si="630"/>
        <v/>
      </c>
      <c r="BR136" s="42" t="str">
        <f t="shared" ca="1" si="630"/>
        <v/>
      </c>
      <c r="BS136" s="42" t="str">
        <f t="shared" ca="1" si="630"/>
        <v/>
      </c>
      <c r="BT136" s="42" t="str">
        <f t="shared" ca="1" si="630"/>
        <v/>
      </c>
      <c r="BU136" s="42" t="str">
        <f t="shared" ca="1" si="630"/>
        <v/>
      </c>
      <c r="BV136" s="42" t="str">
        <f t="shared" ca="1" si="630"/>
        <v/>
      </c>
      <c r="BW136" s="42" t="str">
        <f t="shared" ca="1" si="630"/>
        <v/>
      </c>
      <c r="BX136" s="42" t="str">
        <f t="shared" ca="1" si="630"/>
        <v/>
      </c>
      <c r="BY136" s="42" t="str">
        <f t="shared" ca="1" si="630"/>
        <v/>
      </c>
      <c r="BZ136" s="42" t="str">
        <f t="shared" ca="1" si="630"/>
        <v/>
      </c>
      <c r="CA136" s="42" t="str">
        <f t="shared" ca="1" si="630"/>
        <v/>
      </c>
      <c r="CB136" s="42" t="str">
        <f t="shared" ca="1" si="630"/>
        <v/>
      </c>
      <c r="CC136" s="42" t="str">
        <f t="shared" ca="1" si="630"/>
        <v/>
      </c>
      <c r="CD136" s="42" t="str">
        <f t="shared" ca="1" si="630"/>
        <v/>
      </c>
      <c r="CE136" s="42" t="str">
        <f t="shared" ca="1" si="630"/>
        <v/>
      </c>
      <c r="CF136" s="42" t="str">
        <f t="shared" ca="1" si="630"/>
        <v/>
      </c>
      <c r="CG136" s="42" t="str">
        <f t="shared" ca="1" si="630"/>
        <v/>
      </c>
      <c r="CH136" s="42" t="str">
        <f t="shared" ca="1" si="630"/>
        <v/>
      </c>
      <c r="CI136" s="42" t="str">
        <f t="shared" ca="1" si="630"/>
        <v/>
      </c>
      <c r="CJ136" s="42" t="str">
        <f t="shared" ca="1" si="630"/>
        <v/>
      </c>
      <c r="CK136" s="42" t="str">
        <f t="shared" ca="1" si="630"/>
        <v/>
      </c>
      <c r="CL136" s="42" t="str">
        <f t="shared" ca="1" si="630"/>
        <v/>
      </c>
      <c r="CM136" s="42" t="str">
        <f t="shared" ca="1" si="630"/>
        <v/>
      </c>
      <c r="CN136" s="42" t="str">
        <f t="shared" ca="1" si="630"/>
        <v/>
      </c>
      <c r="CO136" s="42" t="str">
        <f t="shared" ca="1" si="630"/>
        <v/>
      </c>
      <c r="CP136" s="42" t="str">
        <f t="shared" ca="1" si="630"/>
        <v/>
      </c>
      <c r="CQ136" s="42" t="str">
        <f t="shared" ca="1" si="630"/>
        <v/>
      </c>
      <c r="CR136" s="42" t="str">
        <f t="shared" ca="1" si="630"/>
        <v/>
      </c>
      <c r="CS136" s="42" t="str">
        <f t="shared" ca="1" si="630"/>
        <v/>
      </c>
      <c r="CT136" s="42" t="str">
        <f t="shared" ca="1" si="630"/>
        <v/>
      </c>
      <c r="CU136" s="42" t="str">
        <f t="shared" ca="1" si="630"/>
        <v/>
      </c>
      <c r="CV136" s="42" t="str">
        <f t="shared" ca="1" si="630"/>
        <v/>
      </c>
      <c r="CW136" s="42" t="str">
        <f t="shared" ca="1" si="630"/>
        <v/>
      </c>
      <c r="CX136" s="42" t="str">
        <f t="shared" ca="1" si="630"/>
        <v/>
      </c>
      <c r="CY136" s="42" t="str">
        <f t="shared" ca="1" si="630"/>
        <v/>
      </c>
      <c r="CZ136" s="42" t="str">
        <f t="shared" ca="1" si="630"/>
        <v/>
      </c>
    </row>
    <row r="137" spans="1:104" ht="13.5" customHeight="1">
      <c r="A137" s="41">
        <v>118</v>
      </c>
      <c r="B137" s="3">
        <f t="shared" si="490"/>
        <v>137</v>
      </c>
      <c r="C137" s="46" t="s">
        <v>538</v>
      </c>
      <c r="D137" s="42" t="e">
        <f t="shared" ref="D137:AI137" ca="1" si="631">IF(D$89="","",IF(D$89=$M$2,C137,IF(D$11&lt;$D$7,OFFSET(INDIRECT($D$3),$A137-1,$Q$3+D$11),OFFSET(INDIRECT($D$4),$A137-1,$Q$4+D$11))))</f>
        <v>#REF!</v>
      </c>
      <c r="E137" s="42" t="e">
        <f t="shared" ca="1" si="631"/>
        <v>#REF!</v>
      </c>
      <c r="F137" s="42" t="e">
        <f t="shared" ca="1" si="631"/>
        <v>#REF!</v>
      </c>
      <c r="G137" s="42">
        <f t="shared" ca="1" si="631"/>
        <v>0</v>
      </c>
      <c r="H137" s="42" t="str">
        <f t="shared" ca="1" si="631"/>
        <v>accrued liabilities</v>
      </c>
      <c r="I137" s="42">
        <f t="shared" ca="1" si="631"/>
        <v>8107</v>
      </c>
      <c r="J137" s="42">
        <f t="shared" ca="1" si="631"/>
        <v>9879</v>
      </c>
      <c r="K137" s="42">
        <f t="shared" ca="1" si="631"/>
        <v>0</v>
      </c>
      <c r="L137" s="42">
        <f t="shared" ca="1" si="631"/>
        <v>0</v>
      </c>
      <c r="M137" s="42">
        <f t="shared" ca="1" si="631"/>
        <v>0</v>
      </c>
      <c r="N137" s="42">
        <f t="shared" ca="1" si="631"/>
        <v>-4557</v>
      </c>
      <c r="O137" s="42">
        <f t="shared" ca="1" si="631"/>
        <v>9377</v>
      </c>
      <c r="P137" s="42">
        <f t="shared" ca="1" si="631"/>
        <v>-1020</v>
      </c>
      <c r="Q137" s="42">
        <f t="shared" ca="1" si="631"/>
        <v>-10252</v>
      </c>
      <c r="R137" s="42">
        <f t="shared" ca="1" si="631"/>
        <v>-2757</v>
      </c>
      <c r="S137" s="42">
        <f t="shared" ca="1" si="631"/>
        <v>11812</v>
      </c>
      <c r="T137" s="42">
        <f t="shared" ca="1" si="631"/>
        <v>-1743</v>
      </c>
      <c r="U137" s="42">
        <f t="shared" ca="1" si="631"/>
        <v>-10436</v>
      </c>
      <c r="V137" s="42">
        <f t="shared" ca="1" si="631"/>
        <v>5722</v>
      </c>
      <c r="W137" s="42">
        <f t="shared" ca="1" si="631"/>
        <v>0</v>
      </c>
      <c r="X137" s="42">
        <f t="shared" ca="1" si="631"/>
        <v>0</v>
      </c>
      <c r="Y137" s="42" t="str">
        <f t="shared" ca="1" si="631"/>
        <v/>
      </c>
      <c r="Z137" s="42" t="str">
        <f t="shared" ca="1" si="631"/>
        <v/>
      </c>
      <c r="AA137" s="42" t="str">
        <f t="shared" ca="1" si="631"/>
        <v/>
      </c>
      <c r="AB137" s="42" t="str">
        <f t="shared" ca="1" si="631"/>
        <v/>
      </c>
      <c r="AC137" s="42" t="str">
        <f t="shared" ca="1" si="631"/>
        <v/>
      </c>
      <c r="AD137" s="42" t="str">
        <f t="shared" ca="1" si="631"/>
        <v/>
      </c>
      <c r="AE137" s="42" t="str">
        <f t="shared" ca="1" si="631"/>
        <v/>
      </c>
      <c r="AF137" s="42" t="str">
        <f t="shared" ca="1" si="631"/>
        <v/>
      </c>
      <c r="AG137" s="42" t="str">
        <f t="shared" ca="1" si="631"/>
        <v/>
      </c>
      <c r="AH137" s="42" t="str">
        <f t="shared" ca="1" si="631"/>
        <v/>
      </c>
      <c r="AI137" s="42" t="str">
        <f t="shared" ca="1" si="631"/>
        <v/>
      </c>
      <c r="AJ137" s="42" t="str">
        <f t="shared" ref="AJ137:BO137" ca="1" si="632">IF(AJ$89="","",IF(AJ$89=$M$2,AI137,IF(AJ$11&lt;$D$7,OFFSET(INDIRECT($D$3),$A137-1,$Q$3+AJ$11),OFFSET(INDIRECT($D$4),$A137-1,$Q$4+AJ$11))))</f>
        <v/>
      </c>
      <c r="AK137" s="42" t="str">
        <f t="shared" ca="1" si="632"/>
        <v/>
      </c>
      <c r="AL137" s="42" t="str">
        <f t="shared" ca="1" si="632"/>
        <v/>
      </c>
      <c r="AM137" s="42" t="str">
        <f t="shared" ca="1" si="632"/>
        <v/>
      </c>
      <c r="AN137" s="42" t="str">
        <f t="shared" ca="1" si="632"/>
        <v/>
      </c>
      <c r="AO137" s="42" t="str">
        <f t="shared" ca="1" si="632"/>
        <v/>
      </c>
      <c r="AP137" s="42" t="str">
        <f t="shared" ca="1" si="632"/>
        <v/>
      </c>
      <c r="AQ137" s="42" t="str">
        <f t="shared" ca="1" si="632"/>
        <v/>
      </c>
      <c r="AR137" s="42" t="str">
        <f t="shared" ca="1" si="632"/>
        <v/>
      </c>
      <c r="AS137" s="42" t="str">
        <f t="shared" ca="1" si="632"/>
        <v/>
      </c>
      <c r="AT137" s="42" t="str">
        <f t="shared" ca="1" si="632"/>
        <v/>
      </c>
      <c r="AU137" s="42" t="str">
        <f t="shared" ca="1" si="632"/>
        <v/>
      </c>
      <c r="AV137" s="42" t="str">
        <f t="shared" ca="1" si="632"/>
        <v/>
      </c>
      <c r="AW137" s="42" t="str">
        <f t="shared" ca="1" si="632"/>
        <v/>
      </c>
      <c r="AX137" s="42" t="str">
        <f t="shared" ca="1" si="632"/>
        <v/>
      </c>
      <c r="AY137" s="42" t="str">
        <f t="shared" ca="1" si="632"/>
        <v/>
      </c>
      <c r="AZ137" s="42" t="str">
        <f t="shared" ca="1" si="632"/>
        <v/>
      </c>
      <c r="BA137" s="42" t="str">
        <f t="shared" ca="1" si="632"/>
        <v/>
      </c>
      <c r="BB137" s="42" t="str">
        <f t="shared" ca="1" si="632"/>
        <v/>
      </c>
      <c r="BC137" s="42" t="str">
        <f t="shared" ca="1" si="632"/>
        <v/>
      </c>
      <c r="BD137" s="42" t="str">
        <f t="shared" ca="1" si="632"/>
        <v/>
      </c>
      <c r="BE137" s="42" t="str">
        <f t="shared" ca="1" si="632"/>
        <v/>
      </c>
      <c r="BF137" s="42" t="str">
        <f t="shared" ca="1" si="632"/>
        <v/>
      </c>
      <c r="BG137" s="42" t="str">
        <f t="shared" ca="1" si="632"/>
        <v/>
      </c>
      <c r="BH137" s="42" t="str">
        <f t="shared" ca="1" si="632"/>
        <v/>
      </c>
      <c r="BI137" s="42" t="str">
        <f t="shared" ca="1" si="632"/>
        <v/>
      </c>
      <c r="BJ137" s="42" t="str">
        <f t="shared" ca="1" si="632"/>
        <v/>
      </c>
      <c r="BK137" s="42" t="str">
        <f t="shared" ca="1" si="632"/>
        <v/>
      </c>
      <c r="BL137" s="42" t="str">
        <f t="shared" ca="1" si="632"/>
        <v/>
      </c>
      <c r="BM137" s="42" t="str">
        <f t="shared" ca="1" si="632"/>
        <v/>
      </c>
      <c r="BN137" s="42" t="str">
        <f t="shared" ca="1" si="632"/>
        <v/>
      </c>
      <c r="BO137" s="42" t="str">
        <f t="shared" ca="1" si="632"/>
        <v/>
      </c>
      <c r="BP137" s="42" t="str">
        <f t="shared" ref="BP137:CZ137" ca="1" si="633">IF(BP$89="","",IF(BP$89=$M$2,BO137,IF(BP$11&lt;$D$7,OFFSET(INDIRECT($D$3),$A137-1,$Q$3+BP$11),OFFSET(INDIRECT($D$4),$A137-1,$Q$4+BP$11))))</f>
        <v/>
      </c>
      <c r="BQ137" s="42" t="str">
        <f t="shared" ca="1" si="633"/>
        <v/>
      </c>
      <c r="BR137" s="42" t="str">
        <f t="shared" ca="1" si="633"/>
        <v/>
      </c>
      <c r="BS137" s="42" t="str">
        <f t="shared" ca="1" si="633"/>
        <v/>
      </c>
      <c r="BT137" s="42" t="str">
        <f t="shared" ca="1" si="633"/>
        <v/>
      </c>
      <c r="BU137" s="42" t="str">
        <f t="shared" ca="1" si="633"/>
        <v/>
      </c>
      <c r="BV137" s="42" t="str">
        <f t="shared" ca="1" si="633"/>
        <v/>
      </c>
      <c r="BW137" s="42" t="str">
        <f t="shared" ca="1" si="633"/>
        <v/>
      </c>
      <c r="BX137" s="42" t="str">
        <f t="shared" ca="1" si="633"/>
        <v/>
      </c>
      <c r="BY137" s="42" t="str">
        <f t="shared" ca="1" si="633"/>
        <v/>
      </c>
      <c r="BZ137" s="42" t="str">
        <f t="shared" ca="1" si="633"/>
        <v/>
      </c>
      <c r="CA137" s="42" t="str">
        <f t="shared" ca="1" si="633"/>
        <v/>
      </c>
      <c r="CB137" s="42" t="str">
        <f t="shared" ca="1" si="633"/>
        <v/>
      </c>
      <c r="CC137" s="42" t="str">
        <f t="shared" ca="1" si="633"/>
        <v/>
      </c>
      <c r="CD137" s="42" t="str">
        <f t="shared" ca="1" si="633"/>
        <v/>
      </c>
      <c r="CE137" s="42" t="str">
        <f t="shared" ca="1" si="633"/>
        <v/>
      </c>
      <c r="CF137" s="42" t="str">
        <f t="shared" ca="1" si="633"/>
        <v/>
      </c>
      <c r="CG137" s="42" t="str">
        <f t="shared" ca="1" si="633"/>
        <v/>
      </c>
      <c r="CH137" s="42" t="str">
        <f t="shared" ca="1" si="633"/>
        <v/>
      </c>
      <c r="CI137" s="42" t="str">
        <f t="shared" ca="1" si="633"/>
        <v/>
      </c>
      <c r="CJ137" s="42" t="str">
        <f t="shared" ca="1" si="633"/>
        <v/>
      </c>
      <c r="CK137" s="42" t="str">
        <f t="shared" ca="1" si="633"/>
        <v/>
      </c>
      <c r="CL137" s="42" t="str">
        <f t="shared" ca="1" si="633"/>
        <v/>
      </c>
      <c r="CM137" s="42" t="str">
        <f t="shared" ca="1" si="633"/>
        <v/>
      </c>
      <c r="CN137" s="42" t="str">
        <f t="shared" ca="1" si="633"/>
        <v/>
      </c>
      <c r="CO137" s="42" t="str">
        <f t="shared" ca="1" si="633"/>
        <v/>
      </c>
      <c r="CP137" s="42" t="str">
        <f t="shared" ca="1" si="633"/>
        <v/>
      </c>
      <c r="CQ137" s="42" t="str">
        <f t="shared" ca="1" si="633"/>
        <v/>
      </c>
      <c r="CR137" s="42" t="str">
        <f t="shared" ca="1" si="633"/>
        <v/>
      </c>
      <c r="CS137" s="42" t="str">
        <f t="shared" ca="1" si="633"/>
        <v/>
      </c>
      <c r="CT137" s="42" t="str">
        <f t="shared" ca="1" si="633"/>
        <v/>
      </c>
      <c r="CU137" s="42" t="str">
        <f t="shared" ca="1" si="633"/>
        <v/>
      </c>
      <c r="CV137" s="42" t="str">
        <f t="shared" ca="1" si="633"/>
        <v/>
      </c>
      <c r="CW137" s="42" t="str">
        <f t="shared" ca="1" si="633"/>
        <v/>
      </c>
      <c r="CX137" s="42" t="str">
        <f t="shared" ca="1" si="633"/>
        <v/>
      </c>
      <c r="CY137" s="42" t="str">
        <f t="shared" ca="1" si="633"/>
        <v/>
      </c>
      <c r="CZ137" s="42" t="str">
        <f t="shared" ca="1" si="633"/>
        <v/>
      </c>
    </row>
    <row r="138" spans="1:104" ht="13.5" customHeight="1">
      <c r="A138" s="41">
        <v>119</v>
      </c>
      <c r="B138" s="3">
        <f t="shared" si="490"/>
        <v>138</v>
      </c>
      <c r="C138" s="46" t="s">
        <v>537</v>
      </c>
      <c r="D138" s="42" t="e">
        <f t="shared" ref="D138:AI138" ca="1" si="634">IF(D$89="","",IF(D$89=$M$2,C138,IF(D$11&lt;$D$7,OFFSET(INDIRECT($D$3),$A138-1,$Q$3+D$11),OFFSET(INDIRECT($D$4),$A138-1,$Q$4+D$11))))</f>
        <v>#REF!</v>
      </c>
      <c r="E138" s="42" t="e">
        <f t="shared" ca="1" si="634"/>
        <v>#REF!</v>
      </c>
      <c r="F138" s="42" t="e">
        <f t="shared" ca="1" si="634"/>
        <v>#REF!</v>
      </c>
      <c r="G138" s="42">
        <f t="shared" ca="1" si="634"/>
        <v>0</v>
      </c>
      <c r="H138" s="42" t="str">
        <f t="shared" ca="1" si="634"/>
        <v>deferred revenues</v>
      </c>
      <c r="I138" s="42">
        <f t="shared" ca="1" si="634"/>
        <v>4091</v>
      </c>
      <c r="J138" s="42">
        <f t="shared" ca="1" si="634"/>
        <v>5953</v>
      </c>
      <c r="K138" s="42">
        <f t="shared" ca="1" si="634"/>
        <v>8697</v>
      </c>
      <c r="L138" s="42">
        <f t="shared" ca="1" si="634"/>
        <v>9548</v>
      </c>
      <c r="M138" s="42">
        <f t="shared" ca="1" si="634"/>
        <v>8940</v>
      </c>
      <c r="N138" s="42">
        <f t="shared" ca="1" si="634"/>
        <v>-358</v>
      </c>
      <c r="O138" s="42">
        <f t="shared" ca="1" si="634"/>
        <v>293</v>
      </c>
      <c r="P138" s="42">
        <f t="shared" ca="1" si="634"/>
        <v>235</v>
      </c>
      <c r="Q138" s="42">
        <f t="shared" ca="1" si="634"/>
        <v>-246</v>
      </c>
      <c r="R138" s="42">
        <f t="shared" ca="1" si="634"/>
        <v>-172</v>
      </c>
      <c r="S138" s="42">
        <f t="shared" ca="1" si="634"/>
        <v>-113</v>
      </c>
      <c r="T138" s="42">
        <f t="shared" ca="1" si="634"/>
        <v>354</v>
      </c>
      <c r="U138" s="42">
        <f t="shared" ca="1" si="634"/>
        <v>-307</v>
      </c>
      <c r="V138" s="42">
        <f t="shared" ca="1" si="634"/>
        <v>-102</v>
      </c>
      <c r="W138" s="42">
        <f t="shared" ca="1" si="634"/>
        <v>0</v>
      </c>
      <c r="X138" s="42">
        <f t="shared" ca="1" si="634"/>
        <v>0</v>
      </c>
      <c r="Y138" s="42" t="str">
        <f t="shared" ca="1" si="634"/>
        <v/>
      </c>
      <c r="Z138" s="42" t="str">
        <f t="shared" ca="1" si="634"/>
        <v/>
      </c>
      <c r="AA138" s="42" t="str">
        <f t="shared" ca="1" si="634"/>
        <v/>
      </c>
      <c r="AB138" s="42" t="str">
        <f t="shared" ca="1" si="634"/>
        <v/>
      </c>
      <c r="AC138" s="42" t="str">
        <f t="shared" ca="1" si="634"/>
        <v/>
      </c>
      <c r="AD138" s="42" t="str">
        <f t="shared" ca="1" si="634"/>
        <v/>
      </c>
      <c r="AE138" s="42" t="str">
        <f t="shared" ca="1" si="634"/>
        <v/>
      </c>
      <c r="AF138" s="42" t="str">
        <f t="shared" ca="1" si="634"/>
        <v/>
      </c>
      <c r="AG138" s="42" t="str">
        <f t="shared" ca="1" si="634"/>
        <v/>
      </c>
      <c r="AH138" s="42" t="str">
        <f t="shared" ca="1" si="634"/>
        <v/>
      </c>
      <c r="AI138" s="42" t="str">
        <f t="shared" ca="1" si="634"/>
        <v/>
      </c>
      <c r="AJ138" s="42" t="str">
        <f t="shared" ref="AJ138:BO138" ca="1" si="635">IF(AJ$89="","",IF(AJ$89=$M$2,AI138,IF(AJ$11&lt;$D$7,OFFSET(INDIRECT($D$3),$A138-1,$Q$3+AJ$11),OFFSET(INDIRECT($D$4),$A138-1,$Q$4+AJ$11))))</f>
        <v/>
      </c>
      <c r="AK138" s="42" t="str">
        <f t="shared" ca="1" si="635"/>
        <v/>
      </c>
      <c r="AL138" s="42" t="str">
        <f t="shared" ca="1" si="635"/>
        <v/>
      </c>
      <c r="AM138" s="42" t="str">
        <f t="shared" ca="1" si="635"/>
        <v/>
      </c>
      <c r="AN138" s="42" t="str">
        <f t="shared" ca="1" si="635"/>
        <v/>
      </c>
      <c r="AO138" s="42" t="str">
        <f t="shared" ca="1" si="635"/>
        <v/>
      </c>
      <c r="AP138" s="42" t="str">
        <f t="shared" ca="1" si="635"/>
        <v/>
      </c>
      <c r="AQ138" s="42" t="str">
        <f t="shared" ca="1" si="635"/>
        <v/>
      </c>
      <c r="AR138" s="42" t="str">
        <f t="shared" ca="1" si="635"/>
        <v/>
      </c>
      <c r="AS138" s="42" t="str">
        <f t="shared" ca="1" si="635"/>
        <v/>
      </c>
      <c r="AT138" s="42" t="str">
        <f t="shared" ca="1" si="635"/>
        <v/>
      </c>
      <c r="AU138" s="42" t="str">
        <f t="shared" ca="1" si="635"/>
        <v/>
      </c>
      <c r="AV138" s="42" t="str">
        <f t="shared" ca="1" si="635"/>
        <v/>
      </c>
      <c r="AW138" s="42" t="str">
        <f t="shared" ca="1" si="635"/>
        <v/>
      </c>
      <c r="AX138" s="42" t="str">
        <f t="shared" ca="1" si="635"/>
        <v/>
      </c>
      <c r="AY138" s="42" t="str">
        <f t="shared" ca="1" si="635"/>
        <v/>
      </c>
      <c r="AZ138" s="42" t="str">
        <f t="shared" ca="1" si="635"/>
        <v/>
      </c>
      <c r="BA138" s="42" t="str">
        <f t="shared" ca="1" si="635"/>
        <v/>
      </c>
      <c r="BB138" s="42" t="str">
        <f t="shared" ca="1" si="635"/>
        <v/>
      </c>
      <c r="BC138" s="42" t="str">
        <f t="shared" ca="1" si="635"/>
        <v/>
      </c>
      <c r="BD138" s="42" t="str">
        <f t="shared" ca="1" si="635"/>
        <v/>
      </c>
      <c r="BE138" s="42" t="str">
        <f t="shared" ca="1" si="635"/>
        <v/>
      </c>
      <c r="BF138" s="42" t="str">
        <f t="shared" ca="1" si="635"/>
        <v/>
      </c>
      <c r="BG138" s="42" t="str">
        <f t="shared" ca="1" si="635"/>
        <v/>
      </c>
      <c r="BH138" s="42" t="str">
        <f t="shared" ca="1" si="635"/>
        <v/>
      </c>
      <c r="BI138" s="42" t="str">
        <f t="shared" ca="1" si="635"/>
        <v/>
      </c>
      <c r="BJ138" s="42" t="str">
        <f t="shared" ca="1" si="635"/>
        <v/>
      </c>
      <c r="BK138" s="42" t="str">
        <f t="shared" ca="1" si="635"/>
        <v/>
      </c>
      <c r="BL138" s="42" t="str">
        <f t="shared" ca="1" si="635"/>
        <v/>
      </c>
      <c r="BM138" s="42" t="str">
        <f t="shared" ca="1" si="635"/>
        <v/>
      </c>
      <c r="BN138" s="42" t="str">
        <f t="shared" ca="1" si="635"/>
        <v/>
      </c>
      <c r="BO138" s="42" t="str">
        <f t="shared" ca="1" si="635"/>
        <v/>
      </c>
      <c r="BP138" s="42" t="str">
        <f t="shared" ref="BP138:CZ138" ca="1" si="636">IF(BP$89="","",IF(BP$89=$M$2,BO138,IF(BP$11&lt;$D$7,OFFSET(INDIRECT($D$3),$A138-1,$Q$3+BP$11),OFFSET(INDIRECT($D$4),$A138-1,$Q$4+BP$11))))</f>
        <v/>
      </c>
      <c r="BQ138" s="42" t="str">
        <f t="shared" ca="1" si="636"/>
        <v/>
      </c>
      <c r="BR138" s="42" t="str">
        <f t="shared" ca="1" si="636"/>
        <v/>
      </c>
      <c r="BS138" s="42" t="str">
        <f t="shared" ca="1" si="636"/>
        <v/>
      </c>
      <c r="BT138" s="42" t="str">
        <f t="shared" ca="1" si="636"/>
        <v/>
      </c>
      <c r="BU138" s="42" t="str">
        <f t="shared" ca="1" si="636"/>
        <v/>
      </c>
      <c r="BV138" s="42" t="str">
        <f t="shared" ca="1" si="636"/>
        <v/>
      </c>
      <c r="BW138" s="42" t="str">
        <f t="shared" ca="1" si="636"/>
        <v/>
      </c>
      <c r="BX138" s="42" t="str">
        <f t="shared" ca="1" si="636"/>
        <v/>
      </c>
      <c r="BY138" s="42" t="str">
        <f t="shared" ca="1" si="636"/>
        <v/>
      </c>
      <c r="BZ138" s="42" t="str">
        <f t="shared" ca="1" si="636"/>
        <v/>
      </c>
      <c r="CA138" s="42" t="str">
        <f t="shared" ca="1" si="636"/>
        <v/>
      </c>
      <c r="CB138" s="42" t="str">
        <f t="shared" ca="1" si="636"/>
        <v/>
      </c>
      <c r="CC138" s="42" t="str">
        <f t="shared" ca="1" si="636"/>
        <v/>
      </c>
      <c r="CD138" s="42" t="str">
        <f t="shared" ca="1" si="636"/>
        <v/>
      </c>
      <c r="CE138" s="42" t="str">
        <f t="shared" ca="1" si="636"/>
        <v/>
      </c>
      <c r="CF138" s="42" t="str">
        <f t="shared" ca="1" si="636"/>
        <v/>
      </c>
      <c r="CG138" s="42" t="str">
        <f t="shared" ca="1" si="636"/>
        <v/>
      </c>
      <c r="CH138" s="42" t="str">
        <f t="shared" ca="1" si="636"/>
        <v/>
      </c>
      <c r="CI138" s="42" t="str">
        <f t="shared" ca="1" si="636"/>
        <v/>
      </c>
      <c r="CJ138" s="42" t="str">
        <f t="shared" ca="1" si="636"/>
        <v/>
      </c>
      <c r="CK138" s="42" t="str">
        <f t="shared" ca="1" si="636"/>
        <v/>
      </c>
      <c r="CL138" s="42" t="str">
        <f t="shared" ca="1" si="636"/>
        <v/>
      </c>
      <c r="CM138" s="42" t="str">
        <f t="shared" ca="1" si="636"/>
        <v/>
      </c>
      <c r="CN138" s="42" t="str">
        <f t="shared" ca="1" si="636"/>
        <v/>
      </c>
      <c r="CO138" s="42" t="str">
        <f t="shared" ca="1" si="636"/>
        <v/>
      </c>
      <c r="CP138" s="42" t="str">
        <f t="shared" ca="1" si="636"/>
        <v/>
      </c>
      <c r="CQ138" s="42" t="str">
        <f t="shared" ca="1" si="636"/>
        <v/>
      </c>
      <c r="CR138" s="42" t="str">
        <f t="shared" ca="1" si="636"/>
        <v/>
      </c>
      <c r="CS138" s="42" t="str">
        <f t="shared" ca="1" si="636"/>
        <v/>
      </c>
      <c r="CT138" s="42" t="str">
        <f t="shared" ca="1" si="636"/>
        <v/>
      </c>
      <c r="CU138" s="42" t="str">
        <f t="shared" ca="1" si="636"/>
        <v/>
      </c>
      <c r="CV138" s="42" t="str">
        <f t="shared" ca="1" si="636"/>
        <v/>
      </c>
      <c r="CW138" s="42" t="str">
        <f t="shared" ca="1" si="636"/>
        <v/>
      </c>
      <c r="CX138" s="42" t="str">
        <f t="shared" ca="1" si="636"/>
        <v/>
      </c>
      <c r="CY138" s="42" t="str">
        <f t="shared" ca="1" si="636"/>
        <v/>
      </c>
      <c r="CZ138" s="42" t="str">
        <f t="shared" ca="1" si="636"/>
        <v/>
      </c>
    </row>
    <row r="139" spans="1:104" ht="13.5" customHeight="1">
      <c r="A139" s="41">
        <v>120</v>
      </c>
      <c r="B139" s="3">
        <f t="shared" si="490"/>
        <v>139</v>
      </c>
      <c r="C139" s="46" t="s">
        <v>536</v>
      </c>
      <c r="D139" s="42" t="e">
        <f t="shared" ref="D139:AI139" ca="1" si="637">IF(D$89="","",IF(D$89=$M$2,C139,IF(D$11&lt;$D$7,OFFSET(INDIRECT($D$3),$A139-1,$Q$3+D$11),OFFSET(INDIRECT($D$4),$A139-1,$Q$4+D$11))))</f>
        <v>#REF!</v>
      </c>
      <c r="E139" s="42" t="e">
        <f t="shared" ca="1" si="637"/>
        <v>#REF!</v>
      </c>
      <c r="F139" s="42" t="e">
        <f t="shared" ca="1" si="637"/>
        <v>#REF!</v>
      </c>
      <c r="G139" s="42">
        <f t="shared" ca="1" si="637"/>
        <v>0</v>
      </c>
      <c r="H139" s="42" t="str">
        <f t="shared" ca="1" si="637"/>
        <v>current deferred income taxes</v>
      </c>
      <c r="I139" s="42">
        <f t="shared" ca="1" si="637"/>
        <v>0</v>
      </c>
      <c r="J139" s="42">
        <f t="shared" ca="1" si="637"/>
        <v>0</v>
      </c>
      <c r="K139" s="42">
        <f t="shared" ca="1" si="637"/>
        <v>1141</v>
      </c>
      <c r="L139" s="42">
        <f t="shared" ca="1" si="637"/>
        <v>0</v>
      </c>
      <c r="M139" s="42">
        <f t="shared" ca="1" si="637"/>
        <v>0</v>
      </c>
      <c r="N139" s="42">
        <f t="shared" ca="1" si="637"/>
        <v>0</v>
      </c>
      <c r="O139" s="42">
        <f t="shared" ca="1" si="637"/>
        <v>0</v>
      </c>
      <c r="P139" s="42">
        <f t="shared" ca="1" si="637"/>
        <v>0</v>
      </c>
      <c r="Q139" s="42">
        <f t="shared" ca="1" si="637"/>
        <v>0</v>
      </c>
      <c r="R139" s="42">
        <f t="shared" ca="1" si="637"/>
        <v>0</v>
      </c>
      <c r="S139" s="42">
        <f t="shared" ca="1" si="637"/>
        <v>0</v>
      </c>
      <c r="T139" s="42">
        <f t="shared" ca="1" si="637"/>
        <v>0</v>
      </c>
      <c r="U139" s="42">
        <f t="shared" ca="1" si="637"/>
        <v>0</v>
      </c>
      <c r="V139" s="42">
        <f t="shared" ca="1" si="637"/>
        <v>0</v>
      </c>
      <c r="W139" s="42">
        <f t="shared" ca="1" si="637"/>
        <v>0</v>
      </c>
      <c r="X139" s="42">
        <f t="shared" ca="1" si="637"/>
        <v>0</v>
      </c>
      <c r="Y139" s="42" t="str">
        <f t="shared" ca="1" si="637"/>
        <v/>
      </c>
      <c r="Z139" s="42" t="str">
        <f t="shared" ca="1" si="637"/>
        <v/>
      </c>
      <c r="AA139" s="42" t="str">
        <f t="shared" ca="1" si="637"/>
        <v/>
      </c>
      <c r="AB139" s="42" t="str">
        <f t="shared" ca="1" si="637"/>
        <v/>
      </c>
      <c r="AC139" s="42" t="str">
        <f t="shared" ca="1" si="637"/>
        <v/>
      </c>
      <c r="AD139" s="42" t="str">
        <f t="shared" ca="1" si="637"/>
        <v/>
      </c>
      <c r="AE139" s="42" t="str">
        <f t="shared" ca="1" si="637"/>
        <v/>
      </c>
      <c r="AF139" s="42" t="str">
        <f t="shared" ca="1" si="637"/>
        <v/>
      </c>
      <c r="AG139" s="42" t="str">
        <f t="shared" ca="1" si="637"/>
        <v/>
      </c>
      <c r="AH139" s="42" t="str">
        <f t="shared" ca="1" si="637"/>
        <v/>
      </c>
      <c r="AI139" s="42" t="str">
        <f t="shared" ca="1" si="637"/>
        <v/>
      </c>
      <c r="AJ139" s="42" t="str">
        <f t="shared" ref="AJ139:BO139" ca="1" si="638">IF(AJ$89="","",IF(AJ$89=$M$2,AI139,IF(AJ$11&lt;$D$7,OFFSET(INDIRECT($D$3),$A139-1,$Q$3+AJ$11),OFFSET(INDIRECT($D$4),$A139-1,$Q$4+AJ$11))))</f>
        <v/>
      </c>
      <c r="AK139" s="42" t="str">
        <f t="shared" ca="1" si="638"/>
        <v/>
      </c>
      <c r="AL139" s="42" t="str">
        <f t="shared" ca="1" si="638"/>
        <v/>
      </c>
      <c r="AM139" s="42" t="str">
        <f t="shared" ca="1" si="638"/>
        <v/>
      </c>
      <c r="AN139" s="42" t="str">
        <f t="shared" ca="1" si="638"/>
        <v/>
      </c>
      <c r="AO139" s="42" t="str">
        <f t="shared" ca="1" si="638"/>
        <v/>
      </c>
      <c r="AP139" s="42" t="str">
        <f t="shared" ca="1" si="638"/>
        <v/>
      </c>
      <c r="AQ139" s="42" t="str">
        <f t="shared" ca="1" si="638"/>
        <v/>
      </c>
      <c r="AR139" s="42" t="str">
        <f t="shared" ca="1" si="638"/>
        <v/>
      </c>
      <c r="AS139" s="42" t="str">
        <f t="shared" ca="1" si="638"/>
        <v/>
      </c>
      <c r="AT139" s="42" t="str">
        <f t="shared" ca="1" si="638"/>
        <v/>
      </c>
      <c r="AU139" s="42" t="str">
        <f t="shared" ca="1" si="638"/>
        <v/>
      </c>
      <c r="AV139" s="42" t="str">
        <f t="shared" ca="1" si="638"/>
        <v/>
      </c>
      <c r="AW139" s="42" t="str">
        <f t="shared" ca="1" si="638"/>
        <v/>
      </c>
      <c r="AX139" s="42" t="str">
        <f t="shared" ca="1" si="638"/>
        <v/>
      </c>
      <c r="AY139" s="42" t="str">
        <f t="shared" ca="1" si="638"/>
        <v/>
      </c>
      <c r="AZ139" s="42" t="str">
        <f t="shared" ca="1" si="638"/>
        <v/>
      </c>
      <c r="BA139" s="42" t="str">
        <f t="shared" ca="1" si="638"/>
        <v/>
      </c>
      <c r="BB139" s="42" t="str">
        <f t="shared" ca="1" si="638"/>
        <v/>
      </c>
      <c r="BC139" s="42" t="str">
        <f t="shared" ca="1" si="638"/>
        <v/>
      </c>
      <c r="BD139" s="42" t="str">
        <f t="shared" ca="1" si="638"/>
        <v/>
      </c>
      <c r="BE139" s="42" t="str">
        <f t="shared" ca="1" si="638"/>
        <v/>
      </c>
      <c r="BF139" s="42" t="str">
        <f t="shared" ca="1" si="638"/>
        <v/>
      </c>
      <c r="BG139" s="42" t="str">
        <f t="shared" ca="1" si="638"/>
        <v/>
      </c>
      <c r="BH139" s="42" t="str">
        <f t="shared" ca="1" si="638"/>
        <v/>
      </c>
      <c r="BI139" s="42" t="str">
        <f t="shared" ca="1" si="638"/>
        <v/>
      </c>
      <c r="BJ139" s="42" t="str">
        <f t="shared" ca="1" si="638"/>
        <v/>
      </c>
      <c r="BK139" s="42" t="str">
        <f t="shared" ca="1" si="638"/>
        <v/>
      </c>
      <c r="BL139" s="42" t="str">
        <f t="shared" ca="1" si="638"/>
        <v/>
      </c>
      <c r="BM139" s="42" t="str">
        <f t="shared" ca="1" si="638"/>
        <v/>
      </c>
      <c r="BN139" s="42" t="str">
        <f t="shared" ca="1" si="638"/>
        <v/>
      </c>
      <c r="BO139" s="42" t="str">
        <f t="shared" ca="1" si="638"/>
        <v/>
      </c>
      <c r="BP139" s="42" t="str">
        <f t="shared" ref="BP139:CZ139" ca="1" si="639">IF(BP$89="","",IF(BP$89=$M$2,BO139,IF(BP$11&lt;$D$7,OFFSET(INDIRECT($D$3),$A139-1,$Q$3+BP$11),OFFSET(INDIRECT($D$4),$A139-1,$Q$4+BP$11))))</f>
        <v/>
      </c>
      <c r="BQ139" s="42" t="str">
        <f t="shared" ca="1" si="639"/>
        <v/>
      </c>
      <c r="BR139" s="42" t="str">
        <f t="shared" ca="1" si="639"/>
        <v/>
      </c>
      <c r="BS139" s="42" t="str">
        <f t="shared" ca="1" si="639"/>
        <v/>
      </c>
      <c r="BT139" s="42" t="str">
        <f t="shared" ca="1" si="639"/>
        <v/>
      </c>
      <c r="BU139" s="42" t="str">
        <f t="shared" ca="1" si="639"/>
        <v/>
      </c>
      <c r="BV139" s="42" t="str">
        <f t="shared" ca="1" si="639"/>
        <v/>
      </c>
      <c r="BW139" s="42" t="str">
        <f t="shared" ca="1" si="639"/>
        <v/>
      </c>
      <c r="BX139" s="42" t="str">
        <f t="shared" ca="1" si="639"/>
        <v/>
      </c>
      <c r="BY139" s="42" t="str">
        <f t="shared" ca="1" si="639"/>
        <v/>
      </c>
      <c r="BZ139" s="42" t="str">
        <f t="shared" ca="1" si="639"/>
        <v/>
      </c>
      <c r="CA139" s="42" t="str">
        <f t="shared" ca="1" si="639"/>
        <v/>
      </c>
      <c r="CB139" s="42" t="str">
        <f t="shared" ca="1" si="639"/>
        <v/>
      </c>
      <c r="CC139" s="42" t="str">
        <f t="shared" ca="1" si="639"/>
        <v/>
      </c>
      <c r="CD139" s="42" t="str">
        <f t="shared" ca="1" si="639"/>
        <v/>
      </c>
      <c r="CE139" s="42" t="str">
        <f t="shared" ca="1" si="639"/>
        <v/>
      </c>
      <c r="CF139" s="42" t="str">
        <f t="shared" ca="1" si="639"/>
        <v/>
      </c>
      <c r="CG139" s="42" t="str">
        <f t="shared" ca="1" si="639"/>
        <v/>
      </c>
      <c r="CH139" s="42" t="str">
        <f t="shared" ca="1" si="639"/>
        <v/>
      </c>
      <c r="CI139" s="42" t="str">
        <f t="shared" ca="1" si="639"/>
        <v/>
      </c>
      <c r="CJ139" s="42" t="str">
        <f t="shared" ca="1" si="639"/>
        <v/>
      </c>
      <c r="CK139" s="42" t="str">
        <f t="shared" ca="1" si="639"/>
        <v/>
      </c>
      <c r="CL139" s="42" t="str">
        <f t="shared" ca="1" si="639"/>
        <v/>
      </c>
      <c r="CM139" s="42" t="str">
        <f t="shared" ca="1" si="639"/>
        <v/>
      </c>
      <c r="CN139" s="42" t="str">
        <f t="shared" ca="1" si="639"/>
        <v/>
      </c>
      <c r="CO139" s="42" t="str">
        <f t="shared" ca="1" si="639"/>
        <v/>
      </c>
      <c r="CP139" s="42" t="str">
        <f t="shared" ca="1" si="639"/>
        <v/>
      </c>
      <c r="CQ139" s="42" t="str">
        <f t="shared" ca="1" si="639"/>
        <v/>
      </c>
      <c r="CR139" s="42" t="str">
        <f t="shared" ca="1" si="639"/>
        <v/>
      </c>
      <c r="CS139" s="42" t="str">
        <f t="shared" ca="1" si="639"/>
        <v/>
      </c>
      <c r="CT139" s="42" t="str">
        <f t="shared" ca="1" si="639"/>
        <v/>
      </c>
      <c r="CU139" s="42" t="str">
        <f t="shared" ca="1" si="639"/>
        <v/>
      </c>
      <c r="CV139" s="42" t="str">
        <f t="shared" ca="1" si="639"/>
        <v/>
      </c>
      <c r="CW139" s="42" t="str">
        <f t="shared" ca="1" si="639"/>
        <v/>
      </c>
      <c r="CX139" s="42" t="str">
        <f t="shared" ca="1" si="639"/>
        <v/>
      </c>
      <c r="CY139" s="42" t="str">
        <f t="shared" ca="1" si="639"/>
        <v/>
      </c>
      <c r="CZ139" s="42" t="str">
        <f t="shared" ca="1" si="639"/>
        <v/>
      </c>
    </row>
    <row r="140" spans="1:104" ht="13.5" customHeight="1">
      <c r="A140" s="41">
        <v>121</v>
      </c>
      <c r="B140" s="3">
        <f t="shared" si="490"/>
        <v>140</v>
      </c>
      <c r="C140" s="46" t="s">
        <v>535</v>
      </c>
      <c r="D140" s="42" t="e">
        <f t="shared" ref="D140:AI140" ca="1" si="640">IF(D$89="","",IF(D$89=$M$2,C140,IF(D$11&lt;$D$7,OFFSET(INDIRECT($D$3),$A140-1,$Q$3+D$11),OFFSET(INDIRECT($D$4),$A140-1,$Q$4+D$11))))</f>
        <v>#REF!</v>
      </c>
      <c r="E140" s="42" t="e">
        <f t="shared" ca="1" si="640"/>
        <v>#REF!</v>
      </c>
      <c r="F140" s="42" t="e">
        <f t="shared" ca="1" si="640"/>
        <v>#REF!</v>
      </c>
      <c r="G140" s="42">
        <f t="shared" ca="1" si="640"/>
        <v>0</v>
      </c>
      <c r="H140" s="42" t="str">
        <f t="shared" ca="1" si="640"/>
        <v>other current liabilities</v>
      </c>
      <c r="I140" s="42">
        <f t="shared" ca="1" si="640"/>
        <v>1140</v>
      </c>
      <c r="J140" s="42">
        <f t="shared" ca="1" si="640"/>
        <v>1535</v>
      </c>
      <c r="K140" s="42">
        <f t="shared" ca="1" si="640"/>
        <v>6177</v>
      </c>
      <c r="L140" s="42">
        <f t="shared" ca="1" si="640"/>
        <v>0</v>
      </c>
      <c r="M140" s="42">
        <f t="shared" ca="1" si="640"/>
        <v>0</v>
      </c>
      <c r="N140" s="42">
        <f t="shared" ca="1" si="640"/>
        <v>0</v>
      </c>
      <c r="O140" s="42">
        <f t="shared" ca="1" si="640"/>
        <v>0</v>
      </c>
      <c r="P140" s="42">
        <f t="shared" ca="1" si="640"/>
        <v>0</v>
      </c>
      <c r="Q140" s="42">
        <f t="shared" ca="1" si="640"/>
        <v>0</v>
      </c>
      <c r="R140" s="42">
        <f t="shared" ca="1" si="640"/>
        <v>0</v>
      </c>
      <c r="S140" s="42">
        <f t="shared" ca="1" si="640"/>
        <v>0</v>
      </c>
      <c r="T140" s="42">
        <f t="shared" ca="1" si="640"/>
        <v>0</v>
      </c>
      <c r="U140" s="42">
        <f t="shared" ca="1" si="640"/>
        <v>0</v>
      </c>
      <c r="V140" s="42">
        <f t="shared" ca="1" si="640"/>
        <v>0</v>
      </c>
      <c r="W140" s="42">
        <f t="shared" ca="1" si="640"/>
        <v>0</v>
      </c>
      <c r="X140" s="42">
        <f t="shared" ca="1" si="640"/>
        <v>0</v>
      </c>
      <c r="Y140" s="42" t="str">
        <f t="shared" ca="1" si="640"/>
        <v/>
      </c>
      <c r="Z140" s="42" t="str">
        <f t="shared" ca="1" si="640"/>
        <v/>
      </c>
      <c r="AA140" s="42" t="str">
        <f t="shared" ca="1" si="640"/>
        <v/>
      </c>
      <c r="AB140" s="42" t="str">
        <f t="shared" ca="1" si="640"/>
        <v/>
      </c>
      <c r="AC140" s="42" t="str">
        <f t="shared" ca="1" si="640"/>
        <v/>
      </c>
      <c r="AD140" s="42" t="str">
        <f t="shared" ca="1" si="640"/>
        <v/>
      </c>
      <c r="AE140" s="42" t="str">
        <f t="shared" ca="1" si="640"/>
        <v/>
      </c>
      <c r="AF140" s="42" t="str">
        <f t="shared" ca="1" si="640"/>
        <v/>
      </c>
      <c r="AG140" s="42" t="str">
        <f t="shared" ca="1" si="640"/>
        <v/>
      </c>
      <c r="AH140" s="42" t="str">
        <f t="shared" ca="1" si="640"/>
        <v/>
      </c>
      <c r="AI140" s="42" t="str">
        <f t="shared" ca="1" si="640"/>
        <v/>
      </c>
      <c r="AJ140" s="42" t="str">
        <f t="shared" ref="AJ140:BO140" ca="1" si="641">IF(AJ$89="","",IF(AJ$89=$M$2,AI140,IF(AJ$11&lt;$D$7,OFFSET(INDIRECT($D$3),$A140-1,$Q$3+AJ$11),OFFSET(INDIRECT($D$4),$A140-1,$Q$4+AJ$11))))</f>
        <v/>
      </c>
      <c r="AK140" s="42" t="str">
        <f t="shared" ca="1" si="641"/>
        <v/>
      </c>
      <c r="AL140" s="42" t="str">
        <f t="shared" ca="1" si="641"/>
        <v/>
      </c>
      <c r="AM140" s="42" t="str">
        <f t="shared" ca="1" si="641"/>
        <v/>
      </c>
      <c r="AN140" s="42" t="str">
        <f t="shared" ca="1" si="641"/>
        <v/>
      </c>
      <c r="AO140" s="42" t="str">
        <f t="shared" ca="1" si="641"/>
        <v/>
      </c>
      <c r="AP140" s="42" t="str">
        <f t="shared" ca="1" si="641"/>
        <v/>
      </c>
      <c r="AQ140" s="42" t="str">
        <f t="shared" ca="1" si="641"/>
        <v/>
      </c>
      <c r="AR140" s="42" t="str">
        <f t="shared" ca="1" si="641"/>
        <v/>
      </c>
      <c r="AS140" s="42" t="str">
        <f t="shared" ca="1" si="641"/>
        <v/>
      </c>
      <c r="AT140" s="42" t="str">
        <f t="shared" ca="1" si="641"/>
        <v/>
      </c>
      <c r="AU140" s="42" t="str">
        <f t="shared" ca="1" si="641"/>
        <v/>
      </c>
      <c r="AV140" s="42" t="str">
        <f t="shared" ca="1" si="641"/>
        <v/>
      </c>
      <c r="AW140" s="42" t="str">
        <f t="shared" ca="1" si="641"/>
        <v/>
      </c>
      <c r="AX140" s="42" t="str">
        <f t="shared" ca="1" si="641"/>
        <v/>
      </c>
      <c r="AY140" s="42" t="str">
        <f t="shared" ca="1" si="641"/>
        <v/>
      </c>
      <c r="AZ140" s="42" t="str">
        <f t="shared" ca="1" si="641"/>
        <v/>
      </c>
      <c r="BA140" s="42" t="str">
        <f t="shared" ca="1" si="641"/>
        <v/>
      </c>
      <c r="BB140" s="42" t="str">
        <f t="shared" ca="1" si="641"/>
        <v/>
      </c>
      <c r="BC140" s="42" t="str">
        <f t="shared" ca="1" si="641"/>
        <v/>
      </c>
      <c r="BD140" s="42" t="str">
        <f t="shared" ca="1" si="641"/>
        <v/>
      </c>
      <c r="BE140" s="42" t="str">
        <f t="shared" ca="1" si="641"/>
        <v/>
      </c>
      <c r="BF140" s="42" t="str">
        <f t="shared" ca="1" si="641"/>
        <v/>
      </c>
      <c r="BG140" s="42" t="str">
        <f t="shared" ca="1" si="641"/>
        <v/>
      </c>
      <c r="BH140" s="42" t="str">
        <f t="shared" ca="1" si="641"/>
        <v/>
      </c>
      <c r="BI140" s="42" t="str">
        <f t="shared" ca="1" si="641"/>
        <v/>
      </c>
      <c r="BJ140" s="42" t="str">
        <f t="shared" ca="1" si="641"/>
        <v/>
      </c>
      <c r="BK140" s="42" t="str">
        <f t="shared" ca="1" si="641"/>
        <v/>
      </c>
      <c r="BL140" s="42" t="str">
        <f t="shared" ca="1" si="641"/>
        <v/>
      </c>
      <c r="BM140" s="42" t="str">
        <f t="shared" ca="1" si="641"/>
        <v/>
      </c>
      <c r="BN140" s="42" t="str">
        <f t="shared" ca="1" si="641"/>
        <v/>
      </c>
      <c r="BO140" s="42" t="str">
        <f t="shared" ca="1" si="641"/>
        <v/>
      </c>
      <c r="BP140" s="42" t="str">
        <f t="shared" ref="BP140:CZ140" ca="1" si="642">IF(BP$89="","",IF(BP$89=$M$2,BO140,IF(BP$11&lt;$D$7,OFFSET(INDIRECT($D$3),$A140-1,$Q$3+BP$11),OFFSET(INDIRECT($D$4),$A140-1,$Q$4+BP$11))))</f>
        <v/>
      </c>
      <c r="BQ140" s="42" t="str">
        <f t="shared" ca="1" si="642"/>
        <v/>
      </c>
      <c r="BR140" s="42" t="str">
        <f t="shared" ca="1" si="642"/>
        <v/>
      </c>
      <c r="BS140" s="42" t="str">
        <f t="shared" ca="1" si="642"/>
        <v/>
      </c>
      <c r="BT140" s="42" t="str">
        <f t="shared" ca="1" si="642"/>
        <v/>
      </c>
      <c r="BU140" s="42" t="str">
        <f t="shared" ca="1" si="642"/>
        <v/>
      </c>
      <c r="BV140" s="42" t="str">
        <f t="shared" ca="1" si="642"/>
        <v/>
      </c>
      <c r="BW140" s="42" t="str">
        <f t="shared" ca="1" si="642"/>
        <v/>
      </c>
      <c r="BX140" s="42" t="str">
        <f t="shared" ca="1" si="642"/>
        <v/>
      </c>
      <c r="BY140" s="42" t="str">
        <f t="shared" ca="1" si="642"/>
        <v/>
      </c>
      <c r="BZ140" s="42" t="str">
        <f t="shared" ca="1" si="642"/>
        <v/>
      </c>
      <c r="CA140" s="42" t="str">
        <f t="shared" ca="1" si="642"/>
        <v/>
      </c>
      <c r="CB140" s="42" t="str">
        <f t="shared" ca="1" si="642"/>
        <v/>
      </c>
      <c r="CC140" s="42" t="str">
        <f t="shared" ca="1" si="642"/>
        <v/>
      </c>
      <c r="CD140" s="42" t="str">
        <f t="shared" ca="1" si="642"/>
        <v/>
      </c>
      <c r="CE140" s="42" t="str">
        <f t="shared" ca="1" si="642"/>
        <v/>
      </c>
      <c r="CF140" s="42" t="str">
        <f t="shared" ca="1" si="642"/>
        <v/>
      </c>
      <c r="CG140" s="42" t="str">
        <f t="shared" ca="1" si="642"/>
        <v/>
      </c>
      <c r="CH140" s="42" t="str">
        <f t="shared" ca="1" si="642"/>
        <v/>
      </c>
      <c r="CI140" s="42" t="str">
        <f t="shared" ca="1" si="642"/>
        <v/>
      </c>
      <c r="CJ140" s="42" t="str">
        <f t="shared" ca="1" si="642"/>
        <v/>
      </c>
      <c r="CK140" s="42" t="str">
        <f t="shared" ca="1" si="642"/>
        <v/>
      </c>
      <c r="CL140" s="42" t="str">
        <f t="shared" ca="1" si="642"/>
        <v/>
      </c>
      <c r="CM140" s="42" t="str">
        <f t="shared" ca="1" si="642"/>
        <v/>
      </c>
      <c r="CN140" s="42" t="str">
        <f t="shared" ca="1" si="642"/>
        <v/>
      </c>
      <c r="CO140" s="42" t="str">
        <f t="shared" ca="1" si="642"/>
        <v/>
      </c>
      <c r="CP140" s="42" t="str">
        <f t="shared" ca="1" si="642"/>
        <v/>
      </c>
      <c r="CQ140" s="42" t="str">
        <f t="shared" ca="1" si="642"/>
        <v/>
      </c>
      <c r="CR140" s="42" t="str">
        <f t="shared" ca="1" si="642"/>
        <v/>
      </c>
      <c r="CS140" s="42" t="str">
        <f t="shared" ca="1" si="642"/>
        <v/>
      </c>
      <c r="CT140" s="42" t="str">
        <f t="shared" ca="1" si="642"/>
        <v/>
      </c>
      <c r="CU140" s="42" t="str">
        <f t="shared" ca="1" si="642"/>
        <v/>
      </c>
      <c r="CV140" s="42" t="str">
        <f t="shared" ca="1" si="642"/>
        <v/>
      </c>
      <c r="CW140" s="42" t="str">
        <f t="shared" ca="1" si="642"/>
        <v/>
      </c>
      <c r="CX140" s="42" t="str">
        <f t="shared" ca="1" si="642"/>
        <v/>
      </c>
      <c r="CY140" s="42" t="str">
        <f t="shared" ca="1" si="642"/>
        <v/>
      </c>
      <c r="CZ140" s="42" t="str">
        <f t="shared" ca="1" si="642"/>
        <v/>
      </c>
    </row>
    <row r="141" spans="1:104" ht="13.5" customHeight="1">
      <c r="A141" s="41">
        <v>122</v>
      </c>
      <c r="B141" s="3">
        <f t="shared" si="490"/>
        <v>141</v>
      </c>
      <c r="C141" s="43" t="s">
        <v>4</v>
      </c>
      <c r="D141" s="42" t="e">
        <f t="shared" ref="D141:AI141" ca="1" si="643">IF(D$89="","",IF(D$89=$M$2,C141,IF(D$11&lt;$D$7,OFFSET(INDIRECT($D$3),$A141-1,$Q$3+D$11),OFFSET(INDIRECT($D$4),$A141-1,$Q$4+D$11))))</f>
        <v>#REF!</v>
      </c>
      <c r="E141" s="42" t="e">
        <f t="shared" ca="1" si="643"/>
        <v>#REF!</v>
      </c>
      <c r="F141" s="42" t="e">
        <f t="shared" ca="1" si="643"/>
        <v>#REF!</v>
      </c>
      <c r="G141" s="42">
        <f t="shared" ca="1" si="643"/>
        <v>0</v>
      </c>
      <c r="H141" s="42" t="str">
        <f t="shared" ca="1" si="643"/>
        <v>total current liabilities</v>
      </c>
      <c r="I141" s="42">
        <f t="shared" ca="1" si="643"/>
        <v>27970</v>
      </c>
      <c r="J141" s="42">
        <f t="shared" ca="1" si="643"/>
        <v>38542</v>
      </c>
      <c r="K141" s="42">
        <f t="shared" ca="1" si="643"/>
        <v>43658</v>
      </c>
      <c r="L141" s="42">
        <f t="shared" ca="1" si="643"/>
        <v>63448</v>
      </c>
      <c r="M141" s="42">
        <f t="shared" ca="1" si="643"/>
        <v>80610</v>
      </c>
      <c r="N141" s="42">
        <f t="shared" ca="1" si="643"/>
        <v>8191</v>
      </c>
      <c r="O141" s="42">
        <f t="shared" ca="1" si="643"/>
        <v>-10566</v>
      </c>
      <c r="P141" s="42">
        <f t="shared" ca="1" si="643"/>
        <v>-156</v>
      </c>
      <c r="Q141" s="42">
        <f t="shared" ca="1" si="643"/>
        <v>8469</v>
      </c>
      <c r="R141" s="42">
        <f t="shared" ca="1" si="643"/>
        <v>9003</v>
      </c>
      <c r="S141" s="42">
        <f t="shared" ca="1" si="643"/>
        <v>-14431</v>
      </c>
      <c r="T141" s="42">
        <f t="shared" ca="1" si="643"/>
        <v>2165</v>
      </c>
      <c r="U141" s="42">
        <f t="shared" ca="1" si="643"/>
        <v>8663</v>
      </c>
      <c r="V141" s="42">
        <f t="shared" ca="1" si="643"/>
        <v>-852</v>
      </c>
      <c r="W141" s="42">
        <f t="shared" ca="1" si="643"/>
        <v>0</v>
      </c>
      <c r="X141" s="42">
        <f t="shared" ca="1" si="643"/>
        <v>0</v>
      </c>
      <c r="Y141" s="42" t="str">
        <f t="shared" ca="1" si="643"/>
        <v/>
      </c>
      <c r="Z141" s="42" t="str">
        <f t="shared" ca="1" si="643"/>
        <v/>
      </c>
      <c r="AA141" s="42" t="str">
        <f t="shared" ca="1" si="643"/>
        <v/>
      </c>
      <c r="AB141" s="42" t="str">
        <f t="shared" ca="1" si="643"/>
        <v/>
      </c>
      <c r="AC141" s="42" t="str">
        <f t="shared" ca="1" si="643"/>
        <v/>
      </c>
      <c r="AD141" s="42" t="str">
        <f t="shared" ca="1" si="643"/>
        <v/>
      </c>
      <c r="AE141" s="42" t="str">
        <f t="shared" ca="1" si="643"/>
        <v/>
      </c>
      <c r="AF141" s="42" t="str">
        <f t="shared" ca="1" si="643"/>
        <v/>
      </c>
      <c r="AG141" s="42" t="str">
        <f t="shared" ca="1" si="643"/>
        <v/>
      </c>
      <c r="AH141" s="42" t="str">
        <f t="shared" ca="1" si="643"/>
        <v/>
      </c>
      <c r="AI141" s="42" t="str">
        <f t="shared" ca="1" si="643"/>
        <v/>
      </c>
      <c r="AJ141" s="42" t="str">
        <f t="shared" ref="AJ141:BO141" ca="1" si="644">IF(AJ$89="","",IF(AJ$89=$M$2,AI141,IF(AJ$11&lt;$D$7,OFFSET(INDIRECT($D$3),$A141-1,$Q$3+AJ$11),OFFSET(INDIRECT($D$4),$A141-1,$Q$4+AJ$11))))</f>
        <v/>
      </c>
      <c r="AK141" s="42" t="str">
        <f t="shared" ca="1" si="644"/>
        <v/>
      </c>
      <c r="AL141" s="42" t="str">
        <f t="shared" ca="1" si="644"/>
        <v/>
      </c>
      <c r="AM141" s="42" t="str">
        <f t="shared" ca="1" si="644"/>
        <v/>
      </c>
      <c r="AN141" s="42" t="str">
        <f t="shared" ca="1" si="644"/>
        <v/>
      </c>
      <c r="AO141" s="42" t="str">
        <f t="shared" ca="1" si="644"/>
        <v/>
      </c>
      <c r="AP141" s="42" t="str">
        <f t="shared" ca="1" si="644"/>
        <v/>
      </c>
      <c r="AQ141" s="42" t="str">
        <f t="shared" ca="1" si="644"/>
        <v/>
      </c>
      <c r="AR141" s="42" t="str">
        <f t="shared" ca="1" si="644"/>
        <v/>
      </c>
      <c r="AS141" s="42" t="str">
        <f t="shared" ca="1" si="644"/>
        <v/>
      </c>
      <c r="AT141" s="42" t="str">
        <f t="shared" ca="1" si="644"/>
        <v/>
      </c>
      <c r="AU141" s="42" t="str">
        <f t="shared" ca="1" si="644"/>
        <v/>
      </c>
      <c r="AV141" s="42" t="str">
        <f t="shared" ca="1" si="644"/>
        <v/>
      </c>
      <c r="AW141" s="42" t="str">
        <f t="shared" ca="1" si="644"/>
        <v/>
      </c>
      <c r="AX141" s="42" t="str">
        <f t="shared" ca="1" si="644"/>
        <v/>
      </c>
      <c r="AY141" s="42" t="str">
        <f t="shared" ca="1" si="644"/>
        <v/>
      </c>
      <c r="AZ141" s="42" t="str">
        <f t="shared" ca="1" si="644"/>
        <v/>
      </c>
      <c r="BA141" s="42" t="str">
        <f t="shared" ca="1" si="644"/>
        <v/>
      </c>
      <c r="BB141" s="42" t="str">
        <f t="shared" ca="1" si="644"/>
        <v/>
      </c>
      <c r="BC141" s="42" t="str">
        <f t="shared" ca="1" si="644"/>
        <v/>
      </c>
      <c r="BD141" s="42" t="str">
        <f t="shared" ca="1" si="644"/>
        <v/>
      </c>
      <c r="BE141" s="42" t="str">
        <f t="shared" ca="1" si="644"/>
        <v/>
      </c>
      <c r="BF141" s="42" t="str">
        <f t="shared" ca="1" si="644"/>
        <v/>
      </c>
      <c r="BG141" s="42" t="str">
        <f t="shared" ca="1" si="644"/>
        <v/>
      </c>
      <c r="BH141" s="42" t="str">
        <f t="shared" ca="1" si="644"/>
        <v/>
      </c>
      <c r="BI141" s="42" t="str">
        <f t="shared" ca="1" si="644"/>
        <v/>
      </c>
      <c r="BJ141" s="42" t="str">
        <f t="shared" ca="1" si="644"/>
        <v/>
      </c>
      <c r="BK141" s="42" t="str">
        <f t="shared" ca="1" si="644"/>
        <v/>
      </c>
      <c r="BL141" s="42" t="str">
        <f t="shared" ca="1" si="644"/>
        <v/>
      </c>
      <c r="BM141" s="42" t="str">
        <f t="shared" ca="1" si="644"/>
        <v/>
      </c>
      <c r="BN141" s="42" t="str">
        <f t="shared" ca="1" si="644"/>
        <v/>
      </c>
      <c r="BO141" s="42" t="str">
        <f t="shared" ca="1" si="644"/>
        <v/>
      </c>
      <c r="BP141" s="42" t="str">
        <f t="shared" ref="BP141:CZ141" ca="1" si="645">IF(BP$89="","",IF(BP$89=$M$2,BO141,IF(BP$11&lt;$D$7,OFFSET(INDIRECT($D$3),$A141-1,$Q$3+BP$11),OFFSET(INDIRECT($D$4),$A141-1,$Q$4+BP$11))))</f>
        <v/>
      </c>
      <c r="BQ141" s="42" t="str">
        <f t="shared" ca="1" si="645"/>
        <v/>
      </c>
      <c r="BR141" s="42" t="str">
        <f t="shared" ca="1" si="645"/>
        <v/>
      </c>
      <c r="BS141" s="42" t="str">
        <f t="shared" ca="1" si="645"/>
        <v/>
      </c>
      <c r="BT141" s="42" t="str">
        <f t="shared" ca="1" si="645"/>
        <v/>
      </c>
      <c r="BU141" s="42" t="str">
        <f t="shared" ca="1" si="645"/>
        <v/>
      </c>
      <c r="BV141" s="42" t="str">
        <f t="shared" ca="1" si="645"/>
        <v/>
      </c>
      <c r="BW141" s="42" t="str">
        <f t="shared" ca="1" si="645"/>
        <v/>
      </c>
      <c r="BX141" s="42" t="str">
        <f t="shared" ca="1" si="645"/>
        <v/>
      </c>
      <c r="BY141" s="42" t="str">
        <f t="shared" ca="1" si="645"/>
        <v/>
      </c>
      <c r="BZ141" s="42" t="str">
        <f t="shared" ca="1" si="645"/>
        <v/>
      </c>
      <c r="CA141" s="42" t="str">
        <f t="shared" ca="1" si="645"/>
        <v/>
      </c>
      <c r="CB141" s="42" t="str">
        <f t="shared" ca="1" si="645"/>
        <v/>
      </c>
      <c r="CC141" s="42" t="str">
        <f t="shared" ca="1" si="645"/>
        <v/>
      </c>
      <c r="CD141" s="42" t="str">
        <f t="shared" ca="1" si="645"/>
        <v/>
      </c>
      <c r="CE141" s="42" t="str">
        <f t="shared" ca="1" si="645"/>
        <v/>
      </c>
      <c r="CF141" s="42" t="str">
        <f t="shared" ca="1" si="645"/>
        <v/>
      </c>
      <c r="CG141" s="42" t="str">
        <f t="shared" ca="1" si="645"/>
        <v/>
      </c>
      <c r="CH141" s="42" t="str">
        <f t="shared" ca="1" si="645"/>
        <v/>
      </c>
      <c r="CI141" s="42" t="str">
        <f t="shared" ca="1" si="645"/>
        <v/>
      </c>
      <c r="CJ141" s="42" t="str">
        <f t="shared" ca="1" si="645"/>
        <v/>
      </c>
      <c r="CK141" s="42" t="str">
        <f t="shared" ca="1" si="645"/>
        <v/>
      </c>
      <c r="CL141" s="42" t="str">
        <f t="shared" ca="1" si="645"/>
        <v/>
      </c>
      <c r="CM141" s="42" t="str">
        <f t="shared" ca="1" si="645"/>
        <v/>
      </c>
      <c r="CN141" s="42" t="str">
        <f t="shared" ca="1" si="645"/>
        <v/>
      </c>
      <c r="CO141" s="42" t="str">
        <f t="shared" ca="1" si="645"/>
        <v/>
      </c>
      <c r="CP141" s="42" t="str">
        <f t="shared" ca="1" si="645"/>
        <v/>
      </c>
      <c r="CQ141" s="42" t="str">
        <f t="shared" ca="1" si="645"/>
        <v/>
      </c>
      <c r="CR141" s="42" t="str">
        <f t="shared" ca="1" si="645"/>
        <v/>
      </c>
      <c r="CS141" s="42" t="str">
        <f t="shared" ca="1" si="645"/>
        <v/>
      </c>
      <c r="CT141" s="42" t="str">
        <f t="shared" ca="1" si="645"/>
        <v/>
      </c>
      <c r="CU141" s="42" t="str">
        <f t="shared" ca="1" si="645"/>
        <v/>
      </c>
      <c r="CV141" s="42" t="str">
        <f t="shared" ca="1" si="645"/>
        <v/>
      </c>
      <c r="CW141" s="42" t="str">
        <f t="shared" ca="1" si="645"/>
        <v/>
      </c>
      <c r="CX141" s="42" t="str">
        <f t="shared" ca="1" si="645"/>
        <v/>
      </c>
      <c r="CY141" s="42" t="str">
        <f t="shared" ca="1" si="645"/>
        <v/>
      </c>
      <c r="CZ141" s="42" t="str">
        <f t="shared" ca="1" si="645"/>
        <v/>
      </c>
    </row>
    <row r="142" spans="1:104" ht="13.5" customHeight="1">
      <c r="A142" s="41">
        <v>123</v>
      </c>
      <c r="B142" s="3">
        <f t="shared" si="490"/>
        <v>142</v>
      </c>
      <c r="C142" s="43" t="s">
        <v>534</v>
      </c>
      <c r="D142" s="42" t="e">
        <f t="shared" ref="D142:AI142" ca="1" si="646">IF(D$89="","",IF(D$89=$M$2,C142,IF(D$11&lt;$D$7,OFFSET(INDIRECT($D$3),$A142-1,$Q$3+D$11),OFFSET(INDIRECT($D$4),$A142-1,$Q$4+D$11))))</f>
        <v>#REF!</v>
      </c>
      <c r="E142" s="42" t="e">
        <f t="shared" ca="1" si="646"/>
        <v>#REF!</v>
      </c>
      <c r="F142" s="42" t="e">
        <f t="shared" ca="1" si="646"/>
        <v>#REF!</v>
      </c>
      <c r="G142" s="42">
        <f t="shared" ca="1" si="646"/>
        <v>0</v>
      </c>
      <c r="H142" s="42" t="str">
        <f t="shared" ca="1" si="646"/>
        <v>long-term debt</v>
      </c>
      <c r="I142" s="42">
        <f t="shared" ca="1" si="646"/>
        <v>0</v>
      </c>
      <c r="J142" s="42">
        <f t="shared" ca="1" si="646"/>
        <v>0</v>
      </c>
      <c r="K142" s="42">
        <f t="shared" ca="1" si="646"/>
        <v>16960</v>
      </c>
      <c r="L142" s="42">
        <f t="shared" ca="1" si="646"/>
        <v>28987</v>
      </c>
      <c r="M142" s="42">
        <f t="shared" ca="1" si="646"/>
        <v>53463</v>
      </c>
      <c r="N142" s="42">
        <f t="shared" ca="1" si="646"/>
        <v>0</v>
      </c>
      <c r="O142" s="42">
        <f t="shared" ca="1" si="646"/>
        <v>0</v>
      </c>
      <c r="P142" s="42">
        <f t="shared" ca="1" si="646"/>
        <v>0</v>
      </c>
      <c r="Q142" s="42">
        <f t="shared" ca="1" si="646"/>
        <v>0</v>
      </c>
      <c r="R142" s="42">
        <f t="shared" ca="1" si="646"/>
        <v>0</v>
      </c>
      <c r="S142" s="42">
        <f t="shared" ca="1" si="646"/>
        <v>0</v>
      </c>
      <c r="T142" s="42">
        <f t="shared" ca="1" si="646"/>
        <v>0</v>
      </c>
      <c r="U142" s="42">
        <f t="shared" ca="1" si="646"/>
        <v>0</v>
      </c>
      <c r="V142" s="42">
        <f t="shared" ca="1" si="646"/>
        <v>0</v>
      </c>
      <c r="W142" s="42">
        <f t="shared" ca="1" si="646"/>
        <v>0</v>
      </c>
      <c r="X142" s="42">
        <f t="shared" ca="1" si="646"/>
        <v>0</v>
      </c>
      <c r="Y142" s="42" t="str">
        <f t="shared" ca="1" si="646"/>
        <v/>
      </c>
      <c r="Z142" s="42" t="str">
        <f t="shared" ca="1" si="646"/>
        <v/>
      </c>
      <c r="AA142" s="42" t="str">
        <f t="shared" ca="1" si="646"/>
        <v/>
      </c>
      <c r="AB142" s="42" t="str">
        <f t="shared" ca="1" si="646"/>
        <v/>
      </c>
      <c r="AC142" s="42" t="str">
        <f t="shared" ca="1" si="646"/>
        <v/>
      </c>
      <c r="AD142" s="42" t="str">
        <f t="shared" ca="1" si="646"/>
        <v/>
      </c>
      <c r="AE142" s="42" t="str">
        <f t="shared" ca="1" si="646"/>
        <v/>
      </c>
      <c r="AF142" s="42" t="str">
        <f t="shared" ca="1" si="646"/>
        <v/>
      </c>
      <c r="AG142" s="42" t="str">
        <f t="shared" ca="1" si="646"/>
        <v/>
      </c>
      <c r="AH142" s="42" t="str">
        <f t="shared" ca="1" si="646"/>
        <v/>
      </c>
      <c r="AI142" s="42" t="str">
        <f t="shared" ca="1" si="646"/>
        <v/>
      </c>
      <c r="AJ142" s="42" t="str">
        <f t="shared" ref="AJ142:BO142" ca="1" si="647">IF(AJ$89="","",IF(AJ$89=$M$2,AI142,IF(AJ$11&lt;$D$7,OFFSET(INDIRECT($D$3),$A142-1,$Q$3+AJ$11),OFFSET(INDIRECT($D$4),$A142-1,$Q$4+AJ$11))))</f>
        <v/>
      </c>
      <c r="AK142" s="42" t="str">
        <f t="shared" ca="1" si="647"/>
        <v/>
      </c>
      <c r="AL142" s="42" t="str">
        <f t="shared" ca="1" si="647"/>
        <v/>
      </c>
      <c r="AM142" s="42" t="str">
        <f t="shared" ca="1" si="647"/>
        <v/>
      </c>
      <c r="AN142" s="42" t="str">
        <f t="shared" ca="1" si="647"/>
        <v/>
      </c>
      <c r="AO142" s="42" t="str">
        <f t="shared" ca="1" si="647"/>
        <v/>
      </c>
      <c r="AP142" s="42" t="str">
        <f t="shared" ca="1" si="647"/>
        <v/>
      </c>
      <c r="AQ142" s="42" t="str">
        <f t="shared" ca="1" si="647"/>
        <v/>
      </c>
      <c r="AR142" s="42" t="str">
        <f t="shared" ca="1" si="647"/>
        <v/>
      </c>
      <c r="AS142" s="42" t="str">
        <f t="shared" ca="1" si="647"/>
        <v/>
      </c>
      <c r="AT142" s="42" t="str">
        <f t="shared" ca="1" si="647"/>
        <v/>
      </c>
      <c r="AU142" s="42" t="str">
        <f t="shared" ca="1" si="647"/>
        <v/>
      </c>
      <c r="AV142" s="42" t="str">
        <f t="shared" ca="1" si="647"/>
        <v/>
      </c>
      <c r="AW142" s="42" t="str">
        <f t="shared" ca="1" si="647"/>
        <v/>
      </c>
      <c r="AX142" s="42" t="str">
        <f t="shared" ca="1" si="647"/>
        <v/>
      </c>
      <c r="AY142" s="42" t="str">
        <f t="shared" ca="1" si="647"/>
        <v/>
      </c>
      <c r="AZ142" s="42" t="str">
        <f t="shared" ca="1" si="647"/>
        <v/>
      </c>
      <c r="BA142" s="42" t="str">
        <f t="shared" ca="1" si="647"/>
        <v/>
      </c>
      <c r="BB142" s="42" t="str">
        <f t="shared" ca="1" si="647"/>
        <v/>
      </c>
      <c r="BC142" s="42" t="str">
        <f t="shared" ca="1" si="647"/>
        <v/>
      </c>
      <c r="BD142" s="42" t="str">
        <f t="shared" ca="1" si="647"/>
        <v/>
      </c>
      <c r="BE142" s="42" t="str">
        <f t="shared" ca="1" si="647"/>
        <v/>
      </c>
      <c r="BF142" s="42" t="str">
        <f t="shared" ca="1" si="647"/>
        <v/>
      </c>
      <c r="BG142" s="42" t="str">
        <f t="shared" ca="1" si="647"/>
        <v/>
      </c>
      <c r="BH142" s="42" t="str">
        <f t="shared" ca="1" si="647"/>
        <v/>
      </c>
      <c r="BI142" s="42" t="str">
        <f t="shared" ca="1" si="647"/>
        <v/>
      </c>
      <c r="BJ142" s="42" t="str">
        <f t="shared" ca="1" si="647"/>
        <v/>
      </c>
      <c r="BK142" s="42" t="str">
        <f t="shared" ca="1" si="647"/>
        <v/>
      </c>
      <c r="BL142" s="42" t="str">
        <f t="shared" ca="1" si="647"/>
        <v/>
      </c>
      <c r="BM142" s="42" t="str">
        <f t="shared" ca="1" si="647"/>
        <v/>
      </c>
      <c r="BN142" s="42" t="str">
        <f t="shared" ca="1" si="647"/>
        <v/>
      </c>
      <c r="BO142" s="42" t="str">
        <f t="shared" ca="1" si="647"/>
        <v/>
      </c>
      <c r="BP142" s="42" t="str">
        <f t="shared" ref="BP142:CZ142" ca="1" si="648">IF(BP$89="","",IF(BP$89=$M$2,BO142,IF(BP$11&lt;$D$7,OFFSET(INDIRECT($D$3),$A142-1,$Q$3+BP$11),OFFSET(INDIRECT($D$4),$A142-1,$Q$4+BP$11))))</f>
        <v/>
      </c>
      <c r="BQ142" s="42" t="str">
        <f t="shared" ca="1" si="648"/>
        <v/>
      </c>
      <c r="BR142" s="42" t="str">
        <f t="shared" ca="1" si="648"/>
        <v/>
      </c>
      <c r="BS142" s="42" t="str">
        <f t="shared" ca="1" si="648"/>
        <v/>
      </c>
      <c r="BT142" s="42" t="str">
        <f t="shared" ca="1" si="648"/>
        <v/>
      </c>
      <c r="BU142" s="42" t="str">
        <f t="shared" ca="1" si="648"/>
        <v/>
      </c>
      <c r="BV142" s="42" t="str">
        <f t="shared" ca="1" si="648"/>
        <v/>
      </c>
      <c r="BW142" s="42" t="str">
        <f t="shared" ca="1" si="648"/>
        <v/>
      </c>
      <c r="BX142" s="42" t="str">
        <f t="shared" ca="1" si="648"/>
        <v/>
      </c>
      <c r="BY142" s="42" t="str">
        <f t="shared" ca="1" si="648"/>
        <v/>
      </c>
      <c r="BZ142" s="42" t="str">
        <f t="shared" ca="1" si="648"/>
        <v/>
      </c>
      <c r="CA142" s="42" t="str">
        <f t="shared" ca="1" si="648"/>
        <v/>
      </c>
      <c r="CB142" s="42" t="str">
        <f t="shared" ca="1" si="648"/>
        <v/>
      </c>
      <c r="CC142" s="42" t="str">
        <f t="shared" ca="1" si="648"/>
        <v/>
      </c>
      <c r="CD142" s="42" t="str">
        <f t="shared" ca="1" si="648"/>
        <v/>
      </c>
      <c r="CE142" s="42" t="str">
        <f t="shared" ca="1" si="648"/>
        <v/>
      </c>
      <c r="CF142" s="42" t="str">
        <f t="shared" ca="1" si="648"/>
        <v/>
      </c>
      <c r="CG142" s="42" t="str">
        <f t="shared" ca="1" si="648"/>
        <v/>
      </c>
      <c r="CH142" s="42" t="str">
        <f t="shared" ca="1" si="648"/>
        <v/>
      </c>
      <c r="CI142" s="42" t="str">
        <f t="shared" ca="1" si="648"/>
        <v/>
      </c>
      <c r="CJ142" s="42" t="str">
        <f t="shared" ca="1" si="648"/>
        <v/>
      </c>
      <c r="CK142" s="42" t="str">
        <f t="shared" ca="1" si="648"/>
        <v/>
      </c>
      <c r="CL142" s="42" t="str">
        <f t="shared" ca="1" si="648"/>
        <v/>
      </c>
      <c r="CM142" s="42" t="str">
        <f t="shared" ca="1" si="648"/>
        <v/>
      </c>
      <c r="CN142" s="42" t="str">
        <f t="shared" ca="1" si="648"/>
        <v/>
      </c>
      <c r="CO142" s="42" t="str">
        <f t="shared" ca="1" si="648"/>
        <v/>
      </c>
      <c r="CP142" s="42" t="str">
        <f t="shared" ca="1" si="648"/>
        <v/>
      </c>
      <c r="CQ142" s="42" t="str">
        <f t="shared" ca="1" si="648"/>
        <v/>
      </c>
      <c r="CR142" s="42" t="str">
        <f t="shared" ca="1" si="648"/>
        <v/>
      </c>
      <c r="CS142" s="42" t="str">
        <f t="shared" ca="1" si="648"/>
        <v/>
      </c>
      <c r="CT142" s="42" t="str">
        <f t="shared" ca="1" si="648"/>
        <v/>
      </c>
      <c r="CU142" s="42" t="str">
        <f t="shared" ca="1" si="648"/>
        <v/>
      </c>
      <c r="CV142" s="42" t="str">
        <f t="shared" ca="1" si="648"/>
        <v/>
      </c>
      <c r="CW142" s="42" t="str">
        <f t="shared" ca="1" si="648"/>
        <v/>
      </c>
      <c r="CX142" s="42" t="str">
        <f t="shared" ca="1" si="648"/>
        <v/>
      </c>
      <c r="CY142" s="42" t="str">
        <f t="shared" ca="1" si="648"/>
        <v/>
      </c>
      <c r="CZ142" s="42" t="str">
        <f t="shared" ca="1" si="648"/>
        <v/>
      </c>
    </row>
    <row r="143" spans="1:104" ht="13.5" customHeight="1">
      <c r="A143" s="41">
        <v>124</v>
      </c>
      <c r="B143" s="3">
        <f t="shared" si="490"/>
        <v>143</v>
      </c>
      <c r="C143" s="43" t="s">
        <v>533</v>
      </c>
      <c r="D143" s="42" t="e">
        <f t="shared" ref="D143:AI143" ca="1" si="649">IF(D$89="","",IF(D$89=$M$2,C143,IF(D$11&lt;$D$7,OFFSET(INDIRECT($D$3),$A143-1,$Q$3+D$11),OFFSET(INDIRECT($D$4),$A143-1,$Q$4+D$11))))</f>
        <v>#REF!</v>
      </c>
      <c r="E143" s="42" t="e">
        <f t="shared" ca="1" si="649"/>
        <v>#REF!</v>
      </c>
      <c r="F143" s="42" t="e">
        <f t="shared" ca="1" si="649"/>
        <v>#REF!</v>
      </c>
      <c r="G143" s="42">
        <f t="shared" ca="1" si="649"/>
        <v>0</v>
      </c>
      <c r="H143" s="42" t="str">
        <f t="shared" ca="1" si="649"/>
        <v>capital lease obligations</v>
      </c>
      <c r="I143" s="42">
        <f t="shared" ca="1" si="649"/>
        <v>0</v>
      </c>
      <c r="J143" s="42">
        <f t="shared" ca="1" si="649"/>
        <v>0</v>
      </c>
      <c r="K143" s="42">
        <f t="shared" ca="1" si="649"/>
        <v>0</v>
      </c>
      <c r="L143" s="42">
        <f t="shared" ca="1" si="649"/>
        <v>0</v>
      </c>
      <c r="M143" s="42">
        <f t="shared" ca="1" si="649"/>
        <v>0</v>
      </c>
      <c r="N143" s="42">
        <f t="shared" ca="1" si="649"/>
        <v>2244</v>
      </c>
      <c r="O143" s="42">
        <f t="shared" ca="1" si="649"/>
        <v>822</v>
      </c>
      <c r="P143" s="42">
        <f t="shared" ca="1" si="649"/>
        <v>-317</v>
      </c>
      <c r="Q143" s="42">
        <f t="shared" ca="1" si="649"/>
        <v>4888</v>
      </c>
      <c r="R143" s="42">
        <f t="shared" ca="1" si="649"/>
        <v>3964</v>
      </c>
      <c r="S143" s="42">
        <f t="shared" ca="1" si="649"/>
        <v>5156</v>
      </c>
      <c r="T143" s="42">
        <f t="shared" ca="1" si="649"/>
        <v>-1346</v>
      </c>
      <c r="U143" s="42">
        <f t="shared" ca="1" si="649"/>
        <v>1835</v>
      </c>
      <c r="V143" s="42">
        <f t="shared" ca="1" si="649"/>
        <v>-1290</v>
      </c>
      <c r="W143" s="42">
        <f t="shared" ca="1" si="649"/>
        <v>0</v>
      </c>
      <c r="X143" s="42">
        <f t="shared" ca="1" si="649"/>
        <v>0</v>
      </c>
      <c r="Y143" s="42" t="str">
        <f t="shared" ca="1" si="649"/>
        <v/>
      </c>
      <c r="Z143" s="42" t="str">
        <f t="shared" ca="1" si="649"/>
        <v/>
      </c>
      <c r="AA143" s="42" t="str">
        <f t="shared" ca="1" si="649"/>
        <v/>
      </c>
      <c r="AB143" s="42" t="str">
        <f t="shared" ca="1" si="649"/>
        <v/>
      </c>
      <c r="AC143" s="42" t="str">
        <f t="shared" ca="1" si="649"/>
        <v/>
      </c>
      <c r="AD143" s="42" t="str">
        <f t="shared" ca="1" si="649"/>
        <v/>
      </c>
      <c r="AE143" s="42" t="str">
        <f t="shared" ca="1" si="649"/>
        <v/>
      </c>
      <c r="AF143" s="42" t="str">
        <f t="shared" ca="1" si="649"/>
        <v/>
      </c>
      <c r="AG143" s="42" t="str">
        <f t="shared" ca="1" si="649"/>
        <v/>
      </c>
      <c r="AH143" s="42" t="str">
        <f t="shared" ca="1" si="649"/>
        <v/>
      </c>
      <c r="AI143" s="42" t="str">
        <f t="shared" ca="1" si="649"/>
        <v/>
      </c>
      <c r="AJ143" s="42" t="str">
        <f t="shared" ref="AJ143:BO143" ca="1" si="650">IF(AJ$89="","",IF(AJ$89=$M$2,AI143,IF(AJ$11&lt;$D$7,OFFSET(INDIRECT($D$3),$A143-1,$Q$3+AJ$11),OFFSET(INDIRECT($D$4),$A143-1,$Q$4+AJ$11))))</f>
        <v/>
      </c>
      <c r="AK143" s="42" t="str">
        <f t="shared" ca="1" si="650"/>
        <v/>
      </c>
      <c r="AL143" s="42" t="str">
        <f t="shared" ca="1" si="650"/>
        <v/>
      </c>
      <c r="AM143" s="42" t="str">
        <f t="shared" ca="1" si="650"/>
        <v/>
      </c>
      <c r="AN143" s="42" t="str">
        <f t="shared" ca="1" si="650"/>
        <v/>
      </c>
      <c r="AO143" s="42" t="str">
        <f t="shared" ca="1" si="650"/>
        <v/>
      </c>
      <c r="AP143" s="42" t="str">
        <f t="shared" ca="1" si="650"/>
        <v/>
      </c>
      <c r="AQ143" s="42" t="str">
        <f t="shared" ca="1" si="650"/>
        <v/>
      </c>
      <c r="AR143" s="42" t="str">
        <f t="shared" ca="1" si="650"/>
        <v/>
      </c>
      <c r="AS143" s="42" t="str">
        <f t="shared" ca="1" si="650"/>
        <v/>
      </c>
      <c r="AT143" s="42" t="str">
        <f t="shared" ca="1" si="650"/>
        <v/>
      </c>
      <c r="AU143" s="42" t="str">
        <f t="shared" ca="1" si="650"/>
        <v/>
      </c>
      <c r="AV143" s="42" t="str">
        <f t="shared" ca="1" si="650"/>
        <v/>
      </c>
      <c r="AW143" s="42" t="str">
        <f t="shared" ca="1" si="650"/>
        <v/>
      </c>
      <c r="AX143" s="42" t="str">
        <f t="shared" ca="1" si="650"/>
        <v/>
      </c>
      <c r="AY143" s="42" t="str">
        <f t="shared" ca="1" si="650"/>
        <v/>
      </c>
      <c r="AZ143" s="42" t="str">
        <f t="shared" ca="1" si="650"/>
        <v/>
      </c>
      <c r="BA143" s="42" t="str">
        <f t="shared" ca="1" si="650"/>
        <v/>
      </c>
      <c r="BB143" s="42" t="str">
        <f t="shared" ca="1" si="650"/>
        <v/>
      </c>
      <c r="BC143" s="42" t="str">
        <f t="shared" ca="1" si="650"/>
        <v/>
      </c>
      <c r="BD143" s="42" t="str">
        <f t="shared" ca="1" si="650"/>
        <v/>
      </c>
      <c r="BE143" s="42" t="str">
        <f t="shared" ca="1" si="650"/>
        <v/>
      </c>
      <c r="BF143" s="42" t="str">
        <f t="shared" ca="1" si="650"/>
        <v/>
      </c>
      <c r="BG143" s="42" t="str">
        <f t="shared" ca="1" si="650"/>
        <v/>
      </c>
      <c r="BH143" s="42" t="str">
        <f t="shared" ca="1" si="650"/>
        <v/>
      </c>
      <c r="BI143" s="42" t="str">
        <f t="shared" ca="1" si="650"/>
        <v/>
      </c>
      <c r="BJ143" s="42" t="str">
        <f t="shared" ca="1" si="650"/>
        <v/>
      </c>
      <c r="BK143" s="42" t="str">
        <f t="shared" ca="1" si="650"/>
        <v/>
      </c>
      <c r="BL143" s="42" t="str">
        <f t="shared" ca="1" si="650"/>
        <v/>
      </c>
      <c r="BM143" s="42" t="str">
        <f t="shared" ca="1" si="650"/>
        <v/>
      </c>
      <c r="BN143" s="42" t="str">
        <f t="shared" ca="1" si="650"/>
        <v/>
      </c>
      <c r="BO143" s="42" t="str">
        <f t="shared" ca="1" si="650"/>
        <v/>
      </c>
      <c r="BP143" s="42" t="str">
        <f t="shared" ref="BP143:CZ143" ca="1" si="651">IF(BP$89="","",IF(BP$89=$M$2,BO143,IF(BP$11&lt;$D$7,OFFSET(INDIRECT($D$3),$A143-1,$Q$3+BP$11),OFFSET(INDIRECT($D$4),$A143-1,$Q$4+BP$11))))</f>
        <v/>
      </c>
      <c r="BQ143" s="42" t="str">
        <f t="shared" ca="1" si="651"/>
        <v/>
      </c>
      <c r="BR143" s="42" t="str">
        <f t="shared" ca="1" si="651"/>
        <v/>
      </c>
      <c r="BS143" s="42" t="str">
        <f t="shared" ca="1" si="651"/>
        <v/>
      </c>
      <c r="BT143" s="42" t="str">
        <f t="shared" ca="1" si="651"/>
        <v/>
      </c>
      <c r="BU143" s="42" t="str">
        <f t="shared" ca="1" si="651"/>
        <v/>
      </c>
      <c r="BV143" s="42" t="str">
        <f t="shared" ca="1" si="651"/>
        <v/>
      </c>
      <c r="BW143" s="42" t="str">
        <f t="shared" ca="1" si="651"/>
        <v/>
      </c>
      <c r="BX143" s="42" t="str">
        <f t="shared" ca="1" si="651"/>
        <v/>
      </c>
      <c r="BY143" s="42" t="str">
        <f t="shared" ca="1" si="651"/>
        <v/>
      </c>
      <c r="BZ143" s="42" t="str">
        <f t="shared" ca="1" si="651"/>
        <v/>
      </c>
      <c r="CA143" s="42" t="str">
        <f t="shared" ca="1" si="651"/>
        <v/>
      </c>
      <c r="CB143" s="42" t="str">
        <f t="shared" ca="1" si="651"/>
        <v/>
      </c>
      <c r="CC143" s="42" t="str">
        <f t="shared" ca="1" si="651"/>
        <v/>
      </c>
      <c r="CD143" s="42" t="str">
        <f t="shared" ca="1" si="651"/>
        <v/>
      </c>
      <c r="CE143" s="42" t="str">
        <f t="shared" ca="1" si="651"/>
        <v/>
      </c>
      <c r="CF143" s="42" t="str">
        <f t="shared" ca="1" si="651"/>
        <v/>
      </c>
      <c r="CG143" s="42" t="str">
        <f t="shared" ca="1" si="651"/>
        <v/>
      </c>
      <c r="CH143" s="42" t="str">
        <f t="shared" ca="1" si="651"/>
        <v/>
      </c>
      <c r="CI143" s="42" t="str">
        <f t="shared" ca="1" si="651"/>
        <v/>
      </c>
      <c r="CJ143" s="42" t="str">
        <f t="shared" ca="1" si="651"/>
        <v/>
      </c>
      <c r="CK143" s="42" t="str">
        <f t="shared" ca="1" si="651"/>
        <v/>
      </c>
      <c r="CL143" s="42" t="str">
        <f t="shared" ca="1" si="651"/>
        <v/>
      </c>
      <c r="CM143" s="42" t="str">
        <f t="shared" ca="1" si="651"/>
        <v/>
      </c>
      <c r="CN143" s="42" t="str">
        <f t="shared" ca="1" si="651"/>
        <v/>
      </c>
      <c r="CO143" s="42" t="str">
        <f t="shared" ca="1" si="651"/>
        <v/>
      </c>
      <c r="CP143" s="42" t="str">
        <f t="shared" ca="1" si="651"/>
        <v/>
      </c>
      <c r="CQ143" s="42" t="str">
        <f t="shared" ca="1" si="651"/>
        <v/>
      </c>
      <c r="CR143" s="42" t="str">
        <f t="shared" ca="1" si="651"/>
        <v/>
      </c>
      <c r="CS143" s="42" t="str">
        <f t="shared" ca="1" si="651"/>
        <v/>
      </c>
      <c r="CT143" s="42" t="str">
        <f t="shared" ca="1" si="651"/>
        <v/>
      </c>
      <c r="CU143" s="42" t="str">
        <f t="shared" ca="1" si="651"/>
        <v/>
      </c>
      <c r="CV143" s="42" t="str">
        <f t="shared" ca="1" si="651"/>
        <v/>
      </c>
      <c r="CW143" s="42" t="str">
        <f t="shared" ca="1" si="651"/>
        <v/>
      </c>
      <c r="CX143" s="42" t="str">
        <f t="shared" ca="1" si="651"/>
        <v/>
      </c>
      <c r="CY143" s="42" t="str">
        <f t="shared" ca="1" si="651"/>
        <v/>
      </c>
      <c r="CZ143" s="42" t="str">
        <f t="shared" ca="1" si="651"/>
        <v/>
      </c>
    </row>
    <row r="144" spans="1:104" ht="13.5" customHeight="1">
      <c r="A144" s="41">
        <v>125</v>
      </c>
      <c r="B144" s="3">
        <f t="shared" si="490"/>
        <v>144</v>
      </c>
      <c r="C144" s="43" t="s">
        <v>507</v>
      </c>
      <c r="D144" s="42" t="e">
        <f t="shared" ref="D144:AI144" ca="1" si="652">IF(D$89="","",IF(D$89=$M$2,C144,IF(D$11&lt;$D$7,OFFSET(INDIRECT($D$3),$A144-1,$Q$3+D$11),OFFSET(INDIRECT($D$4),$A144-1,$Q$4+D$11))))</f>
        <v>#REF!</v>
      </c>
      <c r="E144" s="42" t="e">
        <f t="shared" ca="1" si="652"/>
        <v>#REF!</v>
      </c>
      <c r="F144" s="42" t="e">
        <f t="shared" ca="1" si="652"/>
        <v>#REF!</v>
      </c>
      <c r="G144" s="42">
        <f t="shared" ca="1" si="652"/>
        <v>0</v>
      </c>
      <c r="H144" s="42" t="str">
        <f t="shared" ca="1" si="652"/>
        <v>deferred income taxes</v>
      </c>
      <c r="I144" s="42">
        <f t="shared" ca="1" si="652"/>
        <v>0</v>
      </c>
      <c r="J144" s="42">
        <f t="shared" ca="1" si="652"/>
        <v>0</v>
      </c>
      <c r="K144" s="42">
        <f t="shared" ca="1" si="652"/>
        <v>16489</v>
      </c>
      <c r="L144" s="42">
        <f t="shared" ca="1" si="652"/>
        <v>2347</v>
      </c>
      <c r="M144" s="42">
        <f t="shared" ca="1" si="652"/>
        <v>1382</v>
      </c>
      <c r="N144" s="42">
        <f t="shared" ca="1" si="652"/>
        <v>681</v>
      </c>
      <c r="O144" s="42">
        <f t="shared" ca="1" si="652"/>
        <v>696</v>
      </c>
      <c r="P144" s="42">
        <f t="shared" ca="1" si="652"/>
        <v>724</v>
      </c>
      <c r="Q144" s="42">
        <f t="shared" ca="1" si="652"/>
        <v>762</v>
      </c>
      <c r="R144" s="42">
        <f t="shared" ca="1" si="652"/>
        <v>888</v>
      </c>
      <c r="S144" s="42">
        <f t="shared" ca="1" si="652"/>
        <v>927</v>
      </c>
      <c r="T144" s="42">
        <f t="shared" ca="1" si="652"/>
        <v>856</v>
      </c>
      <c r="U144" s="42">
        <f t="shared" ca="1" si="652"/>
        <v>915</v>
      </c>
      <c r="V144" s="42">
        <f t="shared" ca="1" si="652"/>
        <v>1078</v>
      </c>
      <c r="W144" s="42">
        <f t="shared" ca="1" si="652"/>
        <v>0</v>
      </c>
      <c r="X144" s="42">
        <f t="shared" ca="1" si="652"/>
        <v>0</v>
      </c>
      <c r="Y144" s="42" t="str">
        <f t="shared" ca="1" si="652"/>
        <v/>
      </c>
      <c r="Z144" s="42" t="str">
        <f t="shared" ca="1" si="652"/>
        <v/>
      </c>
      <c r="AA144" s="42" t="str">
        <f t="shared" ca="1" si="652"/>
        <v/>
      </c>
      <c r="AB144" s="42" t="str">
        <f t="shared" ca="1" si="652"/>
        <v/>
      </c>
      <c r="AC144" s="42" t="str">
        <f t="shared" ca="1" si="652"/>
        <v/>
      </c>
      <c r="AD144" s="42" t="str">
        <f t="shared" ca="1" si="652"/>
        <v/>
      </c>
      <c r="AE144" s="42" t="str">
        <f t="shared" ca="1" si="652"/>
        <v/>
      </c>
      <c r="AF144" s="42" t="str">
        <f t="shared" ca="1" si="652"/>
        <v/>
      </c>
      <c r="AG144" s="42" t="str">
        <f t="shared" ca="1" si="652"/>
        <v/>
      </c>
      <c r="AH144" s="42" t="str">
        <f t="shared" ca="1" si="652"/>
        <v/>
      </c>
      <c r="AI144" s="42" t="str">
        <f t="shared" ca="1" si="652"/>
        <v/>
      </c>
      <c r="AJ144" s="42" t="str">
        <f t="shared" ref="AJ144:BO144" ca="1" si="653">IF(AJ$89="","",IF(AJ$89=$M$2,AI144,IF(AJ$11&lt;$D$7,OFFSET(INDIRECT($D$3),$A144-1,$Q$3+AJ$11),OFFSET(INDIRECT($D$4),$A144-1,$Q$4+AJ$11))))</f>
        <v/>
      </c>
      <c r="AK144" s="42" t="str">
        <f t="shared" ca="1" si="653"/>
        <v/>
      </c>
      <c r="AL144" s="42" t="str">
        <f t="shared" ca="1" si="653"/>
        <v/>
      </c>
      <c r="AM144" s="42" t="str">
        <f t="shared" ca="1" si="653"/>
        <v/>
      </c>
      <c r="AN144" s="42" t="str">
        <f t="shared" ca="1" si="653"/>
        <v/>
      </c>
      <c r="AO144" s="42" t="str">
        <f t="shared" ca="1" si="653"/>
        <v/>
      </c>
      <c r="AP144" s="42" t="str">
        <f t="shared" ca="1" si="653"/>
        <v/>
      </c>
      <c r="AQ144" s="42" t="str">
        <f t="shared" ca="1" si="653"/>
        <v/>
      </c>
      <c r="AR144" s="42" t="str">
        <f t="shared" ca="1" si="653"/>
        <v/>
      </c>
      <c r="AS144" s="42" t="str">
        <f t="shared" ca="1" si="653"/>
        <v/>
      </c>
      <c r="AT144" s="42" t="str">
        <f t="shared" ca="1" si="653"/>
        <v/>
      </c>
      <c r="AU144" s="42" t="str">
        <f t="shared" ca="1" si="653"/>
        <v/>
      </c>
      <c r="AV144" s="42" t="str">
        <f t="shared" ca="1" si="653"/>
        <v/>
      </c>
      <c r="AW144" s="42" t="str">
        <f t="shared" ca="1" si="653"/>
        <v/>
      </c>
      <c r="AX144" s="42" t="str">
        <f t="shared" ca="1" si="653"/>
        <v/>
      </c>
      <c r="AY144" s="42" t="str">
        <f t="shared" ca="1" si="653"/>
        <v/>
      </c>
      <c r="AZ144" s="42" t="str">
        <f t="shared" ca="1" si="653"/>
        <v/>
      </c>
      <c r="BA144" s="42" t="str">
        <f t="shared" ca="1" si="653"/>
        <v/>
      </c>
      <c r="BB144" s="42" t="str">
        <f t="shared" ca="1" si="653"/>
        <v/>
      </c>
      <c r="BC144" s="42" t="str">
        <f t="shared" ca="1" si="653"/>
        <v/>
      </c>
      <c r="BD144" s="42" t="str">
        <f t="shared" ca="1" si="653"/>
        <v/>
      </c>
      <c r="BE144" s="42" t="str">
        <f t="shared" ca="1" si="653"/>
        <v/>
      </c>
      <c r="BF144" s="42" t="str">
        <f t="shared" ca="1" si="653"/>
        <v/>
      </c>
      <c r="BG144" s="42" t="str">
        <f t="shared" ca="1" si="653"/>
        <v/>
      </c>
      <c r="BH144" s="42" t="str">
        <f t="shared" ca="1" si="653"/>
        <v/>
      </c>
      <c r="BI144" s="42" t="str">
        <f t="shared" ca="1" si="653"/>
        <v/>
      </c>
      <c r="BJ144" s="42" t="str">
        <f t="shared" ca="1" si="653"/>
        <v/>
      </c>
      <c r="BK144" s="42" t="str">
        <f t="shared" ca="1" si="653"/>
        <v/>
      </c>
      <c r="BL144" s="42" t="str">
        <f t="shared" ca="1" si="653"/>
        <v/>
      </c>
      <c r="BM144" s="42" t="str">
        <f t="shared" ca="1" si="653"/>
        <v/>
      </c>
      <c r="BN144" s="42" t="str">
        <f t="shared" ca="1" si="653"/>
        <v/>
      </c>
      <c r="BO144" s="42" t="str">
        <f t="shared" ca="1" si="653"/>
        <v/>
      </c>
      <c r="BP144" s="42" t="str">
        <f t="shared" ref="BP144:CZ144" ca="1" si="654">IF(BP$89="","",IF(BP$89=$M$2,BO144,IF(BP$11&lt;$D$7,OFFSET(INDIRECT($D$3),$A144-1,$Q$3+BP$11),OFFSET(INDIRECT($D$4),$A144-1,$Q$4+BP$11))))</f>
        <v/>
      </c>
      <c r="BQ144" s="42" t="str">
        <f t="shared" ca="1" si="654"/>
        <v/>
      </c>
      <c r="BR144" s="42" t="str">
        <f t="shared" ca="1" si="654"/>
        <v/>
      </c>
      <c r="BS144" s="42" t="str">
        <f t="shared" ca="1" si="654"/>
        <v/>
      </c>
      <c r="BT144" s="42" t="str">
        <f t="shared" ca="1" si="654"/>
        <v/>
      </c>
      <c r="BU144" s="42" t="str">
        <f t="shared" ca="1" si="654"/>
        <v/>
      </c>
      <c r="BV144" s="42" t="str">
        <f t="shared" ca="1" si="654"/>
        <v/>
      </c>
      <c r="BW144" s="42" t="str">
        <f t="shared" ca="1" si="654"/>
        <v/>
      </c>
      <c r="BX144" s="42" t="str">
        <f t="shared" ca="1" si="654"/>
        <v/>
      </c>
      <c r="BY144" s="42" t="str">
        <f t="shared" ca="1" si="654"/>
        <v/>
      </c>
      <c r="BZ144" s="42" t="str">
        <f t="shared" ca="1" si="654"/>
        <v/>
      </c>
      <c r="CA144" s="42" t="str">
        <f t="shared" ca="1" si="654"/>
        <v/>
      </c>
      <c r="CB144" s="42" t="str">
        <f t="shared" ca="1" si="654"/>
        <v/>
      </c>
      <c r="CC144" s="42" t="str">
        <f t="shared" ca="1" si="654"/>
        <v/>
      </c>
      <c r="CD144" s="42" t="str">
        <f t="shared" ca="1" si="654"/>
        <v/>
      </c>
      <c r="CE144" s="42" t="str">
        <f t="shared" ca="1" si="654"/>
        <v/>
      </c>
      <c r="CF144" s="42" t="str">
        <f t="shared" ca="1" si="654"/>
        <v/>
      </c>
      <c r="CG144" s="42" t="str">
        <f t="shared" ca="1" si="654"/>
        <v/>
      </c>
      <c r="CH144" s="42" t="str">
        <f t="shared" ca="1" si="654"/>
        <v/>
      </c>
      <c r="CI144" s="42" t="str">
        <f t="shared" ca="1" si="654"/>
        <v/>
      </c>
      <c r="CJ144" s="42" t="str">
        <f t="shared" ca="1" si="654"/>
        <v/>
      </c>
      <c r="CK144" s="42" t="str">
        <f t="shared" ca="1" si="654"/>
        <v/>
      </c>
      <c r="CL144" s="42" t="str">
        <f t="shared" ca="1" si="654"/>
        <v/>
      </c>
      <c r="CM144" s="42" t="str">
        <f t="shared" ca="1" si="654"/>
        <v/>
      </c>
      <c r="CN144" s="42" t="str">
        <f t="shared" ca="1" si="654"/>
        <v/>
      </c>
      <c r="CO144" s="42" t="str">
        <f t="shared" ca="1" si="654"/>
        <v/>
      </c>
      <c r="CP144" s="42" t="str">
        <f t="shared" ca="1" si="654"/>
        <v/>
      </c>
      <c r="CQ144" s="42" t="str">
        <f t="shared" ca="1" si="654"/>
        <v/>
      </c>
      <c r="CR144" s="42" t="str">
        <f t="shared" ca="1" si="654"/>
        <v/>
      </c>
      <c r="CS144" s="42" t="str">
        <f t="shared" ca="1" si="654"/>
        <v/>
      </c>
      <c r="CT144" s="42" t="str">
        <f t="shared" ca="1" si="654"/>
        <v/>
      </c>
      <c r="CU144" s="42" t="str">
        <f t="shared" ca="1" si="654"/>
        <v/>
      </c>
      <c r="CV144" s="42" t="str">
        <f t="shared" ca="1" si="654"/>
        <v/>
      </c>
      <c r="CW144" s="42" t="str">
        <f t="shared" ca="1" si="654"/>
        <v/>
      </c>
      <c r="CX144" s="42" t="str">
        <f t="shared" ca="1" si="654"/>
        <v/>
      </c>
      <c r="CY144" s="42" t="str">
        <f t="shared" ca="1" si="654"/>
        <v/>
      </c>
      <c r="CZ144" s="42" t="str">
        <f t="shared" ca="1" si="654"/>
        <v/>
      </c>
    </row>
    <row r="145" spans="1:104" ht="13.5" customHeight="1">
      <c r="A145" s="41">
        <v>126</v>
      </c>
      <c r="B145" s="3">
        <f t="shared" ref="B145:B208" si="655">ROW($A145)</f>
        <v>145</v>
      </c>
      <c r="C145" s="43" t="s">
        <v>532</v>
      </c>
      <c r="D145" s="42" t="e">
        <f t="shared" ref="D145:AI145" ca="1" si="656">IF(D$89="","",IF(D$89=$M$2,C145,IF(D$11&lt;$D$7,OFFSET(INDIRECT($D$3),$A145-1,$Q$3+D$11),OFFSET(INDIRECT($D$4),$A145-1,$Q$4+D$11))))</f>
        <v>#REF!</v>
      </c>
      <c r="E145" s="42" t="e">
        <f t="shared" ca="1" si="656"/>
        <v>#REF!</v>
      </c>
      <c r="F145" s="42" t="e">
        <f t="shared" ca="1" si="656"/>
        <v>#REF!</v>
      </c>
      <c r="G145" s="42">
        <f t="shared" ca="1" si="656"/>
        <v>0</v>
      </c>
      <c r="H145" s="42" t="str">
        <f t="shared" ca="1" si="656"/>
        <v>other non-current liabilities</v>
      </c>
      <c r="I145" s="140">
        <f ca="1">IF(I$89="","",IF(I$89=$M$2,H145,IF(I$11&lt;$D$7,OFFSET(INDIRECT($D$3),$A145-1,$Q$3+I$11),OFFSET(INDIRECT($D$4),$A145-1,$Q$4+I$11))))-I144</f>
        <v>11786</v>
      </c>
      <c r="J145" s="140">
        <f t="shared" ref="J145:X145" ca="1" si="657">IF(J$89="","",IF(J$89=$M$2,I145,IF(J$11&lt;$D$7,OFFSET(INDIRECT($D$3),$A145-1,$Q$3+J$11),OFFSET(INDIRECT($D$4),$A145-1,$Q$4+J$11))))-J144</f>
        <v>19312</v>
      </c>
      <c r="K145" s="140">
        <f t="shared" ca="1" si="657"/>
        <v>-12770</v>
      </c>
      <c r="L145" s="140">
        <f t="shared" ca="1" si="657"/>
        <v>2220</v>
      </c>
      <c r="M145" s="140">
        <f t="shared" ca="1" si="657"/>
        <v>7983</v>
      </c>
      <c r="N145" s="140">
        <f t="shared" ca="1" si="657"/>
        <v>21989</v>
      </c>
      <c r="O145" s="140">
        <f t="shared" ca="1" si="657"/>
        <v>12842</v>
      </c>
      <c r="P145" s="140">
        <f t="shared" ca="1" si="657"/>
        <v>9531</v>
      </c>
      <c r="Q145" s="140">
        <f t="shared" ca="1" si="657"/>
        <v>12488</v>
      </c>
      <c r="R145" s="140">
        <f t="shared" ca="1" si="657"/>
        <v>32834</v>
      </c>
      <c r="S145" s="140">
        <f t="shared" ca="1" si="657"/>
        <v>18154</v>
      </c>
      <c r="T145" s="140">
        <f t="shared" ca="1" si="657"/>
        <v>14132</v>
      </c>
      <c r="U145" s="140">
        <f t="shared" ca="1" si="657"/>
        <v>12560</v>
      </c>
      <c r="V145" s="140">
        <f t="shared" ca="1" si="657"/>
        <v>26385</v>
      </c>
      <c r="W145" s="140">
        <f t="shared" ca="1" si="657"/>
        <v>0</v>
      </c>
      <c r="X145" s="140">
        <f t="shared" ca="1" si="657"/>
        <v>0</v>
      </c>
      <c r="Y145" s="42" t="str">
        <f t="shared" ca="1" si="656"/>
        <v/>
      </c>
      <c r="Z145" s="42" t="str">
        <f t="shared" ca="1" si="656"/>
        <v/>
      </c>
      <c r="AA145" s="42" t="str">
        <f t="shared" ca="1" si="656"/>
        <v/>
      </c>
      <c r="AB145" s="42" t="str">
        <f t="shared" ca="1" si="656"/>
        <v/>
      </c>
      <c r="AC145" s="42" t="str">
        <f t="shared" ca="1" si="656"/>
        <v/>
      </c>
      <c r="AD145" s="42" t="str">
        <f t="shared" ca="1" si="656"/>
        <v/>
      </c>
      <c r="AE145" s="42" t="str">
        <f t="shared" ca="1" si="656"/>
        <v/>
      </c>
      <c r="AF145" s="42" t="str">
        <f t="shared" ca="1" si="656"/>
        <v/>
      </c>
      <c r="AG145" s="42" t="str">
        <f t="shared" ca="1" si="656"/>
        <v/>
      </c>
      <c r="AH145" s="42" t="str">
        <f t="shared" ca="1" si="656"/>
        <v/>
      </c>
      <c r="AI145" s="42" t="str">
        <f t="shared" ca="1" si="656"/>
        <v/>
      </c>
      <c r="AJ145" s="42" t="str">
        <f t="shared" ref="AJ145:BO145" ca="1" si="658">IF(AJ$89="","",IF(AJ$89=$M$2,AI145,IF(AJ$11&lt;$D$7,OFFSET(INDIRECT($D$3),$A145-1,$Q$3+AJ$11),OFFSET(INDIRECT($D$4),$A145-1,$Q$4+AJ$11))))</f>
        <v/>
      </c>
      <c r="AK145" s="42" t="str">
        <f t="shared" ca="1" si="658"/>
        <v/>
      </c>
      <c r="AL145" s="42" t="str">
        <f t="shared" ca="1" si="658"/>
        <v/>
      </c>
      <c r="AM145" s="42" t="str">
        <f t="shared" ca="1" si="658"/>
        <v/>
      </c>
      <c r="AN145" s="42" t="str">
        <f t="shared" ca="1" si="658"/>
        <v/>
      </c>
      <c r="AO145" s="42" t="str">
        <f t="shared" ca="1" si="658"/>
        <v/>
      </c>
      <c r="AP145" s="42" t="str">
        <f t="shared" ca="1" si="658"/>
        <v/>
      </c>
      <c r="AQ145" s="42" t="str">
        <f t="shared" ca="1" si="658"/>
        <v/>
      </c>
      <c r="AR145" s="42" t="str">
        <f t="shared" ca="1" si="658"/>
        <v/>
      </c>
      <c r="AS145" s="42" t="str">
        <f t="shared" ca="1" si="658"/>
        <v/>
      </c>
      <c r="AT145" s="42" t="str">
        <f t="shared" ca="1" si="658"/>
        <v/>
      </c>
      <c r="AU145" s="42" t="str">
        <f t="shared" ca="1" si="658"/>
        <v/>
      </c>
      <c r="AV145" s="42" t="str">
        <f t="shared" ca="1" si="658"/>
        <v/>
      </c>
      <c r="AW145" s="42" t="str">
        <f t="shared" ca="1" si="658"/>
        <v/>
      </c>
      <c r="AX145" s="42" t="str">
        <f t="shared" ca="1" si="658"/>
        <v/>
      </c>
      <c r="AY145" s="42" t="str">
        <f t="shared" ca="1" si="658"/>
        <v/>
      </c>
      <c r="AZ145" s="42" t="str">
        <f t="shared" ca="1" si="658"/>
        <v/>
      </c>
      <c r="BA145" s="42" t="str">
        <f t="shared" ca="1" si="658"/>
        <v/>
      </c>
      <c r="BB145" s="42" t="str">
        <f t="shared" ca="1" si="658"/>
        <v/>
      </c>
      <c r="BC145" s="42" t="str">
        <f t="shared" ca="1" si="658"/>
        <v/>
      </c>
      <c r="BD145" s="42" t="str">
        <f t="shared" ca="1" si="658"/>
        <v/>
      </c>
      <c r="BE145" s="42" t="str">
        <f t="shared" ca="1" si="658"/>
        <v/>
      </c>
      <c r="BF145" s="42" t="str">
        <f t="shared" ca="1" si="658"/>
        <v/>
      </c>
      <c r="BG145" s="42" t="str">
        <f t="shared" ca="1" si="658"/>
        <v/>
      </c>
      <c r="BH145" s="42" t="str">
        <f t="shared" ca="1" si="658"/>
        <v/>
      </c>
      <c r="BI145" s="42" t="str">
        <f t="shared" ca="1" si="658"/>
        <v/>
      </c>
      <c r="BJ145" s="42" t="str">
        <f t="shared" ca="1" si="658"/>
        <v/>
      </c>
      <c r="BK145" s="42" t="str">
        <f t="shared" ca="1" si="658"/>
        <v/>
      </c>
      <c r="BL145" s="42" t="str">
        <f t="shared" ca="1" si="658"/>
        <v/>
      </c>
      <c r="BM145" s="42" t="str">
        <f t="shared" ca="1" si="658"/>
        <v/>
      </c>
      <c r="BN145" s="42" t="str">
        <f t="shared" ca="1" si="658"/>
        <v/>
      </c>
      <c r="BO145" s="42" t="str">
        <f t="shared" ca="1" si="658"/>
        <v/>
      </c>
      <c r="BP145" s="42" t="str">
        <f t="shared" ref="BP145:CZ145" ca="1" si="659">IF(BP$89="","",IF(BP$89=$M$2,BO145,IF(BP$11&lt;$D$7,OFFSET(INDIRECT($D$3),$A145-1,$Q$3+BP$11),OFFSET(INDIRECT($D$4),$A145-1,$Q$4+BP$11))))</f>
        <v/>
      </c>
      <c r="BQ145" s="42" t="str">
        <f t="shared" ca="1" si="659"/>
        <v/>
      </c>
      <c r="BR145" s="42" t="str">
        <f t="shared" ca="1" si="659"/>
        <v/>
      </c>
      <c r="BS145" s="42" t="str">
        <f t="shared" ca="1" si="659"/>
        <v/>
      </c>
      <c r="BT145" s="42" t="str">
        <f t="shared" ca="1" si="659"/>
        <v/>
      </c>
      <c r="BU145" s="42" t="str">
        <f t="shared" ca="1" si="659"/>
        <v/>
      </c>
      <c r="BV145" s="42" t="str">
        <f t="shared" ca="1" si="659"/>
        <v/>
      </c>
      <c r="BW145" s="42" t="str">
        <f t="shared" ca="1" si="659"/>
        <v/>
      </c>
      <c r="BX145" s="42" t="str">
        <f t="shared" ca="1" si="659"/>
        <v/>
      </c>
      <c r="BY145" s="42" t="str">
        <f t="shared" ca="1" si="659"/>
        <v/>
      </c>
      <c r="BZ145" s="42" t="str">
        <f t="shared" ca="1" si="659"/>
        <v/>
      </c>
      <c r="CA145" s="42" t="str">
        <f t="shared" ca="1" si="659"/>
        <v/>
      </c>
      <c r="CB145" s="42" t="str">
        <f t="shared" ca="1" si="659"/>
        <v/>
      </c>
      <c r="CC145" s="42" t="str">
        <f t="shared" ca="1" si="659"/>
        <v/>
      </c>
      <c r="CD145" s="42" t="str">
        <f t="shared" ca="1" si="659"/>
        <v/>
      </c>
      <c r="CE145" s="42" t="str">
        <f t="shared" ca="1" si="659"/>
        <v/>
      </c>
      <c r="CF145" s="42" t="str">
        <f t="shared" ca="1" si="659"/>
        <v/>
      </c>
      <c r="CG145" s="42" t="str">
        <f t="shared" ca="1" si="659"/>
        <v/>
      </c>
      <c r="CH145" s="42" t="str">
        <f t="shared" ca="1" si="659"/>
        <v/>
      </c>
      <c r="CI145" s="42" t="str">
        <f t="shared" ca="1" si="659"/>
        <v/>
      </c>
      <c r="CJ145" s="42" t="str">
        <f t="shared" ca="1" si="659"/>
        <v/>
      </c>
      <c r="CK145" s="42" t="str">
        <f t="shared" ca="1" si="659"/>
        <v/>
      </c>
      <c r="CL145" s="42" t="str">
        <f t="shared" ca="1" si="659"/>
        <v/>
      </c>
      <c r="CM145" s="42" t="str">
        <f t="shared" ca="1" si="659"/>
        <v/>
      </c>
      <c r="CN145" s="42" t="str">
        <f t="shared" ca="1" si="659"/>
        <v/>
      </c>
      <c r="CO145" s="42" t="str">
        <f t="shared" ca="1" si="659"/>
        <v/>
      </c>
      <c r="CP145" s="42" t="str">
        <f t="shared" ca="1" si="659"/>
        <v/>
      </c>
      <c r="CQ145" s="42" t="str">
        <f t="shared" ca="1" si="659"/>
        <v/>
      </c>
      <c r="CR145" s="42" t="str">
        <f t="shared" ca="1" si="659"/>
        <v/>
      </c>
      <c r="CS145" s="42" t="str">
        <f t="shared" ca="1" si="659"/>
        <v/>
      </c>
      <c r="CT145" s="42" t="str">
        <f t="shared" ca="1" si="659"/>
        <v/>
      </c>
      <c r="CU145" s="42" t="str">
        <f t="shared" ca="1" si="659"/>
        <v/>
      </c>
      <c r="CV145" s="42" t="str">
        <f t="shared" ca="1" si="659"/>
        <v/>
      </c>
      <c r="CW145" s="42" t="str">
        <f t="shared" ca="1" si="659"/>
        <v/>
      </c>
      <c r="CX145" s="42" t="str">
        <f t="shared" ca="1" si="659"/>
        <v/>
      </c>
      <c r="CY145" s="42" t="str">
        <f t="shared" ca="1" si="659"/>
        <v/>
      </c>
      <c r="CZ145" s="42" t="str">
        <f t="shared" ca="1" si="659"/>
        <v/>
      </c>
    </row>
    <row r="146" spans="1:104" ht="13.5" customHeight="1">
      <c r="A146" s="41">
        <v>127</v>
      </c>
      <c r="B146" s="3">
        <f t="shared" si="655"/>
        <v>146</v>
      </c>
      <c r="C146" s="43" t="s">
        <v>531</v>
      </c>
      <c r="D146" s="42" t="e">
        <f t="shared" ref="D146:AI146" ca="1" si="660">IF(D$89="","",IF(D$89=$M$2,C146,IF(D$11&lt;$D$7,OFFSET(INDIRECT($D$3),$A146-1,$Q$3+D$11),OFFSET(INDIRECT($D$4),$A146-1,$Q$4+D$11))))</f>
        <v>#REF!</v>
      </c>
      <c r="E146" s="42" t="e">
        <f t="shared" ca="1" si="660"/>
        <v>#REF!</v>
      </c>
      <c r="F146" s="42" t="e">
        <f t="shared" ca="1" si="660"/>
        <v>#REF!</v>
      </c>
      <c r="G146" s="42">
        <f t="shared" ca="1" si="660"/>
        <v>0</v>
      </c>
      <c r="H146" s="42" t="str">
        <f t="shared" ca="1" si="660"/>
        <v>minority interest liability</v>
      </c>
      <c r="I146" s="42">
        <f t="shared" ca="1" si="660"/>
        <v>0</v>
      </c>
      <c r="J146" s="42">
        <f t="shared" ca="1" si="660"/>
        <v>0</v>
      </c>
      <c r="K146" s="42">
        <f t="shared" ca="1" si="660"/>
        <v>0</v>
      </c>
      <c r="L146" s="42">
        <f t="shared" ca="1" si="660"/>
        <v>120292</v>
      </c>
      <c r="M146" s="42">
        <f t="shared" ca="1" si="660"/>
        <v>171124</v>
      </c>
      <c r="N146" s="42">
        <f t="shared" ca="1" si="660"/>
        <v>0</v>
      </c>
      <c r="O146" s="42">
        <f t="shared" ca="1" si="660"/>
        <v>0</v>
      </c>
      <c r="P146" s="42">
        <f t="shared" ca="1" si="660"/>
        <v>0</v>
      </c>
      <c r="Q146" s="42">
        <f t="shared" ca="1" si="660"/>
        <v>0</v>
      </c>
      <c r="R146" s="42">
        <f t="shared" ca="1" si="660"/>
        <v>0</v>
      </c>
      <c r="S146" s="42">
        <f t="shared" ca="1" si="660"/>
        <v>0</v>
      </c>
      <c r="T146" s="42">
        <f t="shared" ca="1" si="660"/>
        <v>0</v>
      </c>
      <c r="U146" s="42">
        <f t="shared" ca="1" si="660"/>
        <v>0</v>
      </c>
      <c r="V146" s="42">
        <f t="shared" ca="1" si="660"/>
        <v>0</v>
      </c>
      <c r="W146" s="42">
        <f t="shared" ca="1" si="660"/>
        <v>0</v>
      </c>
      <c r="X146" s="42">
        <f t="shared" ca="1" si="660"/>
        <v>0</v>
      </c>
      <c r="Y146" s="42" t="str">
        <f t="shared" ca="1" si="660"/>
        <v/>
      </c>
      <c r="Z146" s="42" t="str">
        <f t="shared" ca="1" si="660"/>
        <v/>
      </c>
      <c r="AA146" s="42" t="str">
        <f t="shared" ca="1" si="660"/>
        <v/>
      </c>
      <c r="AB146" s="42" t="str">
        <f t="shared" ca="1" si="660"/>
        <v/>
      </c>
      <c r="AC146" s="42" t="str">
        <f t="shared" ca="1" si="660"/>
        <v/>
      </c>
      <c r="AD146" s="42" t="str">
        <f t="shared" ca="1" si="660"/>
        <v/>
      </c>
      <c r="AE146" s="42" t="str">
        <f t="shared" ca="1" si="660"/>
        <v/>
      </c>
      <c r="AF146" s="42" t="str">
        <f t="shared" ca="1" si="660"/>
        <v/>
      </c>
      <c r="AG146" s="42" t="str">
        <f t="shared" ca="1" si="660"/>
        <v/>
      </c>
      <c r="AH146" s="42" t="str">
        <f t="shared" ca="1" si="660"/>
        <v/>
      </c>
      <c r="AI146" s="42" t="str">
        <f t="shared" ca="1" si="660"/>
        <v/>
      </c>
      <c r="AJ146" s="42" t="str">
        <f t="shared" ref="AJ146:BO146" ca="1" si="661">IF(AJ$89="","",IF(AJ$89=$M$2,AI146,IF(AJ$11&lt;$D$7,OFFSET(INDIRECT($D$3),$A146-1,$Q$3+AJ$11),OFFSET(INDIRECT($D$4),$A146-1,$Q$4+AJ$11))))</f>
        <v/>
      </c>
      <c r="AK146" s="42" t="str">
        <f t="shared" ca="1" si="661"/>
        <v/>
      </c>
      <c r="AL146" s="42" t="str">
        <f t="shared" ca="1" si="661"/>
        <v/>
      </c>
      <c r="AM146" s="42" t="str">
        <f t="shared" ca="1" si="661"/>
        <v/>
      </c>
      <c r="AN146" s="42" t="str">
        <f t="shared" ca="1" si="661"/>
        <v/>
      </c>
      <c r="AO146" s="42" t="str">
        <f t="shared" ca="1" si="661"/>
        <v/>
      </c>
      <c r="AP146" s="42" t="str">
        <f t="shared" ca="1" si="661"/>
        <v/>
      </c>
      <c r="AQ146" s="42" t="str">
        <f t="shared" ca="1" si="661"/>
        <v/>
      </c>
      <c r="AR146" s="42" t="str">
        <f t="shared" ca="1" si="661"/>
        <v/>
      </c>
      <c r="AS146" s="42" t="str">
        <f t="shared" ca="1" si="661"/>
        <v/>
      </c>
      <c r="AT146" s="42" t="str">
        <f t="shared" ca="1" si="661"/>
        <v/>
      </c>
      <c r="AU146" s="42" t="str">
        <f t="shared" ca="1" si="661"/>
        <v/>
      </c>
      <c r="AV146" s="42" t="str">
        <f t="shared" ca="1" si="661"/>
        <v/>
      </c>
      <c r="AW146" s="42" t="str">
        <f t="shared" ca="1" si="661"/>
        <v/>
      </c>
      <c r="AX146" s="42" t="str">
        <f t="shared" ca="1" si="661"/>
        <v/>
      </c>
      <c r="AY146" s="42" t="str">
        <f t="shared" ca="1" si="661"/>
        <v/>
      </c>
      <c r="AZ146" s="42" t="str">
        <f t="shared" ca="1" si="661"/>
        <v/>
      </c>
      <c r="BA146" s="42" t="str">
        <f t="shared" ca="1" si="661"/>
        <v/>
      </c>
      <c r="BB146" s="42" t="str">
        <f t="shared" ca="1" si="661"/>
        <v/>
      </c>
      <c r="BC146" s="42" t="str">
        <f t="shared" ca="1" si="661"/>
        <v/>
      </c>
      <c r="BD146" s="42" t="str">
        <f t="shared" ca="1" si="661"/>
        <v/>
      </c>
      <c r="BE146" s="42" t="str">
        <f t="shared" ca="1" si="661"/>
        <v/>
      </c>
      <c r="BF146" s="42" t="str">
        <f t="shared" ca="1" si="661"/>
        <v/>
      </c>
      <c r="BG146" s="42" t="str">
        <f t="shared" ca="1" si="661"/>
        <v/>
      </c>
      <c r="BH146" s="42" t="str">
        <f t="shared" ca="1" si="661"/>
        <v/>
      </c>
      <c r="BI146" s="42" t="str">
        <f t="shared" ca="1" si="661"/>
        <v/>
      </c>
      <c r="BJ146" s="42" t="str">
        <f t="shared" ca="1" si="661"/>
        <v/>
      </c>
      <c r="BK146" s="42" t="str">
        <f t="shared" ca="1" si="661"/>
        <v/>
      </c>
      <c r="BL146" s="42" t="str">
        <f t="shared" ca="1" si="661"/>
        <v/>
      </c>
      <c r="BM146" s="42" t="str">
        <f t="shared" ca="1" si="661"/>
        <v/>
      </c>
      <c r="BN146" s="42" t="str">
        <f t="shared" ca="1" si="661"/>
        <v/>
      </c>
      <c r="BO146" s="42" t="str">
        <f t="shared" ca="1" si="661"/>
        <v/>
      </c>
      <c r="BP146" s="42" t="str">
        <f t="shared" ref="BP146:CZ146" ca="1" si="662">IF(BP$89="","",IF(BP$89=$M$2,BO146,IF(BP$11&lt;$D$7,OFFSET(INDIRECT($D$3),$A146-1,$Q$3+BP$11),OFFSET(INDIRECT($D$4),$A146-1,$Q$4+BP$11))))</f>
        <v/>
      </c>
      <c r="BQ146" s="42" t="str">
        <f t="shared" ca="1" si="662"/>
        <v/>
      </c>
      <c r="BR146" s="42" t="str">
        <f t="shared" ca="1" si="662"/>
        <v/>
      </c>
      <c r="BS146" s="42" t="str">
        <f t="shared" ca="1" si="662"/>
        <v/>
      </c>
      <c r="BT146" s="42" t="str">
        <f t="shared" ca="1" si="662"/>
        <v/>
      </c>
      <c r="BU146" s="42" t="str">
        <f t="shared" ca="1" si="662"/>
        <v/>
      </c>
      <c r="BV146" s="42" t="str">
        <f t="shared" ca="1" si="662"/>
        <v/>
      </c>
      <c r="BW146" s="42" t="str">
        <f t="shared" ca="1" si="662"/>
        <v/>
      </c>
      <c r="BX146" s="42" t="str">
        <f t="shared" ca="1" si="662"/>
        <v/>
      </c>
      <c r="BY146" s="42" t="str">
        <f t="shared" ca="1" si="662"/>
        <v/>
      </c>
      <c r="BZ146" s="42" t="str">
        <f t="shared" ca="1" si="662"/>
        <v/>
      </c>
      <c r="CA146" s="42" t="str">
        <f t="shared" ca="1" si="662"/>
        <v/>
      </c>
      <c r="CB146" s="42" t="str">
        <f t="shared" ca="1" si="662"/>
        <v/>
      </c>
      <c r="CC146" s="42" t="str">
        <f t="shared" ca="1" si="662"/>
        <v/>
      </c>
      <c r="CD146" s="42" t="str">
        <f t="shared" ca="1" si="662"/>
        <v/>
      </c>
      <c r="CE146" s="42" t="str">
        <f t="shared" ca="1" si="662"/>
        <v/>
      </c>
      <c r="CF146" s="42" t="str">
        <f t="shared" ca="1" si="662"/>
        <v/>
      </c>
      <c r="CG146" s="42" t="str">
        <f t="shared" ca="1" si="662"/>
        <v/>
      </c>
      <c r="CH146" s="42" t="str">
        <f t="shared" ca="1" si="662"/>
        <v/>
      </c>
      <c r="CI146" s="42" t="str">
        <f t="shared" ca="1" si="662"/>
        <v/>
      </c>
      <c r="CJ146" s="42" t="str">
        <f t="shared" ca="1" si="662"/>
        <v/>
      </c>
      <c r="CK146" s="42" t="str">
        <f t="shared" ca="1" si="662"/>
        <v/>
      </c>
      <c r="CL146" s="42" t="str">
        <f t="shared" ca="1" si="662"/>
        <v/>
      </c>
      <c r="CM146" s="42" t="str">
        <f t="shared" ca="1" si="662"/>
        <v/>
      </c>
      <c r="CN146" s="42" t="str">
        <f t="shared" ca="1" si="662"/>
        <v/>
      </c>
      <c r="CO146" s="42" t="str">
        <f t="shared" ca="1" si="662"/>
        <v/>
      </c>
      <c r="CP146" s="42" t="str">
        <f t="shared" ca="1" si="662"/>
        <v/>
      </c>
      <c r="CQ146" s="42" t="str">
        <f t="shared" ca="1" si="662"/>
        <v/>
      </c>
      <c r="CR146" s="42" t="str">
        <f t="shared" ca="1" si="662"/>
        <v/>
      </c>
      <c r="CS146" s="42" t="str">
        <f t="shared" ca="1" si="662"/>
        <v/>
      </c>
      <c r="CT146" s="42" t="str">
        <f t="shared" ca="1" si="662"/>
        <v/>
      </c>
      <c r="CU146" s="42" t="str">
        <f t="shared" ca="1" si="662"/>
        <v/>
      </c>
      <c r="CV146" s="42" t="str">
        <f t="shared" ca="1" si="662"/>
        <v/>
      </c>
      <c r="CW146" s="42" t="str">
        <f t="shared" ca="1" si="662"/>
        <v/>
      </c>
      <c r="CX146" s="42" t="str">
        <f t="shared" ca="1" si="662"/>
        <v/>
      </c>
      <c r="CY146" s="42" t="str">
        <f t="shared" ca="1" si="662"/>
        <v/>
      </c>
      <c r="CZ146" s="42" t="str">
        <f t="shared" ca="1" si="662"/>
        <v/>
      </c>
    </row>
    <row r="147" spans="1:104" ht="13.5" customHeight="1">
      <c r="A147" s="41">
        <v>130</v>
      </c>
      <c r="B147" s="3">
        <f t="shared" si="655"/>
        <v>147</v>
      </c>
      <c r="C147" s="43" t="s">
        <v>530</v>
      </c>
      <c r="D147" s="42" t="e">
        <f t="shared" ref="D147:AI147" ca="1" si="663">IF(D$89="","",IF(D$89=$M$2,C147,IF(D$11&lt;$D$7,OFFSET(INDIRECT($D$3),$A147-1,$Q$3+D$11),OFFSET(INDIRECT($D$4),$A147-1,$Q$4+D$11))))</f>
        <v>#REF!</v>
      </c>
      <c r="E147" s="42" t="e">
        <f t="shared" ca="1" si="663"/>
        <v>#REF!</v>
      </c>
      <c r="F147" s="42" t="e">
        <f t="shared" ca="1" si="663"/>
        <v>#REF!</v>
      </c>
      <c r="G147" s="42">
        <f t="shared" ca="1" si="663"/>
        <v>0</v>
      </c>
      <c r="H147" s="42" t="str">
        <f t="shared" ca="1" si="663"/>
        <v>total non-current liabilities</v>
      </c>
      <c r="I147" s="42">
        <f t="shared" ca="1" si="663"/>
        <v>11786</v>
      </c>
      <c r="J147" s="42">
        <f t="shared" ca="1" si="663"/>
        <v>19312</v>
      </c>
      <c r="K147" s="42">
        <f t="shared" ca="1" si="663"/>
        <v>39793</v>
      </c>
      <c r="L147" s="42">
        <f t="shared" ca="1" si="663"/>
        <v>56844</v>
      </c>
      <c r="M147" s="42">
        <f t="shared" ca="1" si="663"/>
        <v>90514</v>
      </c>
      <c r="N147" s="42">
        <f t="shared" ca="1" si="663"/>
        <v>0</v>
      </c>
      <c r="O147" s="42">
        <f t="shared" ca="1" si="663"/>
        <v>0</v>
      </c>
      <c r="P147" s="42">
        <f t="shared" ca="1" si="663"/>
        <v>50828</v>
      </c>
      <c r="Q147" s="42">
        <f t="shared" ca="1" si="663"/>
        <v>66173</v>
      </c>
      <c r="R147" s="42">
        <f t="shared" ca="1" si="663"/>
        <v>26973</v>
      </c>
      <c r="S147" s="42">
        <f t="shared" ca="1" si="663"/>
        <v>27822</v>
      </c>
      <c r="T147" s="42">
        <f t="shared" ca="1" si="663"/>
        <v>35756</v>
      </c>
      <c r="U147" s="42">
        <f t="shared" ca="1" si="663"/>
        <v>0</v>
      </c>
      <c r="V147" s="42">
        <f t="shared" ca="1" si="663"/>
        <v>0</v>
      </c>
      <c r="W147" s="42">
        <f t="shared" ca="1" si="663"/>
        <v>0</v>
      </c>
      <c r="X147" s="42">
        <f t="shared" ca="1" si="663"/>
        <v>0</v>
      </c>
      <c r="Y147" s="42" t="str">
        <f t="shared" ca="1" si="663"/>
        <v/>
      </c>
      <c r="Z147" s="42" t="str">
        <f t="shared" ca="1" si="663"/>
        <v/>
      </c>
      <c r="AA147" s="42" t="str">
        <f t="shared" ca="1" si="663"/>
        <v/>
      </c>
      <c r="AB147" s="42" t="str">
        <f t="shared" ca="1" si="663"/>
        <v/>
      </c>
      <c r="AC147" s="42" t="str">
        <f t="shared" ca="1" si="663"/>
        <v/>
      </c>
      <c r="AD147" s="42" t="str">
        <f t="shared" ca="1" si="663"/>
        <v/>
      </c>
      <c r="AE147" s="42" t="str">
        <f t="shared" ca="1" si="663"/>
        <v/>
      </c>
      <c r="AF147" s="42" t="str">
        <f t="shared" ca="1" si="663"/>
        <v/>
      </c>
      <c r="AG147" s="42" t="str">
        <f t="shared" ca="1" si="663"/>
        <v/>
      </c>
      <c r="AH147" s="42" t="str">
        <f t="shared" ca="1" si="663"/>
        <v/>
      </c>
      <c r="AI147" s="42" t="str">
        <f t="shared" ca="1" si="663"/>
        <v/>
      </c>
      <c r="AJ147" s="42" t="str">
        <f t="shared" ref="AJ147:BO147" ca="1" si="664">IF(AJ$89="","",IF(AJ$89=$M$2,AI147,IF(AJ$11&lt;$D$7,OFFSET(INDIRECT($D$3),$A147-1,$Q$3+AJ$11),OFFSET(INDIRECT($D$4),$A147-1,$Q$4+AJ$11))))</f>
        <v/>
      </c>
      <c r="AK147" s="42" t="str">
        <f t="shared" ca="1" si="664"/>
        <v/>
      </c>
      <c r="AL147" s="42" t="str">
        <f t="shared" ca="1" si="664"/>
        <v/>
      </c>
      <c r="AM147" s="42" t="str">
        <f t="shared" ca="1" si="664"/>
        <v/>
      </c>
      <c r="AN147" s="42" t="str">
        <f t="shared" ca="1" si="664"/>
        <v/>
      </c>
      <c r="AO147" s="42" t="str">
        <f t="shared" ca="1" si="664"/>
        <v/>
      </c>
      <c r="AP147" s="42" t="str">
        <f t="shared" ca="1" si="664"/>
        <v/>
      </c>
      <c r="AQ147" s="42" t="str">
        <f t="shared" ca="1" si="664"/>
        <v/>
      </c>
      <c r="AR147" s="42" t="str">
        <f t="shared" ca="1" si="664"/>
        <v/>
      </c>
      <c r="AS147" s="42" t="str">
        <f t="shared" ca="1" si="664"/>
        <v/>
      </c>
      <c r="AT147" s="42" t="str">
        <f t="shared" ca="1" si="664"/>
        <v/>
      </c>
      <c r="AU147" s="42" t="str">
        <f t="shared" ca="1" si="664"/>
        <v/>
      </c>
      <c r="AV147" s="42" t="str">
        <f t="shared" ca="1" si="664"/>
        <v/>
      </c>
      <c r="AW147" s="42" t="str">
        <f t="shared" ca="1" si="664"/>
        <v/>
      </c>
      <c r="AX147" s="42" t="str">
        <f t="shared" ca="1" si="664"/>
        <v/>
      </c>
      <c r="AY147" s="42" t="str">
        <f t="shared" ca="1" si="664"/>
        <v/>
      </c>
      <c r="AZ147" s="42" t="str">
        <f t="shared" ca="1" si="664"/>
        <v/>
      </c>
      <c r="BA147" s="42" t="str">
        <f t="shared" ca="1" si="664"/>
        <v/>
      </c>
      <c r="BB147" s="42" t="str">
        <f t="shared" ca="1" si="664"/>
        <v/>
      </c>
      <c r="BC147" s="42" t="str">
        <f t="shared" ca="1" si="664"/>
        <v/>
      </c>
      <c r="BD147" s="42" t="str">
        <f t="shared" ca="1" si="664"/>
        <v/>
      </c>
      <c r="BE147" s="42" t="str">
        <f t="shared" ca="1" si="664"/>
        <v/>
      </c>
      <c r="BF147" s="42" t="str">
        <f t="shared" ca="1" si="664"/>
        <v/>
      </c>
      <c r="BG147" s="42" t="str">
        <f t="shared" ca="1" si="664"/>
        <v/>
      </c>
      <c r="BH147" s="42" t="str">
        <f t="shared" ca="1" si="664"/>
        <v/>
      </c>
      <c r="BI147" s="42" t="str">
        <f t="shared" ca="1" si="664"/>
        <v/>
      </c>
      <c r="BJ147" s="42" t="str">
        <f t="shared" ca="1" si="664"/>
        <v/>
      </c>
      <c r="BK147" s="42" t="str">
        <f t="shared" ca="1" si="664"/>
        <v/>
      </c>
      <c r="BL147" s="42" t="str">
        <f t="shared" ca="1" si="664"/>
        <v/>
      </c>
      <c r="BM147" s="42" t="str">
        <f t="shared" ca="1" si="664"/>
        <v/>
      </c>
      <c r="BN147" s="42" t="str">
        <f t="shared" ca="1" si="664"/>
        <v/>
      </c>
      <c r="BO147" s="42" t="str">
        <f t="shared" ca="1" si="664"/>
        <v/>
      </c>
      <c r="BP147" s="42" t="str">
        <f t="shared" ref="BP147:CZ147" ca="1" si="665">IF(BP$89="","",IF(BP$89=$M$2,BO147,IF(BP$11&lt;$D$7,OFFSET(INDIRECT($D$3),$A147-1,$Q$3+BP$11),OFFSET(INDIRECT($D$4),$A147-1,$Q$4+BP$11))))</f>
        <v/>
      </c>
      <c r="BQ147" s="42" t="str">
        <f t="shared" ca="1" si="665"/>
        <v/>
      </c>
      <c r="BR147" s="42" t="str">
        <f t="shared" ca="1" si="665"/>
        <v/>
      </c>
      <c r="BS147" s="42" t="str">
        <f t="shared" ca="1" si="665"/>
        <v/>
      </c>
      <c r="BT147" s="42" t="str">
        <f t="shared" ca="1" si="665"/>
        <v/>
      </c>
      <c r="BU147" s="42" t="str">
        <f t="shared" ca="1" si="665"/>
        <v/>
      </c>
      <c r="BV147" s="42" t="str">
        <f t="shared" ca="1" si="665"/>
        <v/>
      </c>
      <c r="BW147" s="42" t="str">
        <f t="shared" ca="1" si="665"/>
        <v/>
      </c>
      <c r="BX147" s="42" t="str">
        <f t="shared" ca="1" si="665"/>
        <v/>
      </c>
      <c r="BY147" s="42" t="str">
        <f t="shared" ca="1" si="665"/>
        <v/>
      </c>
      <c r="BZ147" s="42" t="str">
        <f t="shared" ca="1" si="665"/>
        <v/>
      </c>
      <c r="CA147" s="42" t="str">
        <f t="shared" ca="1" si="665"/>
        <v/>
      </c>
      <c r="CB147" s="42" t="str">
        <f t="shared" ca="1" si="665"/>
        <v/>
      </c>
      <c r="CC147" s="42" t="str">
        <f t="shared" ca="1" si="665"/>
        <v/>
      </c>
      <c r="CD147" s="42" t="str">
        <f t="shared" ca="1" si="665"/>
        <v/>
      </c>
      <c r="CE147" s="42" t="str">
        <f t="shared" ca="1" si="665"/>
        <v/>
      </c>
      <c r="CF147" s="42" t="str">
        <f t="shared" ca="1" si="665"/>
        <v/>
      </c>
      <c r="CG147" s="42" t="str">
        <f t="shared" ca="1" si="665"/>
        <v/>
      </c>
      <c r="CH147" s="42" t="str">
        <f t="shared" ca="1" si="665"/>
        <v/>
      </c>
      <c r="CI147" s="42" t="str">
        <f t="shared" ca="1" si="665"/>
        <v/>
      </c>
      <c r="CJ147" s="42" t="str">
        <f t="shared" ca="1" si="665"/>
        <v/>
      </c>
      <c r="CK147" s="42" t="str">
        <f t="shared" ca="1" si="665"/>
        <v/>
      </c>
      <c r="CL147" s="42" t="str">
        <f t="shared" ca="1" si="665"/>
        <v/>
      </c>
      <c r="CM147" s="42" t="str">
        <f t="shared" ca="1" si="665"/>
        <v/>
      </c>
      <c r="CN147" s="42" t="str">
        <f t="shared" ca="1" si="665"/>
        <v/>
      </c>
      <c r="CO147" s="42" t="str">
        <f t="shared" ca="1" si="665"/>
        <v/>
      </c>
      <c r="CP147" s="42" t="str">
        <f t="shared" ca="1" si="665"/>
        <v/>
      </c>
      <c r="CQ147" s="42" t="str">
        <f t="shared" ca="1" si="665"/>
        <v/>
      </c>
      <c r="CR147" s="42" t="str">
        <f t="shared" ca="1" si="665"/>
        <v/>
      </c>
      <c r="CS147" s="42" t="str">
        <f t="shared" ca="1" si="665"/>
        <v/>
      </c>
      <c r="CT147" s="42" t="str">
        <f t="shared" ca="1" si="665"/>
        <v/>
      </c>
      <c r="CU147" s="42" t="str">
        <f t="shared" ca="1" si="665"/>
        <v/>
      </c>
      <c r="CV147" s="42" t="str">
        <f t="shared" ca="1" si="665"/>
        <v/>
      </c>
      <c r="CW147" s="42" t="str">
        <f t="shared" ca="1" si="665"/>
        <v/>
      </c>
      <c r="CX147" s="42" t="str">
        <f t="shared" ca="1" si="665"/>
        <v/>
      </c>
      <c r="CY147" s="42" t="str">
        <f t="shared" ca="1" si="665"/>
        <v/>
      </c>
      <c r="CZ147" s="42" t="str">
        <f t="shared" ca="1" si="665"/>
        <v/>
      </c>
    </row>
    <row r="148" spans="1:104" ht="13.5" customHeight="1">
      <c r="A148" s="41">
        <v>131</v>
      </c>
      <c r="B148" s="3">
        <f t="shared" si="655"/>
        <v>148</v>
      </c>
      <c r="C148" s="43" t="s">
        <v>186</v>
      </c>
      <c r="D148" s="42" t="e">
        <f t="shared" ref="D148:AI148" ca="1" si="666">IF(D$89="","",IF(D$89=$M$2,C148,IF(D$11&lt;$D$7,OFFSET(INDIRECT($D$3),$A148-1,$Q$3+D$11),OFFSET(INDIRECT($D$4),$A148-1,$Q$4+D$11))))</f>
        <v>#REF!</v>
      </c>
      <c r="E148" s="42" t="e">
        <f t="shared" ca="1" si="666"/>
        <v>#REF!</v>
      </c>
      <c r="F148" s="42" t="e">
        <f t="shared" ca="1" si="666"/>
        <v>#REF!</v>
      </c>
      <c r="G148" s="42">
        <f t="shared" ca="1" si="666"/>
        <v>0</v>
      </c>
      <c r="H148" s="42" t="str">
        <f t="shared" ca="1" si="666"/>
        <v>total liabilities</v>
      </c>
      <c r="I148" s="42">
        <f t="shared" ca="1" si="666"/>
        <v>39756</v>
      </c>
      <c r="J148" s="42">
        <f t="shared" ca="1" si="666"/>
        <v>57854</v>
      </c>
      <c r="K148" s="42">
        <f t="shared" ca="1" si="666"/>
        <v>83451</v>
      </c>
      <c r="L148" s="42">
        <f t="shared" ca="1" si="666"/>
        <v>120292</v>
      </c>
      <c r="M148" s="42">
        <f t="shared" ca="1" si="666"/>
        <v>171124</v>
      </c>
      <c r="N148" s="42">
        <f t="shared" ca="1" si="666"/>
        <v>35858</v>
      </c>
      <c r="O148" s="42">
        <f t="shared" ca="1" si="666"/>
        <v>0</v>
      </c>
      <c r="P148" s="42">
        <f t="shared" ca="1" si="666"/>
        <v>0</v>
      </c>
      <c r="Q148" s="42">
        <f t="shared" ca="1" si="666"/>
        <v>0</v>
      </c>
      <c r="R148" s="42">
        <f t="shared" ca="1" si="666"/>
        <v>0</v>
      </c>
      <c r="S148" s="42">
        <f t="shared" ca="1" si="666"/>
        <v>0</v>
      </c>
      <c r="T148" s="42">
        <f t="shared" ca="1" si="666"/>
        <v>0</v>
      </c>
      <c r="U148" s="42">
        <f t="shared" ca="1" si="666"/>
        <v>0</v>
      </c>
      <c r="V148" s="42">
        <f t="shared" ca="1" si="666"/>
        <v>0</v>
      </c>
      <c r="W148" s="42">
        <f t="shared" ca="1" si="666"/>
        <v>0</v>
      </c>
      <c r="X148" s="42">
        <f t="shared" ca="1" si="666"/>
        <v>0</v>
      </c>
      <c r="Y148" s="42" t="str">
        <f t="shared" ca="1" si="666"/>
        <v/>
      </c>
      <c r="Z148" s="42" t="str">
        <f t="shared" ca="1" si="666"/>
        <v/>
      </c>
      <c r="AA148" s="42" t="str">
        <f t="shared" ca="1" si="666"/>
        <v/>
      </c>
      <c r="AB148" s="42" t="str">
        <f t="shared" ca="1" si="666"/>
        <v/>
      </c>
      <c r="AC148" s="42" t="str">
        <f t="shared" ca="1" si="666"/>
        <v/>
      </c>
      <c r="AD148" s="42" t="str">
        <f t="shared" ca="1" si="666"/>
        <v/>
      </c>
      <c r="AE148" s="42" t="str">
        <f t="shared" ca="1" si="666"/>
        <v/>
      </c>
      <c r="AF148" s="42" t="str">
        <f t="shared" ca="1" si="666"/>
        <v/>
      </c>
      <c r="AG148" s="42" t="str">
        <f t="shared" ca="1" si="666"/>
        <v/>
      </c>
      <c r="AH148" s="42" t="str">
        <f t="shared" ca="1" si="666"/>
        <v/>
      </c>
      <c r="AI148" s="42" t="str">
        <f t="shared" ca="1" si="666"/>
        <v/>
      </c>
      <c r="AJ148" s="42" t="str">
        <f t="shared" ref="AJ148:BO148" ca="1" si="667">IF(AJ$89="","",IF(AJ$89=$M$2,AI148,IF(AJ$11&lt;$D$7,OFFSET(INDIRECT($D$3),$A148-1,$Q$3+AJ$11),OFFSET(INDIRECT($D$4),$A148-1,$Q$4+AJ$11))))</f>
        <v/>
      </c>
      <c r="AK148" s="42" t="str">
        <f t="shared" ca="1" si="667"/>
        <v/>
      </c>
      <c r="AL148" s="42" t="str">
        <f t="shared" ca="1" si="667"/>
        <v/>
      </c>
      <c r="AM148" s="42" t="str">
        <f t="shared" ca="1" si="667"/>
        <v/>
      </c>
      <c r="AN148" s="42" t="str">
        <f t="shared" ca="1" si="667"/>
        <v/>
      </c>
      <c r="AO148" s="42" t="str">
        <f t="shared" ca="1" si="667"/>
        <v/>
      </c>
      <c r="AP148" s="42" t="str">
        <f t="shared" ca="1" si="667"/>
        <v/>
      </c>
      <c r="AQ148" s="42" t="str">
        <f t="shared" ca="1" si="667"/>
        <v/>
      </c>
      <c r="AR148" s="42" t="str">
        <f t="shared" ca="1" si="667"/>
        <v/>
      </c>
      <c r="AS148" s="42" t="str">
        <f t="shared" ca="1" si="667"/>
        <v/>
      </c>
      <c r="AT148" s="42" t="str">
        <f t="shared" ca="1" si="667"/>
        <v/>
      </c>
      <c r="AU148" s="42" t="str">
        <f t="shared" ca="1" si="667"/>
        <v/>
      </c>
      <c r="AV148" s="42" t="str">
        <f t="shared" ca="1" si="667"/>
        <v/>
      </c>
      <c r="AW148" s="42" t="str">
        <f t="shared" ca="1" si="667"/>
        <v/>
      </c>
      <c r="AX148" s="42" t="str">
        <f t="shared" ca="1" si="667"/>
        <v/>
      </c>
      <c r="AY148" s="42" t="str">
        <f t="shared" ca="1" si="667"/>
        <v/>
      </c>
      <c r="AZ148" s="42" t="str">
        <f t="shared" ca="1" si="667"/>
        <v/>
      </c>
      <c r="BA148" s="42" t="str">
        <f t="shared" ca="1" si="667"/>
        <v/>
      </c>
      <c r="BB148" s="42" t="str">
        <f t="shared" ca="1" si="667"/>
        <v/>
      </c>
      <c r="BC148" s="42" t="str">
        <f t="shared" ca="1" si="667"/>
        <v/>
      </c>
      <c r="BD148" s="42" t="str">
        <f t="shared" ca="1" si="667"/>
        <v/>
      </c>
      <c r="BE148" s="42" t="str">
        <f t="shared" ca="1" si="667"/>
        <v/>
      </c>
      <c r="BF148" s="42" t="str">
        <f t="shared" ca="1" si="667"/>
        <v/>
      </c>
      <c r="BG148" s="42" t="str">
        <f t="shared" ca="1" si="667"/>
        <v/>
      </c>
      <c r="BH148" s="42" t="str">
        <f t="shared" ca="1" si="667"/>
        <v/>
      </c>
      <c r="BI148" s="42" t="str">
        <f t="shared" ca="1" si="667"/>
        <v/>
      </c>
      <c r="BJ148" s="42" t="str">
        <f t="shared" ca="1" si="667"/>
        <v/>
      </c>
      <c r="BK148" s="42" t="str">
        <f t="shared" ca="1" si="667"/>
        <v/>
      </c>
      <c r="BL148" s="42" t="str">
        <f t="shared" ca="1" si="667"/>
        <v/>
      </c>
      <c r="BM148" s="42" t="str">
        <f t="shared" ca="1" si="667"/>
        <v/>
      </c>
      <c r="BN148" s="42" t="str">
        <f t="shared" ca="1" si="667"/>
        <v/>
      </c>
      <c r="BO148" s="42" t="str">
        <f t="shared" ca="1" si="667"/>
        <v/>
      </c>
      <c r="BP148" s="42" t="str">
        <f t="shared" ref="BP148:CZ148" ca="1" si="668">IF(BP$89="","",IF(BP$89=$M$2,BO148,IF(BP$11&lt;$D$7,OFFSET(INDIRECT($D$3),$A148-1,$Q$3+BP$11),OFFSET(INDIRECT($D$4),$A148-1,$Q$4+BP$11))))</f>
        <v/>
      </c>
      <c r="BQ148" s="42" t="str">
        <f t="shared" ca="1" si="668"/>
        <v/>
      </c>
      <c r="BR148" s="42" t="str">
        <f t="shared" ca="1" si="668"/>
        <v/>
      </c>
      <c r="BS148" s="42" t="str">
        <f t="shared" ca="1" si="668"/>
        <v/>
      </c>
      <c r="BT148" s="42" t="str">
        <f t="shared" ca="1" si="668"/>
        <v/>
      </c>
      <c r="BU148" s="42" t="str">
        <f t="shared" ca="1" si="668"/>
        <v/>
      </c>
      <c r="BV148" s="42" t="str">
        <f t="shared" ca="1" si="668"/>
        <v/>
      </c>
      <c r="BW148" s="42" t="str">
        <f t="shared" ca="1" si="668"/>
        <v/>
      </c>
      <c r="BX148" s="42" t="str">
        <f t="shared" ca="1" si="668"/>
        <v/>
      </c>
      <c r="BY148" s="42" t="str">
        <f t="shared" ca="1" si="668"/>
        <v/>
      </c>
      <c r="BZ148" s="42" t="str">
        <f t="shared" ca="1" si="668"/>
        <v/>
      </c>
      <c r="CA148" s="42" t="str">
        <f t="shared" ca="1" si="668"/>
        <v/>
      </c>
      <c r="CB148" s="42" t="str">
        <f t="shared" ca="1" si="668"/>
        <v/>
      </c>
      <c r="CC148" s="42" t="str">
        <f t="shared" ca="1" si="668"/>
        <v/>
      </c>
      <c r="CD148" s="42" t="str">
        <f t="shared" ca="1" si="668"/>
        <v/>
      </c>
      <c r="CE148" s="42" t="str">
        <f t="shared" ca="1" si="668"/>
        <v/>
      </c>
      <c r="CF148" s="42" t="str">
        <f t="shared" ca="1" si="668"/>
        <v/>
      </c>
      <c r="CG148" s="42" t="str">
        <f t="shared" ca="1" si="668"/>
        <v/>
      </c>
      <c r="CH148" s="42" t="str">
        <f t="shared" ca="1" si="668"/>
        <v/>
      </c>
      <c r="CI148" s="42" t="str">
        <f t="shared" ca="1" si="668"/>
        <v/>
      </c>
      <c r="CJ148" s="42" t="str">
        <f t="shared" ca="1" si="668"/>
        <v/>
      </c>
      <c r="CK148" s="42" t="str">
        <f t="shared" ca="1" si="668"/>
        <v/>
      </c>
      <c r="CL148" s="42" t="str">
        <f t="shared" ca="1" si="668"/>
        <v/>
      </c>
      <c r="CM148" s="42" t="str">
        <f t="shared" ca="1" si="668"/>
        <v/>
      </c>
      <c r="CN148" s="42" t="str">
        <f t="shared" ca="1" si="668"/>
        <v/>
      </c>
      <c r="CO148" s="42" t="str">
        <f t="shared" ca="1" si="668"/>
        <v/>
      </c>
      <c r="CP148" s="42" t="str">
        <f t="shared" ca="1" si="668"/>
        <v/>
      </c>
      <c r="CQ148" s="42" t="str">
        <f t="shared" ca="1" si="668"/>
        <v/>
      </c>
      <c r="CR148" s="42" t="str">
        <f t="shared" ca="1" si="668"/>
        <v/>
      </c>
      <c r="CS148" s="42" t="str">
        <f t="shared" ca="1" si="668"/>
        <v/>
      </c>
      <c r="CT148" s="42" t="str">
        <f t="shared" ca="1" si="668"/>
        <v/>
      </c>
      <c r="CU148" s="42" t="str">
        <f t="shared" ca="1" si="668"/>
        <v/>
      </c>
      <c r="CV148" s="42" t="str">
        <f t="shared" ca="1" si="668"/>
        <v/>
      </c>
      <c r="CW148" s="42" t="str">
        <f t="shared" ca="1" si="668"/>
        <v/>
      </c>
      <c r="CX148" s="42" t="str">
        <f t="shared" ca="1" si="668"/>
        <v/>
      </c>
      <c r="CY148" s="42" t="str">
        <f t="shared" ca="1" si="668"/>
        <v/>
      </c>
      <c r="CZ148" s="42" t="str">
        <f t="shared" ca="1" si="668"/>
        <v/>
      </c>
    </row>
    <row r="149" spans="1:104" ht="13.5" customHeight="1">
      <c r="A149" s="44"/>
      <c r="B149" s="3">
        <f t="shared" si="655"/>
        <v>149</v>
      </c>
      <c r="C149" s="43" t="s">
        <v>529</v>
      </c>
      <c r="D149" s="42" t="e">
        <f t="shared" ref="D149:AI149" ca="1" si="669">IF(D$89="","",IF(D$89=$M$2,C149,SUM(D150:D154)))</f>
        <v>#REF!</v>
      </c>
      <c r="E149" s="42" t="e">
        <f t="shared" ca="1" si="669"/>
        <v>#REF!</v>
      </c>
      <c r="F149" s="42" t="e">
        <f t="shared" ca="1" si="669"/>
        <v>#REF!</v>
      </c>
      <c r="G149" s="42">
        <f t="shared" ca="1" si="669"/>
        <v>0</v>
      </c>
      <c r="H149" s="42">
        <f t="shared" ca="1" si="669"/>
        <v>0</v>
      </c>
      <c r="I149" s="42">
        <f t="shared" ca="1" si="669"/>
        <v>13774</v>
      </c>
      <c r="J149" s="42">
        <f t="shared" ca="1" si="669"/>
        <v>16921</v>
      </c>
      <c r="K149" s="42">
        <f t="shared" ca="1" si="669"/>
        <v>19293</v>
      </c>
      <c r="L149" s="42">
        <f t="shared" ca="1" si="669"/>
        <v>0</v>
      </c>
      <c r="M149" s="42">
        <f t="shared" ca="1" si="669"/>
        <v>0</v>
      </c>
      <c r="N149" s="42">
        <f t="shared" ca="1" si="669"/>
        <v>-63495</v>
      </c>
      <c r="O149" s="42">
        <f t="shared" ca="1" si="669"/>
        <v>11713</v>
      </c>
      <c r="P149" s="42">
        <f t="shared" ca="1" si="669"/>
        <v>-92486</v>
      </c>
      <c r="Q149" s="42">
        <f t="shared" ca="1" si="669"/>
        <v>-47154</v>
      </c>
      <c r="R149" s="42">
        <f t="shared" ca="1" si="669"/>
        <v>-62530</v>
      </c>
      <c r="S149" s="42">
        <f t="shared" ca="1" si="669"/>
        <v>-62069</v>
      </c>
      <c r="T149" s="42">
        <f t="shared" ca="1" si="669"/>
        <v>-46378</v>
      </c>
      <c r="U149" s="42">
        <f t="shared" ca="1" si="669"/>
        <v>-1535</v>
      </c>
      <c r="V149" s="42">
        <f t="shared" ca="1" si="669"/>
        <v>-20748</v>
      </c>
      <c r="W149" s="42">
        <f t="shared" ca="1" si="669"/>
        <v>0</v>
      </c>
      <c r="X149" s="42">
        <f t="shared" ca="1" si="669"/>
        <v>0</v>
      </c>
      <c r="Y149" s="42" t="str">
        <f t="shared" ca="1" si="669"/>
        <v/>
      </c>
      <c r="Z149" s="42" t="str">
        <f t="shared" ca="1" si="669"/>
        <v/>
      </c>
      <c r="AA149" s="42" t="str">
        <f t="shared" ca="1" si="669"/>
        <v/>
      </c>
      <c r="AB149" s="42" t="str">
        <f t="shared" si="669"/>
        <v/>
      </c>
      <c r="AC149" s="42" t="str">
        <f t="shared" si="669"/>
        <v/>
      </c>
      <c r="AD149" s="42" t="str">
        <f t="shared" si="669"/>
        <v/>
      </c>
      <c r="AE149" s="42" t="str">
        <f t="shared" si="669"/>
        <v/>
      </c>
      <c r="AF149" s="42" t="str">
        <f t="shared" si="669"/>
        <v/>
      </c>
      <c r="AG149" s="42" t="str">
        <f t="shared" si="669"/>
        <v/>
      </c>
      <c r="AH149" s="42" t="str">
        <f t="shared" si="669"/>
        <v/>
      </c>
      <c r="AI149" s="42" t="str">
        <f t="shared" si="669"/>
        <v/>
      </c>
      <c r="AJ149" s="42" t="str">
        <f t="shared" ref="AJ149:BO149" si="670">IF(AJ$89="","",IF(AJ$89=$M$2,AI149,SUM(AJ150:AJ154)))</f>
        <v/>
      </c>
      <c r="AK149" s="42" t="str">
        <f t="shared" si="670"/>
        <v/>
      </c>
      <c r="AL149" s="42" t="str">
        <f t="shared" si="670"/>
        <v/>
      </c>
      <c r="AM149" s="42" t="str">
        <f t="shared" si="670"/>
        <v/>
      </c>
      <c r="AN149" s="42" t="str">
        <f t="shared" si="670"/>
        <v/>
      </c>
      <c r="AO149" s="42" t="str">
        <f t="shared" si="670"/>
        <v/>
      </c>
      <c r="AP149" s="42" t="str">
        <f t="shared" si="670"/>
        <v/>
      </c>
      <c r="AQ149" s="42" t="str">
        <f t="shared" si="670"/>
        <v/>
      </c>
      <c r="AR149" s="42" t="str">
        <f t="shared" si="670"/>
        <v/>
      </c>
      <c r="AS149" s="42" t="str">
        <f t="shared" si="670"/>
        <v/>
      </c>
      <c r="AT149" s="42" t="str">
        <f t="shared" si="670"/>
        <v/>
      </c>
      <c r="AU149" s="42" t="str">
        <f t="shared" si="670"/>
        <v/>
      </c>
      <c r="AV149" s="42" t="str">
        <f t="shared" si="670"/>
        <v/>
      </c>
      <c r="AW149" s="42" t="str">
        <f t="shared" si="670"/>
        <v/>
      </c>
      <c r="AX149" s="42" t="str">
        <f t="shared" si="670"/>
        <v/>
      </c>
      <c r="AY149" s="42" t="str">
        <f t="shared" si="670"/>
        <v/>
      </c>
      <c r="AZ149" s="42" t="str">
        <f t="shared" si="670"/>
        <v/>
      </c>
      <c r="BA149" s="42" t="str">
        <f t="shared" si="670"/>
        <v/>
      </c>
      <c r="BB149" s="42" t="str">
        <f t="shared" si="670"/>
        <v/>
      </c>
      <c r="BC149" s="42" t="str">
        <f t="shared" si="670"/>
        <v/>
      </c>
      <c r="BD149" s="42" t="str">
        <f t="shared" si="670"/>
        <v/>
      </c>
      <c r="BE149" s="42" t="str">
        <f t="shared" si="670"/>
        <v/>
      </c>
      <c r="BF149" s="42" t="str">
        <f t="shared" si="670"/>
        <v/>
      </c>
      <c r="BG149" s="42" t="str">
        <f t="shared" si="670"/>
        <v/>
      </c>
      <c r="BH149" s="42" t="str">
        <f t="shared" si="670"/>
        <v/>
      </c>
      <c r="BI149" s="42" t="str">
        <f t="shared" si="670"/>
        <v/>
      </c>
      <c r="BJ149" s="42" t="str">
        <f t="shared" si="670"/>
        <v/>
      </c>
      <c r="BK149" s="42" t="str">
        <f t="shared" si="670"/>
        <v/>
      </c>
      <c r="BL149" s="42" t="str">
        <f t="shared" si="670"/>
        <v/>
      </c>
      <c r="BM149" s="42" t="str">
        <f t="shared" si="670"/>
        <v/>
      </c>
      <c r="BN149" s="42" t="str">
        <f t="shared" si="670"/>
        <v/>
      </c>
      <c r="BO149" s="42" t="str">
        <f t="shared" si="670"/>
        <v/>
      </c>
      <c r="BP149" s="42" t="str">
        <f t="shared" ref="BP149:CU149" si="671">IF(BP$89="","",IF(BP$89=$M$2,BO149,SUM(BP150:BP154)))</f>
        <v/>
      </c>
      <c r="BQ149" s="42" t="str">
        <f t="shared" si="671"/>
        <v/>
      </c>
      <c r="BR149" s="42" t="str">
        <f t="shared" si="671"/>
        <v/>
      </c>
      <c r="BS149" s="42" t="str">
        <f t="shared" si="671"/>
        <v/>
      </c>
      <c r="BT149" s="42" t="str">
        <f t="shared" si="671"/>
        <v/>
      </c>
      <c r="BU149" s="42" t="str">
        <f t="shared" si="671"/>
        <v/>
      </c>
      <c r="BV149" s="42" t="str">
        <f t="shared" si="671"/>
        <v/>
      </c>
      <c r="BW149" s="42" t="str">
        <f t="shared" si="671"/>
        <v/>
      </c>
      <c r="BX149" s="42" t="str">
        <f t="shared" si="671"/>
        <v/>
      </c>
      <c r="BY149" s="42" t="str">
        <f t="shared" si="671"/>
        <v/>
      </c>
      <c r="BZ149" s="42" t="str">
        <f t="shared" si="671"/>
        <v/>
      </c>
      <c r="CA149" s="42" t="str">
        <f t="shared" si="671"/>
        <v/>
      </c>
      <c r="CB149" s="42" t="str">
        <f t="shared" si="671"/>
        <v/>
      </c>
      <c r="CC149" s="42" t="str">
        <f t="shared" si="671"/>
        <v/>
      </c>
      <c r="CD149" s="42" t="str">
        <f t="shared" si="671"/>
        <v/>
      </c>
      <c r="CE149" s="42" t="str">
        <f t="shared" si="671"/>
        <v/>
      </c>
      <c r="CF149" s="42" t="str">
        <f t="shared" si="671"/>
        <v/>
      </c>
      <c r="CG149" s="42" t="str">
        <f t="shared" si="671"/>
        <v/>
      </c>
      <c r="CH149" s="42" t="str">
        <f t="shared" si="671"/>
        <v/>
      </c>
      <c r="CI149" s="42" t="str">
        <f t="shared" si="671"/>
        <v/>
      </c>
      <c r="CJ149" s="42" t="str">
        <f t="shared" si="671"/>
        <v/>
      </c>
      <c r="CK149" s="42" t="str">
        <f t="shared" si="671"/>
        <v/>
      </c>
      <c r="CL149" s="42" t="str">
        <f t="shared" si="671"/>
        <v/>
      </c>
      <c r="CM149" s="42" t="str">
        <f t="shared" si="671"/>
        <v/>
      </c>
      <c r="CN149" s="42" t="str">
        <f t="shared" si="671"/>
        <v/>
      </c>
      <c r="CO149" s="42" t="str">
        <f t="shared" si="671"/>
        <v/>
      </c>
      <c r="CP149" s="42" t="str">
        <f t="shared" si="671"/>
        <v/>
      </c>
      <c r="CQ149" s="42" t="str">
        <f t="shared" si="671"/>
        <v/>
      </c>
      <c r="CR149" s="42" t="str">
        <f t="shared" si="671"/>
        <v/>
      </c>
      <c r="CS149" s="42" t="str">
        <f t="shared" si="671"/>
        <v/>
      </c>
      <c r="CT149" s="42" t="str">
        <f t="shared" si="671"/>
        <v/>
      </c>
      <c r="CU149" s="42" t="str">
        <f t="shared" si="671"/>
        <v/>
      </c>
      <c r="CV149" s="42" t="str">
        <f>IF(CV$89="","",IF(CV$89=$M$2,CU149,SUM(CV150:CV154)))</f>
        <v/>
      </c>
      <c r="CW149" s="42" t="str">
        <f>IF(CW$89="","",IF(CW$89=$M$2,CV149,SUM(CW150:CW154)))</f>
        <v/>
      </c>
      <c r="CX149" s="42" t="str">
        <f>IF(CX$89="","",IF(CX$89=$M$2,CW149,SUM(CX150:CX154)))</f>
        <v/>
      </c>
      <c r="CY149" s="42" t="str">
        <f>IF(CY$89="","",IF(CY$89=$M$2,CX149,SUM(CY150:CY154)))</f>
        <v/>
      </c>
      <c r="CZ149" s="42" t="str">
        <f>IF(CZ$89="","",IF(CZ$89=$M$2,CY149,SUM(CZ150:CZ154)))</f>
        <v/>
      </c>
    </row>
    <row r="150" spans="1:104" ht="13.5" customHeight="1">
      <c r="A150" s="41">
        <v>134</v>
      </c>
      <c r="B150" s="3">
        <f t="shared" si="655"/>
        <v>150</v>
      </c>
      <c r="C150" s="46" t="s">
        <v>528</v>
      </c>
      <c r="D150" s="42" t="e">
        <f t="shared" ref="D150:AI150" ca="1" si="672">IF(D$89="","",IF(D$89=$M$2,C150,IF(D$11&lt;$D$7,OFFSET(INDIRECT($D$3),$A150-1,$Q$3+D$11),OFFSET(INDIRECT($D$4),$A150-1,$Q$4+D$11))))</f>
        <v>#REF!</v>
      </c>
      <c r="E150" s="42" t="e">
        <f t="shared" ca="1" si="672"/>
        <v>#REF!</v>
      </c>
      <c r="F150" s="42" t="e">
        <f t="shared" ca="1" si="672"/>
        <v>#REF!</v>
      </c>
      <c r="G150" s="42">
        <f t="shared" ca="1" si="672"/>
        <v>0</v>
      </c>
      <c r="H150" s="42" t="str">
        <f t="shared" ca="1" si="672"/>
        <v>common par</v>
      </c>
      <c r="I150" s="42">
        <f t="shared" ca="1" si="672"/>
        <v>0</v>
      </c>
      <c r="J150" s="42">
        <f t="shared" ca="1" si="672"/>
        <v>0</v>
      </c>
      <c r="K150" s="42">
        <f t="shared" ca="1" si="672"/>
        <v>0</v>
      </c>
      <c r="L150" s="42">
        <f t="shared" ca="1" si="672"/>
        <v>0</v>
      </c>
      <c r="M150" s="42">
        <f t="shared" ca="1" si="672"/>
        <v>0</v>
      </c>
      <c r="N150" s="42">
        <f t="shared" ca="1" si="672"/>
        <v>0</v>
      </c>
      <c r="O150" s="42">
        <f t="shared" ca="1" si="672"/>
        <v>0</v>
      </c>
      <c r="P150" s="42">
        <f t="shared" ca="1" si="672"/>
        <v>-70302</v>
      </c>
      <c r="Q150" s="42">
        <f t="shared" ca="1" si="672"/>
        <v>-56466</v>
      </c>
      <c r="R150" s="42">
        <f t="shared" ca="1" si="672"/>
        <v>-44915</v>
      </c>
      <c r="S150" s="42">
        <f t="shared" ca="1" si="672"/>
        <v>-47608</v>
      </c>
      <c r="T150" s="42">
        <f t="shared" ca="1" si="672"/>
        <v>-45001</v>
      </c>
      <c r="U150" s="42">
        <f t="shared" ca="1" si="672"/>
        <v>0</v>
      </c>
      <c r="V150" s="42">
        <f t="shared" ca="1" si="672"/>
        <v>0</v>
      </c>
      <c r="W150" s="42">
        <f t="shared" ca="1" si="672"/>
        <v>0</v>
      </c>
      <c r="X150" s="42">
        <f t="shared" ca="1" si="672"/>
        <v>0</v>
      </c>
      <c r="Y150" s="42" t="str">
        <f t="shared" ca="1" si="672"/>
        <v/>
      </c>
      <c r="Z150" s="42" t="str">
        <f t="shared" ca="1" si="672"/>
        <v/>
      </c>
      <c r="AA150" s="42" t="str">
        <f t="shared" ca="1" si="672"/>
        <v/>
      </c>
      <c r="AB150" s="42" t="str">
        <f t="shared" ca="1" si="672"/>
        <v/>
      </c>
      <c r="AC150" s="42" t="str">
        <f t="shared" ca="1" si="672"/>
        <v/>
      </c>
      <c r="AD150" s="42" t="str">
        <f t="shared" ca="1" si="672"/>
        <v/>
      </c>
      <c r="AE150" s="42" t="str">
        <f t="shared" ca="1" si="672"/>
        <v/>
      </c>
      <c r="AF150" s="42" t="str">
        <f t="shared" ca="1" si="672"/>
        <v/>
      </c>
      <c r="AG150" s="42" t="str">
        <f t="shared" ca="1" si="672"/>
        <v/>
      </c>
      <c r="AH150" s="42" t="str">
        <f t="shared" ca="1" si="672"/>
        <v/>
      </c>
      <c r="AI150" s="42" t="str">
        <f t="shared" ca="1" si="672"/>
        <v/>
      </c>
      <c r="AJ150" s="42" t="str">
        <f t="shared" ref="AJ150:BO150" ca="1" si="673">IF(AJ$89="","",IF(AJ$89=$M$2,AI150,IF(AJ$11&lt;$D$7,OFFSET(INDIRECT($D$3),$A150-1,$Q$3+AJ$11),OFFSET(INDIRECT($D$4),$A150-1,$Q$4+AJ$11))))</f>
        <v/>
      </c>
      <c r="AK150" s="42" t="str">
        <f t="shared" ca="1" si="673"/>
        <v/>
      </c>
      <c r="AL150" s="42" t="str">
        <f t="shared" ca="1" si="673"/>
        <v/>
      </c>
      <c r="AM150" s="42" t="str">
        <f t="shared" ca="1" si="673"/>
        <v/>
      </c>
      <c r="AN150" s="42" t="str">
        <f t="shared" ca="1" si="673"/>
        <v/>
      </c>
      <c r="AO150" s="42" t="str">
        <f t="shared" ca="1" si="673"/>
        <v/>
      </c>
      <c r="AP150" s="42" t="str">
        <f t="shared" ca="1" si="673"/>
        <v/>
      </c>
      <c r="AQ150" s="42" t="str">
        <f t="shared" ca="1" si="673"/>
        <v/>
      </c>
      <c r="AR150" s="42" t="str">
        <f t="shared" ca="1" si="673"/>
        <v/>
      </c>
      <c r="AS150" s="42" t="str">
        <f t="shared" ca="1" si="673"/>
        <v/>
      </c>
      <c r="AT150" s="42" t="str">
        <f t="shared" ca="1" si="673"/>
        <v/>
      </c>
      <c r="AU150" s="42" t="str">
        <f t="shared" ca="1" si="673"/>
        <v/>
      </c>
      <c r="AV150" s="42" t="str">
        <f t="shared" ca="1" si="673"/>
        <v/>
      </c>
      <c r="AW150" s="42" t="str">
        <f t="shared" ca="1" si="673"/>
        <v/>
      </c>
      <c r="AX150" s="42" t="str">
        <f t="shared" ca="1" si="673"/>
        <v/>
      </c>
      <c r="AY150" s="42" t="str">
        <f t="shared" ca="1" si="673"/>
        <v/>
      </c>
      <c r="AZ150" s="42" t="str">
        <f t="shared" ca="1" si="673"/>
        <v/>
      </c>
      <c r="BA150" s="42" t="str">
        <f t="shared" ca="1" si="673"/>
        <v/>
      </c>
      <c r="BB150" s="42" t="str">
        <f t="shared" ca="1" si="673"/>
        <v/>
      </c>
      <c r="BC150" s="42" t="str">
        <f t="shared" ca="1" si="673"/>
        <v/>
      </c>
      <c r="BD150" s="42" t="str">
        <f t="shared" ca="1" si="673"/>
        <v/>
      </c>
      <c r="BE150" s="42" t="str">
        <f t="shared" ca="1" si="673"/>
        <v/>
      </c>
      <c r="BF150" s="42" t="str">
        <f t="shared" ca="1" si="673"/>
        <v/>
      </c>
      <c r="BG150" s="42" t="str">
        <f t="shared" ca="1" si="673"/>
        <v/>
      </c>
      <c r="BH150" s="42" t="str">
        <f t="shared" ca="1" si="673"/>
        <v/>
      </c>
      <c r="BI150" s="42" t="str">
        <f t="shared" ca="1" si="673"/>
        <v/>
      </c>
      <c r="BJ150" s="42" t="str">
        <f t="shared" ca="1" si="673"/>
        <v/>
      </c>
      <c r="BK150" s="42" t="str">
        <f t="shared" ca="1" si="673"/>
        <v/>
      </c>
      <c r="BL150" s="42" t="str">
        <f t="shared" ca="1" si="673"/>
        <v/>
      </c>
      <c r="BM150" s="42" t="str">
        <f t="shared" ca="1" si="673"/>
        <v/>
      </c>
      <c r="BN150" s="42" t="str">
        <f t="shared" ca="1" si="673"/>
        <v/>
      </c>
      <c r="BO150" s="42" t="str">
        <f t="shared" ca="1" si="673"/>
        <v/>
      </c>
      <c r="BP150" s="42" t="str">
        <f t="shared" ref="BP150:CZ150" ca="1" si="674">IF(BP$89="","",IF(BP$89=$M$2,BO150,IF(BP$11&lt;$D$7,OFFSET(INDIRECT($D$3),$A150-1,$Q$3+BP$11),OFFSET(INDIRECT($D$4),$A150-1,$Q$4+BP$11))))</f>
        <v/>
      </c>
      <c r="BQ150" s="42" t="str">
        <f t="shared" ca="1" si="674"/>
        <v/>
      </c>
      <c r="BR150" s="42" t="str">
        <f t="shared" ca="1" si="674"/>
        <v/>
      </c>
      <c r="BS150" s="42" t="str">
        <f t="shared" ca="1" si="674"/>
        <v/>
      </c>
      <c r="BT150" s="42" t="str">
        <f t="shared" ca="1" si="674"/>
        <v/>
      </c>
      <c r="BU150" s="42" t="str">
        <f t="shared" ca="1" si="674"/>
        <v/>
      </c>
      <c r="BV150" s="42" t="str">
        <f t="shared" ca="1" si="674"/>
        <v/>
      </c>
      <c r="BW150" s="42" t="str">
        <f t="shared" ca="1" si="674"/>
        <v/>
      </c>
      <c r="BX150" s="42" t="str">
        <f t="shared" ca="1" si="674"/>
        <v/>
      </c>
      <c r="BY150" s="42" t="str">
        <f t="shared" ca="1" si="674"/>
        <v/>
      </c>
      <c r="BZ150" s="42" t="str">
        <f t="shared" ca="1" si="674"/>
        <v/>
      </c>
      <c r="CA150" s="42" t="str">
        <f t="shared" ca="1" si="674"/>
        <v/>
      </c>
      <c r="CB150" s="42" t="str">
        <f t="shared" ca="1" si="674"/>
        <v/>
      </c>
      <c r="CC150" s="42" t="str">
        <f t="shared" ca="1" si="674"/>
        <v/>
      </c>
      <c r="CD150" s="42" t="str">
        <f t="shared" ca="1" si="674"/>
        <v/>
      </c>
      <c r="CE150" s="42" t="str">
        <f t="shared" ca="1" si="674"/>
        <v/>
      </c>
      <c r="CF150" s="42" t="str">
        <f t="shared" ca="1" si="674"/>
        <v/>
      </c>
      <c r="CG150" s="42" t="str">
        <f t="shared" ca="1" si="674"/>
        <v/>
      </c>
      <c r="CH150" s="42" t="str">
        <f t="shared" ca="1" si="674"/>
        <v/>
      </c>
      <c r="CI150" s="42" t="str">
        <f t="shared" ca="1" si="674"/>
        <v/>
      </c>
      <c r="CJ150" s="42" t="str">
        <f t="shared" ca="1" si="674"/>
        <v/>
      </c>
      <c r="CK150" s="42" t="str">
        <f t="shared" ca="1" si="674"/>
        <v/>
      </c>
      <c r="CL150" s="42" t="str">
        <f t="shared" ca="1" si="674"/>
        <v/>
      </c>
      <c r="CM150" s="42" t="str">
        <f t="shared" ca="1" si="674"/>
        <v/>
      </c>
      <c r="CN150" s="42" t="str">
        <f t="shared" ca="1" si="674"/>
        <v/>
      </c>
      <c r="CO150" s="42" t="str">
        <f t="shared" ca="1" si="674"/>
        <v/>
      </c>
      <c r="CP150" s="42" t="str">
        <f t="shared" ca="1" si="674"/>
        <v/>
      </c>
      <c r="CQ150" s="42" t="str">
        <f t="shared" ca="1" si="674"/>
        <v/>
      </c>
      <c r="CR150" s="42" t="str">
        <f t="shared" ca="1" si="674"/>
        <v/>
      </c>
      <c r="CS150" s="42" t="str">
        <f t="shared" ca="1" si="674"/>
        <v/>
      </c>
      <c r="CT150" s="42" t="str">
        <f t="shared" ca="1" si="674"/>
        <v/>
      </c>
      <c r="CU150" s="42" t="str">
        <f t="shared" ca="1" si="674"/>
        <v/>
      </c>
      <c r="CV150" s="42" t="str">
        <f t="shared" ca="1" si="674"/>
        <v/>
      </c>
      <c r="CW150" s="42" t="str">
        <f t="shared" ca="1" si="674"/>
        <v/>
      </c>
      <c r="CX150" s="42" t="str">
        <f t="shared" ca="1" si="674"/>
        <v/>
      </c>
      <c r="CY150" s="42" t="str">
        <f t="shared" ca="1" si="674"/>
        <v/>
      </c>
      <c r="CZ150" s="42" t="str">
        <f t="shared" ca="1" si="674"/>
        <v/>
      </c>
    </row>
    <row r="151" spans="1:104" ht="13.5" customHeight="1">
      <c r="A151" s="41">
        <v>135</v>
      </c>
      <c r="B151" s="3">
        <f t="shared" si="655"/>
        <v>151</v>
      </c>
      <c r="C151" s="46" t="s">
        <v>527</v>
      </c>
      <c r="D151" s="42" t="e">
        <f ca="1">IF(D$89="","",IF(D$89=$M$2,C151,IF(D$11&lt;$D$7,OFFSET(INDIRECT($D$3),$A151-1,$Q$3+D$11),OFFSET(INDIRECT($D$4),$A151-1,$Q$4+D$11))))</f>
        <v>#REF!</v>
      </c>
      <c r="E151" s="42" t="e">
        <f t="shared" ref="E151:AI151" ca="1" si="675">IF(E$89="","",IF(E$89=$M$2,D151,IF(E$11&lt;$D$7,OFFSET(INDIRECT($D$3),$A151-1,$Q$3+E$11),OFFSET(INDIRECT($D$4),$A151-1,$Q$4+E$11))))</f>
        <v>#REF!</v>
      </c>
      <c r="F151" s="42" t="e">
        <f t="shared" ca="1" si="675"/>
        <v>#REF!</v>
      </c>
      <c r="G151" s="42">
        <f t="shared" ca="1" si="675"/>
        <v>0</v>
      </c>
      <c r="H151" s="42" t="str">
        <f t="shared" ca="1" si="675"/>
        <v>additional paid-in capital</v>
      </c>
      <c r="I151" s="42">
        <f t="shared" ca="1" si="675"/>
        <v>13331</v>
      </c>
      <c r="J151" s="42">
        <f t="shared" ca="1" si="675"/>
        <v>16422</v>
      </c>
      <c r="K151" s="42">
        <f t="shared" ca="1" si="675"/>
        <v>19764</v>
      </c>
      <c r="L151" s="42">
        <f t="shared" ca="1" si="675"/>
        <v>0</v>
      </c>
      <c r="M151" s="42">
        <f t="shared" ca="1" si="675"/>
        <v>0</v>
      </c>
      <c r="N151" s="42">
        <f t="shared" ca="1" si="675"/>
        <v>-48397</v>
      </c>
      <c r="O151" s="42">
        <f t="shared" ca="1" si="675"/>
        <v>0</v>
      </c>
      <c r="P151" s="42">
        <f t="shared" ca="1" si="675"/>
        <v>0</v>
      </c>
      <c r="Q151" s="42">
        <f ca="1">IF(Q$89="","",IF(Q$89=$M$2,P151,IF(Q$11&lt;$D$7,OFFSET(INDIRECT($D$3),$A151-1,$Q$3+Q$11),OFFSET(INDIRECT($D$4),$A151-1,$Q$4+Q$11))))</f>
        <v>0</v>
      </c>
      <c r="R151" s="42">
        <f t="shared" ca="1" si="675"/>
        <v>0</v>
      </c>
      <c r="S151" s="42">
        <f t="shared" ca="1" si="675"/>
        <v>0</v>
      </c>
      <c r="T151" s="42">
        <f t="shared" ca="1" si="675"/>
        <v>0</v>
      </c>
      <c r="U151" s="42">
        <f t="shared" ca="1" si="675"/>
        <v>0</v>
      </c>
      <c r="V151" s="42">
        <f t="shared" ca="1" si="675"/>
        <v>0</v>
      </c>
      <c r="W151" s="42">
        <f t="shared" ca="1" si="675"/>
        <v>0</v>
      </c>
      <c r="X151" s="42">
        <f t="shared" ca="1" si="675"/>
        <v>0</v>
      </c>
      <c r="Y151" s="42" t="str">
        <f t="shared" ca="1" si="675"/>
        <v/>
      </c>
      <c r="Z151" s="42" t="str">
        <f t="shared" ca="1" si="675"/>
        <v/>
      </c>
      <c r="AA151" s="42" t="str">
        <f t="shared" ca="1" si="675"/>
        <v/>
      </c>
      <c r="AB151" s="42" t="str">
        <f t="shared" ca="1" si="675"/>
        <v/>
      </c>
      <c r="AC151" s="42" t="str">
        <f t="shared" ca="1" si="675"/>
        <v/>
      </c>
      <c r="AD151" s="42" t="str">
        <f t="shared" ca="1" si="675"/>
        <v/>
      </c>
      <c r="AE151" s="42" t="str">
        <f t="shared" ca="1" si="675"/>
        <v/>
      </c>
      <c r="AF151" s="42" t="str">
        <f t="shared" ca="1" si="675"/>
        <v/>
      </c>
      <c r="AG151" s="42" t="str">
        <f t="shared" ca="1" si="675"/>
        <v/>
      </c>
      <c r="AH151" s="42" t="str">
        <f t="shared" ca="1" si="675"/>
        <v/>
      </c>
      <c r="AI151" s="42" t="str">
        <f t="shared" ca="1" si="675"/>
        <v/>
      </c>
      <c r="AJ151" s="42" t="str">
        <f t="shared" ref="AJ151:BO151" ca="1" si="676">IF(AJ$89="","",IF(AJ$89=$M$2,AI151,IF(AJ$11&lt;$D$7,OFFSET(INDIRECT($D$3),$A151-1,$Q$3+AJ$11),OFFSET(INDIRECT($D$4),$A151-1,$Q$4+AJ$11))))</f>
        <v/>
      </c>
      <c r="AK151" s="42" t="str">
        <f t="shared" ca="1" si="676"/>
        <v/>
      </c>
      <c r="AL151" s="42" t="str">
        <f t="shared" ca="1" si="676"/>
        <v/>
      </c>
      <c r="AM151" s="42" t="str">
        <f t="shared" ca="1" si="676"/>
        <v/>
      </c>
      <c r="AN151" s="42" t="str">
        <f t="shared" ca="1" si="676"/>
        <v/>
      </c>
      <c r="AO151" s="42" t="str">
        <f t="shared" ca="1" si="676"/>
        <v/>
      </c>
      <c r="AP151" s="42" t="str">
        <f t="shared" ca="1" si="676"/>
        <v/>
      </c>
      <c r="AQ151" s="42" t="str">
        <f t="shared" ca="1" si="676"/>
        <v/>
      </c>
      <c r="AR151" s="42" t="str">
        <f t="shared" ca="1" si="676"/>
        <v/>
      </c>
      <c r="AS151" s="42" t="str">
        <f t="shared" ca="1" si="676"/>
        <v/>
      </c>
      <c r="AT151" s="42" t="str">
        <f t="shared" ca="1" si="676"/>
        <v/>
      </c>
      <c r="AU151" s="42" t="str">
        <f t="shared" ca="1" si="676"/>
        <v/>
      </c>
      <c r="AV151" s="42" t="str">
        <f t="shared" ca="1" si="676"/>
        <v/>
      </c>
      <c r="AW151" s="42" t="str">
        <f t="shared" ca="1" si="676"/>
        <v/>
      </c>
      <c r="AX151" s="42" t="str">
        <f t="shared" ca="1" si="676"/>
        <v/>
      </c>
      <c r="AY151" s="42" t="str">
        <f t="shared" ca="1" si="676"/>
        <v/>
      </c>
      <c r="AZ151" s="42" t="str">
        <f t="shared" ca="1" si="676"/>
        <v/>
      </c>
      <c r="BA151" s="42" t="str">
        <f t="shared" ca="1" si="676"/>
        <v/>
      </c>
      <c r="BB151" s="42" t="str">
        <f t="shared" ca="1" si="676"/>
        <v/>
      </c>
      <c r="BC151" s="42" t="str">
        <f t="shared" ca="1" si="676"/>
        <v/>
      </c>
      <c r="BD151" s="42" t="str">
        <f t="shared" ca="1" si="676"/>
        <v/>
      </c>
      <c r="BE151" s="42" t="str">
        <f t="shared" ca="1" si="676"/>
        <v/>
      </c>
      <c r="BF151" s="42" t="str">
        <f t="shared" ca="1" si="676"/>
        <v/>
      </c>
      <c r="BG151" s="42" t="str">
        <f t="shared" ca="1" si="676"/>
        <v/>
      </c>
      <c r="BH151" s="42" t="str">
        <f t="shared" ca="1" si="676"/>
        <v/>
      </c>
      <c r="BI151" s="42" t="str">
        <f t="shared" ca="1" si="676"/>
        <v/>
      </c>
      <c r="BJ151" s="42" t="str">
        <f t="shared" ca="1" si="676"/>
        <v/>
      </c>
      <c r="BK151" s="42" t="str">
        <f t="shared" ca="1" si="676"/>
        <v/>
      </c>
      <c r="BL151" s="42" t="str">
        <f t="shared" ca="1" si="676"/>
        <v/>
      </c>
      <c r="BM151" s="42" t="str">
        <f t="shared" ca="1" si="676"/>
        <v/>
      </c>
      <c r="BN151" s="42" t="str">
        <f t="shared" ca="1" si="676"/>
        <v/>
      </c>
      <c r="BO151" s="42" t="str">
        <f t="shared" ca="1" si="676"/>
        <v/>
      </c>
      <c r="BP151" s="42" t="str">
        <f t="shared" ref="BP151:CZ151" ca="1" si="677">IF(BP$89="","",IF(BP$89=$M$2,BO151,IF(BP$11&lt;$D$7,OFFSET(INDIRECT($D$3),$A151-1,$Q$3+BP$11),OFFSET(INDIRECT($D$4),$A151-1,$Q$4+BP$11))))</f>
        <v/>
      </c>
      <c r="BQ151" s="42" t="str">
        <f t="shared" ca="1" si="677"/>
        <v/>
      </c>
      <c r="BR151" s="42" t="str">
        <f t="shared" ca="1" si="677"/>
        <v/>
      </c>
      <c r="BS151" s="42" t="str">
        <f t="shared" ca="1" si="677"/>
        <v/>
      </c>
      <c r="BT151" s="42" t="str">
        <f t="shared" ca="1" si="677"/>
        <v/>
      </c>
      <c r="BU151" s="42" t="str">
        <f t="shared" ca="1" si="677"/>
        <v/>
      </c>
      <c r="BV151" s="42" t="str">
        <f t="shared" ca="1" si="677"/>
        <v/>
      </c>
      <c r="BW151" s="42" t="str">
        <f t="shared" ca="1" si="677"/>
        <v/>
      </c>
      <c r="BX151" s="42" t="str">
        <f t="shared" ca="1" si="677"/>
        <v/>
      </c>
      <c r="BY151" s="42" t="str">
        <f t="shared" ca="1" si="677"/>
        <v/>
      </c>
      <c r="BZ151" s="42" t="str">
        <f t="shared" ca="1" si="677"/>
        <v/>
      </c>
      <c r="CA151" s="42" t="str">
        <f t="shared" ca="1" si="677"/>
        <v/>
      </c>
      <c r="CB151" s="42" t="str">
        <f t="shared" ca="1" si="677"/>
        <v/>
      </c>
      <c r="CC151" s="42" t="str">
        <f t="shared" ca="1" si="677"/>
        <v/>
      </c>
      <c r="CD151" s="42" t="str">
        <f t="shared" ca="1" si="677"/>
        <v/>
      </c>
      <c r="CE151" s="42" t="str">
        <f t="shared" ca="1" si="677"/>
        <v/>
      </c>
      <c r="CF151" s="42" t="str">
        <f t="shared" ca="1" si="677"/>
        <v/>
      </c>
      <c r="CG151" s="42" t="str">
        <f t="shared" ca="1" si="677"/>
        <v/>
      </c>
      <c r="CH151" s="42" t="str">
        <f t="shared" ca="1" si="677"/>
        <v/>
      </c>
      <c r="CI151" s="42" t="str">
        <f t="shared" ca="1" si="677"/>
        <v/>
      </c>
      <c r="CJ151" s="42" t="str">
        <f t="shared" ca="1" si="677"/>
        <v/>
      </c>
      <c r="CK151" s="42" t="str">
        <f t="shared" ca="1" si="677"/>
        <v/>
      </c>
      <c r="CL151" s="42" t="str">
        <f t="shared" ca="1" si="677"/>
        <v/>
      </c>
      <c r="CM151" s="42" t="str">
        <f t="shared" ca="1" si="677"/>
        <v/>
      </c>
      <c r="CN151" s="42" t="str">
        <f t="shared" ca="1" si="677"/>
        <v/>
      </c>
      <c r="CO151" s="42" t="str">
        <f t="shared" ca="1" si="677"/>
        <v/>
      </c>
      <c r="CP151" s="42" t="str">
        <f t="shared" ca="1" si="677"/>
        <v/>
      </c>
      <c r="CQ151" s="42" t="str">
        <f t="shared" ca="1" si="677"/>
        <v/>
      </c>
      <c r="CR151" s="42" t="str">
        <f t="shared" ca="1" si="677"/>
        <v/>
      </c>
      <c r="CS151" s="42" t="str">
        <f t="shared" ca="1" si="677"/>
        <v/>
      </c>
      <c r="CT151" s="42" t="str">
        <f t="shared" ca="1" si="677"/>
        <v/>
      </c>
      <c r="CU151" s="42" t="str">
        <f t="shared" ca="1" si="677"/>
        <v/>
      </c>
      <c r="CV151" s="42" t="str">
        <f t="shared" ca="1" si="677"/>
        <v/>
      </c>
      <c r="CW151" s="42" t="str">
        <f t="shared" ca="1" si="677"/>
        <v/>
      </c>
      <c r="CX151" s="42" t="str">
        <f t="shared" ca="1" si="677"/>
        <v/>
      </c>
      <c r="CY151" s="42" t="str">
        <f t="shared" ca="1" si="677"/>
        <v/>
      </c>
      <c r="CZ151" s="42" t="str">
        <f t="shared" ca="1" si="677"/>
        <v/>
      </c>
    </row>
    <row r="152" spans="1:104" ht="13.5" customHeight="1">
      <c r="A152" s="41">
        <v>136</v>
      </c>
      <c r="B152" s="3">
        <f t="shared" si="655"/>
        <v>152</v>
      </c>
      <c r="C152" s="46" t="s">
        <v>526</v>
      </c>
      <c r="D152" s="42" t="e">
        <f t="shared" ref="D152:AI152" ca="1" si="678">IF(D$89="","",IF(D$89=$M$2,C152,IF(D$11&lt;$D$7,OFFSET(INDIRECT($D$3),$A152-1,$Q$3+D$11),OFFSET(INDIRECT($D$4),$A152-1,$Q$4+D$11))))</f>
        <v>#REF!</v>
      </c>
      <c r="E152" s="42" t="e">
        <f t="shared" ca="1" si="678"/>
        <v>#REF!</v>
      </c>
      <c r="F152" s="42" t="e">
        <f t="shared" ca="1" si="678"/>
        <v>#REF!</v>
      </c>
      <c r="G152" s="42">
        <f t="shared" ca="1" si="678"/>
        <v>0</v>
      </c>
      <c r="H152" s="42" t="str">
        <f t="shared" ca="1" si="678"/>
        <v>cumulative translation adjustments</v>
      </c>
      <c r="I152" s="42">
        <f t="shared" ca="1" si="678"/>
        <v>0</v>
      </c>
      <c r="J152" s="42">
        <f t="shared" ca="1" si="678"/>
        <v>0</v>
      </c>
      <c r="K152" s="42">
        <f t="shared" ca="1" si="678"/>
        <v>0</v>
      </c>
      <c r="L152" s="42">
        <f t="shared" ca="1" si="678"/>
        <v>0</v>
      </c>
      <c r="M152" s="42">
        <f t="shared" ca="1" si="678"/>
        <v>0</v>
      </c>
      <c r="N152" s="42">
        <f t="shared" ca="1" si="678"/>
        <v>5</v>
      </c>
      <c r="O152" s="42">
        <f t="shared" ca="1" si="678"/>
        <v>-28</v>
      </c>
      <c r="P152" s="42">
        <f t="shared" ca="1" si="678"/>
        <v>30</v>
      </c>
      <c r="Q152" s="42">
        <f t="shared" ca="1" si="678"/>
        <v>9</v>
      </c>
      <c r="R152" s="42">
        <f t="shared" ca="1" si="678"/>
        <v>65</v>
      </c>
      <c r="S152" s="42">
        <f t="shared" ca="1" si="678"/>
        <v>23</v>
      </c>
      <c r="T152" s="42">
        <f t="shared" ca="1" si="678"/>
        <v>46</v>
      </c>
      <c r="U152" s="42">
        <f t="shared" ca="1" si="678"/>
        <v>-160</v>
      </c>
      <c r="V152" s="42">
        <f t="shared" ca="1" si="678"/>
        <v>-298</v>
      </c>
      <c r="W152" s="42">
        <f t="shared" ca="1" si="678"/>
        <v>0</v>
      </c>
      <c r="X152" s="42">
        <f t="shared" ca="1" si="678"/>
        <v>0</v>
      </c>
      <c r="Y152" s="42" t="str">
        <f t="shared" ca="1" si="678"/>
        <v/>
      </c>
      <c r="Z152" s="42" t="str">
        <f t="shared" ca="1" si="678"/>
        <v/>
      </c>
      <c r="AA152" s="42" t="str">
        <f t="shared" ca="1" si="678"/>
        <v/>
      </c>
      <c r="AB152" s="42" t="str">
        <f t="shared" ca="1" si="678"/>
        <v/>
      </c>
      <c r="AC152" s="42" t="str">
        <f t="shared" ca="1" si="678"/>
        <v/>
      </c>
      <c r="AD152" s="42" t="str">
        <f t="shared" ca="1" si="678"/>
        <v/>
      </c>
      <c r="AE152" s="42" t="str">
        <f t="shared" ca="1" si="678"/>
        <v/>
      </c>
      <c r="AF152" s="42" t="str">
        <f t="shared" ca="1" si="678"/>
        <v/>
      </c>
      <c r="AG152" s="42" t="str">
        <f t="shared" ca="1" si="678"/>
        <v/>
      </c>
      <c r="AH152" s="42" t="str">
        <f t="shared" ca="1" si="678"/>
        <v/>
      </c>
      <c r="AI152" s="42" t="str">
        <f t="shared" ca="1" si="678"/>
        <v/>
      </c>
      <c r="AJ152" s="42" t="str">
        <f t="shared" ref="AJ152:BO152" ca="1" si="679">IF(AJ$89="","",IF(AJ$89=$M$2,AI152,IF(AJ$11&lt;$D$7,OFFSET(INDIRECT($D$3),$A152-1,$Q$3+AJ$11),OFFSET(INDIRECT($D$4),$A152-1,$Q$4+AJ$11))))</f>
        <v/>
      </c>
      <c r="AK152" s="42" t="str">
        <f t="shared" ca="1" si="679"/>
        <v/>
      </c>
      <c r="AL152" s="42" t="str">
        <f t="shared" ca="1" si="679"/>
        <v/>
      </c>
      <c r="AM152" s="42" t="str">
        <f t="shared" ca="1" si="679"/>
        <v/>
      </c>
      <c r="AN152" s="42" t="str">
        <f t="shared" ca="1" si="679"/>
        <v/>
      </c>
      <c r="AO152" s="42" t="str">
        <f t="shared" ca="1" si="679"/>
        <v/>
      </c>
      <c r="AP152" s="42" t="str">
        <f t="shared" ca="1" si="679"/>
        <v/>
      </c>
      <c r="AQ152" s="42" t="str">
        <f t="shared" ca="1" si="679"/>
        <v/>
      </c>
      <c r="AR152" s="42" t="str">
        <f t="shared" ca="1" si="679"/>
        <v/>
      </c>
      <c r="AS152" s="42" t="str">
        <f t="shared" ca="1" si="679"/>
        <v/>
      </c>
      <c r="AT152" s="42" t="str">
        <f t="shared" ca="1" si="679"/>
        <v/>
      </c>
      <c r="AU152" s="42" t="str">
        <f t="shared" ca="1" si="679"/>
        <v/>
      </c>
      <c r="AV152" s="42" t="str">
        <f t="shared" ca="1" si="679"/>
        <v/>
      </c>
      <c r="AW152" s="42" t="str">
        <f t="shared" ca="1" si="679"/>
        <v/>
      </c>
      <c r="AX152" s="42" t="str">
        <f t="shared" ca="1" si="679"/>
        <v/>
      </c>
      <c r="AY152" s="42" t="str">
        <f t="shared" ca="1" si="679"/>
        <v/>
      </c>
      <c r="AZ152" s="42" t="str">
        <f t="shared" ca="1" si="679"/>
        <v/>
      </c>
      <c r="BA152" s="42" t="str">
        <f t="shared" ca="1" si="679"/>
        <v/>
      </c>
      <c r="BB152" s="42" t="str">
        <f t="shared" ca="1" si="679"/>
        <v/>
      </c>
      <c r="BC152" s="42" t="str">
        <f t="shared" ca="1" si="679"/>
        <v/>
      </c>
      <c r="BD152" s="42" t="str">
        <f t="shared" ca="1" si="679"/>
        <v/>
      </c>
      <c r="BE152" s="42" t="str">
        <f t="shared" ca="1" si="679"/>
        <v/>
      </c>
      <c r="BF152" s="42" t="str">
        <f t="shared" ca="1" si="679"/>
        <v/>
      </c>
      <c r="BG152" s="42" t="str">
        <f t="shared" ca="1" si="679"/>
        <v/>
      </c>
      <c r="BH152" s="42" t="str">
        <f t="shared" ca="1" si="679"/>
        <v/>
      </c>
      <c r="BI152" s="42" t="str">
        <f t="shared" ca="1" si="679"/>
        <v/>
      </c>
      <c r="BJ152" s="42" t="str">
        <f t="shared" ca="1" si="679"/>
        <v/>
      </c>
      <c r="BK152" s="42" t="str">
        <f t="shared" ca="1" si="679"/>
        <v/>
      </c>
      <c r="BL152" s="42" t="str">
        <f t="shared" ca="1" si="679"/>
        <v/>
      </c>
      <c r="BM152" s="42" t="str">
        <f t="shared" ca="1" si="679"/>
        <v/>
      </c>
      <c r="BN152" s="42" t="str">
        <f t="shared" ca="1" si="679"/>
        <v/>
      </c>
      <c r="BO152" s="42" t="str">
        <f t="shared" ca="1" si="679"/>
        <v/>
      </c>
      <c r="BP152" s="42" t="str">
        <f t="shared" ref="BP152:CZ152" ca="1" si="680">IF(BP$89="","",IF(BP$89=$M$2,BO152,IF(BP$11&lt;$D$7,OFFSET(INDIRECT($D$3),$A152-1,$Q$3+BP$11),OFFSET(INDIRECT($D$4),$A152-1,$Q$4+BP$11))))</f>
        <v/>
      </c>
      <c r="BQ152" s="42" t="str">
        <f t="shared" ca="1" si="680"/>
        <v/>
      </c>
      <c r="BR152" s="42" t="str">
        <f t="shared" ca="1" si="680"/>
        <v/>
      </c>
      <c r="BS152" s="42" t="str">
        <f t="shared" ca="1" si="680"/>
        <v/>
      </c>
      <c r="BT152" s="42" t="str">
        <f t="shared" ca="1" si="680"/>
        <v/>
      </c>
      <c r="BU152" s="42" t="str">
        <f t="shared" ca="1" si="680"/>
        <v/>
      </c>
      <c r="BV152" s="42" t="str">
        <f t="shared" ca="1" si="680"/>
        <v/>
      </c>
      <c r="BW152" s="42" t="str">
        <f t="shared" ca="1" si="680"/>
        <v/>
      </c>
      <c r="BX152" s="42" t="str">
        <f t="shared" ca="1" si="680"/>
        <v/>
      </c>
      <c r="BY152" s="42" t="str">
        <f t="shared" ca="1" si="680"/>
        <v/>
      </c>
      <c r="BZ152" s="42" t="str">
        <f t="shared" ca="1" si="680"/>
        <v/>
      </c>
      <c r="CA152" s="42" t="str">
        <f t="shared" ca="1" si="680"/>
        <v/>
      </c>
      <c r="CB152" s="42" t="str">
        <f t="shared" ca="1" si="680"/>
        <v/>
      </c>
      <c r="CC152" s="42" t="str">
        <f t="shared" ca="1" si="680"/>
        <v/>
      </c>
      <c r="CD152" s="42" t="str">
        <f t="shared" ca="1" si="680"/>
        <v/>
      </c>
      <c r="CE152" s="42" t="str">
        <f t="shared" ca="1" si="680"/>
        <v/>
      </c>
      <c r="CF152" s="42" t="str">
        <f t="shared" ca="1" si="680"/>
        <v/>
      </c>
      <c r="CG152" s="42" t="str">
        <f t="shared" ca="1" si="680"/>
        <v/>
      </c>
      <c r="CH152" s="42" t="str">
        <f t="shared" ca="1" si="680"/>
        <v/>
      </c>
      <c r="CI152" s="42" t="str">
        <f t="shared" ca="1" si="680"/>
        <v/>
      </c>
      <c r="CJ152" s="42" t="str">
        <f t="shared" ca="1" si="680"/>
        <v/>
      </c>
      <c r="CK152" s="42" t="str">
        <f t="shared" ca="1" si="680"/>
        <v/>
      </c>
      <c r="CL152" s="42" t="str">
        <f t="shared" ca="1" si="680"/>
        <v/>
      </c>
      <c r="CM152" s="42" t="str">
        <f t="shared" ca="1" si="680"/>
        <v/>
      </c>
      <c r="CN152" s="42" t="str">
        <f t="shared" ca="1" si="680"/>
        <v/>
      </c>
      <c r="CO152" s="42" t="str">
        <f t="shared" ca="1" si="680"/>
        <v/>
      </c>
      <c r="CP152" s="42" t="str">
        <f t="shared" ca="1" si="680"/>
        <v/>
      </c>
      <c r="CQ152" s="42" t="str">
        <f t="shared" ca="1" si="680"/>
        <v/>
      </c>
      <c r="CR152" s="42" t="str">
        <f t="shared" ca="1" si="680"/>
        <v/>
      </c>
      <c r="CS152" s="42" t="str">
        <f t="shared" ca="1" si="680"/>
        <v/>
      </c>
      <c r="CT152" s="42" t="str">
        <f t="shared" ca="1" si="680"/>
        <v/>
      </c>
      <c r="CU152" s="42" t="str">
        <f t="shared" ca="1" si="680"/>
        <v/>
      </c>
      <c r="CV152" s="42" t="str">
        <f t="shared" ca="1" si="680"/>
        <v/>
      </c>
      <c r="CW152" s="42" t="str">
        <f t="shared" ca="1" si="680"/>
        <v/>
      </c>
      <c r="CX152" s="42" t="str">
        <f t="shared" ca="1" si="680"/>
        <v/>
      </c>
      <c r="CY152" s="42" t="str">
        <f t="shared" ca="1" si="680"/>
        <v/>
      </c>
      <c r="CZ152" s="42" t="str">
        <f t="shared" ca="1" si="680"/>
        <v/>
      </c>
    </row>
    <row r="153" spans="1:104" ht="13.5" customHeight="1">
      <c r="A153" s="41">
        <v>138</v>
      </c>
      <c r="B153" s="3">
        <f t="shared" si="655"/>
        <v>153</v>
      </c>
      <c r="C153" s="46" t="s">
        <v>525</v>
      </c>
      <c r="D153" s="42" t="e">
        <f t="shared" ref="D153:AI153" ca="1" si="681">IF(D$89="","",IF(D$89=$M$2,C153,IF(D$11&lt;$D$7,OFFSET(INDIRECT($D$3),$A153-1,$Q$3+D$11),OFFSET(INDIRECT($D$4),$A153-1,$Q$4+D$11))))</f>
        <v>#REF!</v>
      </c>
      <c r="E153" s="42" t="e">
        <f t="shared" ca="1" si="681"/>
        <v>#REF!</v>
      </c>
      <c r="F153" s="42" t="e">
        <f t="shared" ca="1" si="681"/>
        <v>#REF!</v>
      </c>
      <c r="G153" s="42">
        <f t="shared" ca="1" si="681"/>
        <v>0</v>
      </c>
      <c r="H153" s="42" t="str">
        <f t="shared" ca="1" si="681"/>
        <v>treasury stock</v>
      </c>
      <c r="I153" s="42">
        <f t="shared" ca="1" si="681"/>
        <v>0</v>
      </c>
      <c r="J153" s="42">
        <f t="shared" ca="1" si="681"/>
        <v>0</v>
      </c>
      <c r="K153" s="42">
        <f t="shared" ca="1" si="681"/>
        <v>0</v>
      </c>
      <c r="L153" s="42">
        <f t="shared" ca="1" si="681"/>
        <v>0</v>
      </c>
      <c r="M153" s="42">
        <f t="shared" ca="1" si="681"/>
        <v>0</v>
      </c>
      <c r="N153" s="42">
        <f t="shared" ca="1" si="681"/>
        <v>-15103</v>
      </c>
      <c r="O153" s="42">
        <f t="shared" ca="1" si="681"/>
        <v>11741</v>
      </c>
      <c r="P153" s="42">
        <f t="shared" ca="1" si="681"/>
        <v>-22214</v>
      </c>
      <c r="Q153" s="42">
        <f t="shared" ca="1" si="681"/>
        <v>2997</v>
      </c>
      <c r="R153" s="42">
        <f t="shared" ca="1" si="681"/>
        <v>-21165</v>
      </c>
      <c r="S153" s="42">
        <f t="shared" ca="1" si="681"/>
        <v>-22331</v>
      </c>
      <c r="T153" s="42">
        <f t="shared" ca="1" si="681"/>
        <v>-11403</v>
      </c>
      <c r="U153" s="42">
        <f t="shared" ca="1" si="681"/>
        <v>-1375</v>
      </c>
      <c r="V153" s="42">
        <f t="shared" ca="1" si="681"/>
        <v>-20450</v>
      </c>
      <c r="W153" s="42">
        <f t="shared" ca="1" si="681"/>
        <v>0</v>
      </c>
      <c r="X153" s="42">
        <f t="shared" ca="1" si="681"/>
        <v>0</v>
      </c>
      <c r="Y153" s="42" t="str">
        <f t="shared" ca="1" si="681"/>
        <v/>
      </c>
      <c r="Z153" s="42" t="str">
        <f t="shared" ca="1" si="681"/>
        <v/>
      </c>
      <c r="AA153" s="42" t="str">
        <f t="shared" ca="1" si="681"/>
        <v/>
      </c>
      <c r="AB153" s="42" t="str">
        <f t="shared" ca="1" si="681"/>
        <v/>
      </c>
      <c r="AC153" s="42" t="str">
        <f t="shared" ca="1" si="681"/>
        <v/>
      </c>
      <c r="AD153" s="42" t="str">
        <f t="shared" ca="1" si="681"/>
        <v/>
      </c>
      <c r="AE153" s="42" t="str">
        <f t="shared" ca="1" si="681"/>
        <v/>
      </c>
      <c r="AF153" s="42" t="str">
        <f t="shared" ca="1" si="681"/>
        <v/>
      </c>
      <c r="AG153" s="42" t="str">
        <f t="shared" ca="1" si="681"/>
        <v/>
      </c>
      <c r="AH153" s="42" t="str">
        <f t="shared" ca="1" si="681"/>
        <v/>
      </c>
      <c r="AI153" s="42" t="str">
        <f t="shared" ca="1" si="681"/>
        <v/>
      </c>
      <c r="AJ153" s="42" t="str">
        <f t="shared" ref="AJ153:BO153" ca="1" si="682">IF(AJ$89="","",IF(AJ$89=$M$2,AI153,IF(AJ$11&lt;$D$7,OFFSET(INDIRECT($D$3),$A153-1,$Q$3+AJ$11),OFFSET(INDIRECT($D$4),$A153-1,$Q$4+AJ$11))))</f>
        <v/>
      </c>
      <c r="AK153" s="42" t="str">
        <f t="shared" ca="1" si="682"/>
        <v/>
      </c>
      <c r="AL153" s="42" t="str">
        <f t="shared" ca="1" si="682"/>
        <v/>
      </c>
      <c r="AM153" s="42" t="str">
        <f t="shared" ca="1" si="682"/>
        <v/>
      </c>
      <c r="AN153" s="42" t="str">
        <f t="shared" ca="1" si="682"/>
        <v/>
      </c>
      <c r="AO153" s="42" t="str">
        <f t="shared" ca="1" si="682"/>
        <v/>
      </c>
      <c r="AP153" s="42" t="str">
        <f t="shared" ca="1" si="682"/>
        <v/>
      </c>
      <c r="AQ153" s="42" t="str">
        <f t="shared" ca="1" si="682"/>
        <v/>
      </c>
      <c r="AR153" s="42" t="str">
        <f t="shared" ca="1" si="682"/>
        <v/>
      </c>
      <c r="AS153" s="42" t="str">
        <f t="shared" ca="1" si="682"/>
        <v/>
      </c>
      <c r="AT153" s="42" t="str">
        <f t="shared" ca="1" si="682"/>
        <v/>
      </c>
      <c r="AU153" s="42" t="str">
        <f t="shared" ca="1" si="682"/>
        <v/>
      </c>
      <c r="AV153" s="42" t="str">
        <f t="shared" ca="1" si="682"/>
        <v/>
      </c>
      <c r="AW153" s="42" t="str">
        <f t="shared" ca="1" si="682"/>
        <v/>
      </c>
      <c r="AX153" s="42" t="str">
        <f t="shared" ca="1" si="682"/>
        <v/>
      </c>
      <c r="AY153" s="42" t="str">
        <f t="shared" ca="1" si="682"/>
        <v/>
      </c>
      <c r="AZ153" s="42" t="str">
        <f t="shared" ca="1" si="682"/>
        <v/>
      </c>
      <c r="BA153" s="42" t="str">
        <f t="shared" ca="1" si="682"/>
        <v/>
      </c>
      <c r="BB153" s="42" t="str">
        <f t="shared" ca="1" si="682"/>
        <v/>
      </c>
      <c r="BC153" s="42" t="str">
        <f t="shared" ca="1" si="682"/>
        <v/>
      </c>
      <c r="BD153" s="42" t="str">
        <f t="shared" ca="1" si="682"/>
        <v/>
      </c>
      <c r="BE153" s="42" t="str">
        <f t="shared" ca="1" si="682"/>
        <v/>
      </c>
      <c r="BF153" s="42" t="str">
        <f t="shared" ca="1" si="682"/>
        <v/>
      </c>
      <c r="BG153" s="42" t="str">
        <f t="shared" ca="1" si="682"/>
        <v/>
      </c>
      <c r="BH153" s="42" t="str">
        <f t="shared" ca="1" si="682"/>
        <v/>
      </c>
      <c r="BI153" s="42" t="str">
        <f t="shared" ca="1" si="682"/>
        <v/>
      </c>
      <c r="BJ153" s="42" t="str">
        <f t="shared" ca="1" si="682"/>
        <v/>
      </c>
      <c r="BK153" s="42" t="str">
        <f t="shared" ca="1" si="682"/>
        <v/>
      </c>
      <c r="BL153" s="42" t="str">
        <f t="shared" ca="1" si="682"/>
        <v/>
      </c>
      <c r="BM153" s="42" t="str">
        <f t="shared" ca="1" si="682"/>
        <v/>
      </c>
      <c r="BN153" s="42" t="str">
        <f t="shared" ca="1" si="682"/>
        <v/>
      </c>
      <c r="BO153" s="42" t="str">
        <f t="shared" ca="1" si="682"/>
        <v/>
      </c>
      <c r="BP153" s="42" t="str">
        <f t="shared" ref="BP153:CZ153" ca="1" si="683">IF(BP$89="","",IF(BP$89=$M$2,BO153,IF(BP$11&lt;$D$7,OFFSET(INDIRECT($D$3),$A153-1,$Q$3+BP$11),OFFSET(INDIRECT($D$4),$A153-1,$Q$4+BP$11))))</f>
        <v/>
      </c>
      <c r="BQ153" s="42" t="str">
        <f t="shared" ca="1" si="683"/>
        <v/>
      </c>
      <c r="BR153" s="42" t="str">
        <f t="shared" ca="1" si="683"/>
        <v/>
      </c>
      <c r="BS153" s="42" t="str">
        <f t="shared" ca="1" si="683"/>
        <v/>
      </c>
      <c r="BT153" s="42" t="str">
        <f t="shared" ca="1" si="683"/>
        <v/>
      </c>
      <c r="BU153" s="42" t="str">
        <f t="shared" ca="1" si="683"/>
        <v/>
      </c>
      <c r="BV153" s="42" t="str">
        <f t="shared" ca="1" si="683"/>
        <v/>
      </c>
      <c r="BW153" s="42" t="str">
        <f t="shared" ca="1" si="683"/>
        <v/>
      </c>
      <c r="BX153" s="42" t="str">
        <f t="shared" ca="1" si="683"/>
        <v/>
      </c>
      <c r="BY153" s="42" t="str">
        <f t="shared" ca="1" si="683"/>
        <v/>
      </c>
      <c r="BZ153" s="42" t="str">
        <f t="shared" ca="1" si="683"/>
        <v/>
      </c>
      <c r="CA153" s="42" t="str">
        <f t="shared" ca="1" si="683"/>
        <v/>
      </c>
      <c r="CB153" s="42" t="str">
        <f t="shared" ca="1" si="683"/>
        <v/>
      </c>
      <c r="CC153" s="42" t="str">
        <f t="shared" ca="1" si="683"/>
        <v/>
      </c>
      <c r="CD153" s="42" t="str">
        <f t="shared" ca="1" si="683"/>
        <v/>
      </c>
      <c r="CE153" s="42" t="str">
        <f t="shared" ca="1" si="683"/>
        <v/>
      </c>
      <c r="CF153" s="42" t="str">
        <f t="shared" ca="1" si="683"/>
        <v/>
      </c>
      <c r="CG153" s="42" t="str">
        <f t="shared" ca="1" si="683"/>
        <v/>
      </c>
      <c r="CH153" s="42" t="str">
        <f t="shared" ca="1" si="683"/>
        <v/>
      </c>
      <c r="CI153" s="42" t="str">
        <f t="shared" ca="1" si="683"/>
        <v/>
      </c>
      <c r="CJ153" s="42" t="str">
        <f t="shared" ca="1" si="683"/>
        <v/>
      </c>
      <c r="CK153" s="42" t="str">
        <f t="shared" ca="1" si="683"/>
        <v/>
      </c>
      <c r="CL153" s="42" t="str">
        <f t="shared" ca="1" si="683"/>
        <v/>
      </c>
      <c r="CM153" s="42" t="str">
        <f t="shared" ca="1" si="683"/>
        <v/>
      </c>
      <c r="CN153" s="42" t="str">
        <f t="shared" ca="1" si="683"/>
        <v/>
      </c>
      <c r="CO153" s="42" t="str">
        <f t="shared" ca="1" si="683"/>
        <v/>
      </c>
      <c r="CP153" s="42" t="str">
        <f t="shared" ca="1" si="683"/>
        <v/>
      </c>
      <c r="CQ153" s="42" t="str">
        <f t="shared" ca="1" si="683"/>
        <v/>
      </c>
      <c r="CR153" s="42" t="str">
        <f t="shared" ca="1" si="683"/>
        <v/>
      </c>
      <c r="CS153" s="42" t="str">
        <f t="shared" ca="1" si="683"/>
        <v/>
      </c>
      <c r="CT153" s="42" t="str">
        <f t="shared" ca="1" si="683"/>
        <v/>
      </c>
      <c r="CU153" s="42" t="str">
        <f t="shared" ca="1" si="683"/>
        <v/>
      </c>
      <c r="CV153" s="42" t="str">
        <f t="shared" ca="1" si="683"/>
        <v/>
      </c>
      <c r="CW153" s="42" t="str">
        <f t="shared" ca="1" si="683"/>
        <v/>
      </c>
      <c r="CX153" s="42" t="str">
        <f t="shared" ca="1" si="683"/>
        <v/>
      </c>
      <c r="CY153" s="42" t="str">
        <f t="shared" ca="1" si="683"/>
        <v/>
      </c>
      <c r="CZ153" s="42" t="str">
        <f t="shared" ca="1" si="683"/>
        <v/>
      </c>
    </row>
    <row r="154" spans="1:104" ht="13.5" customHeight="1">
      <c r="A154" s="41">
        <v>139</v>
      </c>
      <c r="B154" s="3">
        <f t="shared" si="655"/>
        <v>154</v>
      </c>
      <c r="C154" s="46" t="s">
        <v>699</v>
      </c>
      <c r="D154" s="42" t="e">
        <f t="shared" ref="D154:AI154" ca="1" si="684">IF(D$89="","",IF(D$89=$M$2,C154,IF(D$11&lt;$D$7,OFFSET(INDIRECT($D$3),$A154-1,$Q$3+D$11),OFFSET(INDIRECT($D$4),$A154-1,$Q$4+D$11))))</f>
        <v>#REF!</v>
      </c>
      <c r="E154" s="42" t="e">
        <f t="shared" ca="1" si="684"/>
        <v>#REF!</v>
      </c>
      <c r="F154" s="42" t="e">
        <f t="shared" ca="1" si="684"/>
        <v>#REF!</v>
      </c>
      <c r="G154" s="42">
        <f t="shared" ca="1" si="684"/>
        <v>0</v>
      </c>
      <c r="H154" s="42" t="str">
        <f t="shared" ca="1" si="684"/>
        <v>other equity adjustments</v>
      </c>
      <c r="I154" s="42">
        <f t="shared" ca="1" si="684"/>
        <v>443</v>
      </c>
      <c r="J154" s="42">
        <f t="shared" ca="1" si="684"/>
        <v>499</v>
      </c>
      <c r="K154" s="42">
        <f t="shared" ca="1" si="684"/>
        <v>-471</v>
      </c>
      <c r="L154" s="42">
        <f t="shared" ca="1" si="684"/>
        <v>0</v>
      </c>
      <c r="M154" s="42">
        <f t="shared" ca="1" si="684"/>
        <v>0</v>
      </c>
      <c r="N154" s="42">
        <f t="shared" ca="1" si="684"/>
        <v>0</v>
      </c>
      <c r="O154" s="42">
        <f t="shared" ca="1" si="684"/>
        <v>0</v>
      </c>
      <c r="P154" s="42">
        <f t="shared" ca="1" si="684"/>
        <v>0</v>
      </c>
      <c r="Q154" s="42">
        <f t="shared" ca="1" si="684"/>
        <v>6306</v>
      </c>
      <c r="R154" s="42">
        <f t="shared" ca="1" si="684"/>
        <v>3485</v>
      </c>
      <c r="S154" s="42">
        <f t="shared" ca="1" si="684"/>
        <v>7847</v>
      </c>
      <c r="T154" s="42">
        <f t="shared" ca="1" si="684"/>
        <v>9980</v>
      </c>
      <c r="U154" s="42">
        <f t="shared" ca="1" si="684"/>
        <v>0</v>
      </c>
      <c r="V154" s="42">
        <f t="shared" ca="1" si="684"/>
        <v>0</v>
      </c>
      <c r="W154" s="42">
        <f t="shared" ca="1" si="684"/>
        <v>0</v>
      </c>
      <c r="X154" s="42">
        <f t="shared" ca="1" si="684"/>
        <v>0</v>
      </c>
      <c r="Y154" s="42" t="str">
        <f t="shared" ca="1" si="684"/>
        <v/>
      </c>
      <c r="Z154" s="42" t="str">
        <f t="shared" ca="1" si="684"/>
        <v/>
      </c>
      <c r="AA154" s="42" t="str">
        <f t="shared" ca="1" si="684"/>
        <v/>
      </c>
      <c r="AB154" s="42" t="str">
        <f t="shared" ca="1" si="684"/>
        <v/>
      </c>
      <c r="AC154" s="42" t="str">
        <f t="shared" ca="1" si="684"/>
        <v/>
      </c>
      <c r="AD154" s="42" t="str">
        <f t="shared" ca="1" si="684"/>
        <v/>
      </c>
      <c r="AE154" s="42" t="str">
        <f t="shared" ca="1" si="684"/>
        <v/>
      </c>
      <c r="AF154" s="42" t="str">
        <f t="shared" ca="1" si="684"/>
        <v/>
      </c>
      <c r="AG154" s="42" t="str">
        <f t="shared" ca="1" si="684"/>
        <v/>
      </c>
      <c r="AH154" s="42" t="str">
        <f t="shared" ca="1" si="684"/>
        <v/>
      </c>
      <c r="AI154" s="42" t="str">
        <f t="shared" ca="1" si="684"/>
        <v/>
      </c>
      <c r="AJ154" s="42" t="str">
        <f t="shared" ref="AJ154:BO154" ca="1" si="685">IF(AJ$89="","",IF(AJ$89=$M$2,AI154,IF(AJ$11&lt;$D$7,OFFSET(INDIRECT($D$3),$A154-1,$Q$3+AJ$11),OFFSET(INDIRECT($D$4),$A154-1,$Q$4+AJ$11))))</f>
        <v/>
      </c>
      <c r="AK154" s="42" t="str">
        <f t="shared" ca="1" si="685"/>
        <v/>
      </c>
      <c r="AL154" s="42" t="str">
        <f t="shared" ca="1" si="685"/>
        <v/>
      </c>
      <c r="AM154" s="42" t="str">
        <f t="shared" ca="1" si="685"/>
        <v/>
      </c>
      <c r="AN154" s="42" t="str">
        <f t="shared" ca="1" si="685"/>
        <v/>
      </c>
      <c r="AO154" s="42" t="str">
        <f t="shared" ca="1" si="685"/>
        <v/>
      </c>
      <c r="AP154" s="42" t="str">
        <f t="shared" ca="1" si="685"/>
        <v/>
      </c>
      <c r="AQ154" s="42" t="str">
        <f t="shared" ca="1" si="685"/>
        <v/>
      </c>
      <c r="AR154" s="42" t="str">
        <f t="shared" ca="1" si="685"/>
        <v/>
      </c>
      <c r="AS154" s="42" t="str">
        <f t="shared" ca="1" si="685"/>
        <v/>
      </c>
      <c r="AT154" s="42" t="str">
        <f t="shared" ca="1" si="685"/>
        <v/>
      </c>
      <c r="AU154" s="42" t="str">
        <f t="shared" ca="1" si="685"/>
        <v/>
      </c>
      <c r="AV154" s="42" t="str">
        <f t="shared" ca="1" si="685"/>
        <v/>
      </c>
      <c r="AW154" s="42" t="str">
        <f t="shared" ca="1" si="685"/>
        <v/>
      </c>
      <c r="AX154" s="42" t="str">
        <f t="shared" ca="1" si="685"/>
        <v/>
      </c>
      <c r="AY154" s="42" t="str">
        <f t="shared" ca="1" si="685"/>
        <v/>
      </c>
      <c r="AZ154" s="42" t="str">
        <f t="shared" ca="1" si="685"/>
        <v/>
      </c>
      <c r="BA154" s="42" t="str">
        <f t="shared" ca="1" si="685"/>
        <v/>
      </c>
      <c r="BB154" s="42" t="str">
        <f t="shared" ca="1" si="685"/>
        <v/>
      </c>
      <c r="BC154" s="42" t="str">
        <f t="shared" ca="1" si="685"/>
        <v/>
      </c>
      <c r="BD154" s="42" t="str">
        <f t="shared" ca="1" si="685"/>
        <v/>
      </c>
      <c r="BE154" s="42" t="str">
        <f t="shared" ca="1" si="685"/>
        <v/>
      </c>
      <c r="BF154" s="42" t="str">
        <f t="shared" ca="1" si="685"/>
        <v/>
      </c>
      <c r="BG154" s="42" t="str">
        <f t="shared" ca="1" si="685"/>
        <v/>
      </c>
      <c r="BH154" s="42" t="str">
        <f t="shared" ca="1" si="685"/>
        <v/>
      </c>
      <c r="BI154" s="42" t="str">
        <f t="shared" ca="1" si="685"/>
        <v/>
      </c>
      <c r="BJ154" s="42" t="str">
        <f t="shared" ca="1" si="685"/>
        <v/>
      </c>
      <c r="BK154" s="42" t="str">
        <f t="shared" ca="1" si="685"/>
        <v/>
      </c>
      <c r="BL154" s="42" t="str">
        <f t="shared" ca="1" si="685"/>
        <v/>
      </c>
      <c r="BM154" s="42" t="str">
        <f t="shared" ca="1" si="685"/>
        <v/>
      </c>
      <c r="BN154" s="42" t="str">
        <f t="shared" ca="1" si="685"/>
        <v/>
      </c>
      <c r="BO154" s="42" t="str">
        <f t="shared" ca="1" si="685"/>
        <v/>
      </c>
      <c r="BP154" s="42" t="str">
        <f t="shared" ref="BP154:CZ154" ca="1" si="686">IF(BP$89="","",IF(BP$89=$M$2,BO154,IF(BP$11&lt;$D$7,OFFSET(INDIRECT($D$3),$A154-1,$Q$3+BP$11),OFFSET(INDIRECT($D$4),$A154-1,$Q$4+BP$11))))</f>
        <v/>
      </c>
      <c r="BQ154" s="42" t="str">
        <f t="shared" ca="1" si="686"/>
        <v/>
      </c>
      <c r="BR154" s="42" t="str">
        <f t="shared" ca="1" si="686"/>
        <v/>
      </c>
      <c r="BS154" s="42" t="str">
        <f t="shared" ca="1" si="686"/>
        <v/>
      </c>
      <c r="BT154" s="42" t="str">
        <f t="shared" ca="1" si="686"/>
        <v/>
      </c>
      <c r="BU154" s="42" t="str">
        <f t="shared" ca="1" si="686"/>
        <v/>
      </c>
      <c r="BV154" s="42" t="str">
        <f t="shared" ca="1" si="686"/>
        <v/>
      </c>
      <c r="BW154" s="42" t="str">
        <f t="shared" ca="1" si="686"/>
        <v/>
      </c>
      <c r="BX154" s="42" t="str">
        <f t="shared" ca="1" si="686"/>
        <v/>
      </c>
      <c r="BY154" s="42" t="str">
        <f t="shared" ca="1" si="686"/>
        <v/>
      </c>
      <c r="BZ154" s="42" t="str">
        <f t="shared" ca="1" si="686"/>
        <v/>
      </c>
      <c r="CA154" s="42" t="str">
        <f t="shared" ca="1" si="686"/>
        <v/>
      </c>
      <c r="CB154" s="42" t="str">
        <f t="shared" ca="1" si="686"/>
        <v/>
      </c>
      <c r="CC154" s="42" t="str">
        <f t="shared" ca="1" si="686"/>
        <v/>
      </c>
      <c r="CD154" s="42" t="str">
        <f t="shared" ca="1" si="686"/>
        <v/>
      </c>
      <c r="CE154" s="42" t="str">
        <f t="shared" ca="1" si="686"/>
        <v/>
      </c>
      <c r="CF154" s="42" t="str">
        <f t="shared" ca="1" si="686"/>
        <v/>
      </c>
      <c r="CG154" s="42" t="str">
        <f t="shared" ca="1" si="686"/>
        <v/>
      </c>
      <c r="CH154" s="42" t="str">
        <f t="shared" ca="1" si="686"/>
        <v/>
      </c>
      <c r="CI154" s="42" t="str">
        <f t="shared" ca="1" si="686"/>
        <v/>
      </c>
      <c r="CJ154" s="42" t="str">
        <f t="shared" ca="1" si="686"/>
        <v/>
      </c>
      <c r="CK154" s="42" t="str">
        <f t="shared" ca="1" si="686"/>
        <v/>
      </c>
      <c r="CL154" s="42" t="str">
        <f t="shared" ca="1" si="686"/>
        <v/>
      </c>
      <c r="CM154" s="42" t="str">
        <f t="shared" ca="1" si="686"/>
        <v/>
      </c>
      <c r="CN154" s="42" t="str">
        <f t="shared" ca="1" si="686"/>
        <v/>
      </c>
      <c r="CO154" s="42" t="str">
        <f t="shared" ca="1" si="686"/>
        <v/>
      </c>
      <c r="CP154" s="42" t="str">
        <f t="shared" ca="1" si="686"/>
        <v/>
      </c>
      <c r="CQ154" s="42" t="str">
        <f t="shared" ca="1" si="686"/>
        <v/>
      </c>
      <c r="CR154" s="42" t="str">
        <f t="shared" ca="1" si="686"/>
        <v/>
      </c>
      <c r="CS154" s="42" t="str">
        <f t="shared" ca="1" si="686"/>
        <v/>
      </c>
      <c r="CT154" s="42" t="str">
        <f t="shared" ca="1" si="686"/>
        <v/>
      </c>
      <c r="CU154" s="42" t="str">
        <f t="shared" ca="1" si="686"/>
        <v/>
      </c>
      <c r="CV154" s="42" t="str">
        <f t="shared" ca="1" si="686"/>
        <v/>
      </c>
      <c r="CW154" s="42" t="str">
        <f t="shared" ca="1" si="686"/>
        <v/>
      </c>
      <c r="CX154" s="42" t="str">
        <f t="shared" ca="1" si="686"/>
        <v/>
      </c>
      <c r="CY154" s="42" t="str">
        <f t="shared" ca="1" si="686"/>
        <v/>
      </c>
      <c r="CZ154" s="42" t="str">
        <f t="shared" ca="1" si="686"/>
        <v/>
      </c>
    </row>
    <row r="155" spans="1:104" ht="13.5" customHeight="1">
      <c r="A155" s="41">
        <v>137</v>
      </c>
      <c r="B155" s="3">
        <f t="shared" si="655"/>
        <v>155</v>
      </c>
      <c r="C155" s="43" t="s">
        <v>524</v>
      </c>
      <c r="D155" s="42" t="e">
        <f t="shared" ref="D155:AI155" ca="1" si="687">IF(D$89="","",IF(D$89=$M$2,C155,IF(D$11&lt;$D$7,OFFSET(INDIRECT($D$3),$A155-1,$Q$3+D$11),OFFSET(INDIRECT($D$4),$A155-1,$Q$4+D$11))))</f>
        <v>#REF!</v>
      </c>
      <c r="E155" s="42" t="e">
        <f t="shared" ca="1" si="687"/>
        <v>#REF!</v>
      </c>
      <c r="F155" s="42" t="e">
        <f t="shared" ca="1" si="687"/>
        <v>#REF!</v>
      </c>
      <c r="G155" s="42">
        <f t="shared" ca="1" si="687"/>
        <v>0</v>
      </c>
      <c r="H155" s="42" t="str">
        <f t="shared" ca="1" si="687"/>
        <v>retained earnings</v>
      </c>
      <c r="I155" s="42">
        <f t="shared" ca="1" si="687"/>
        <v>62841</v>
      </c>
      <c r="J155" s="42">
        <f t="shared" ca="1" si="687"/>
        <v>101289</v>
      </c>
      <c r="K155" s="42">
        <f t="shared" ca="1" si="687"/>
        <v>104256</v>
      </c>
      <c r="L155" s="42">
        <f t="shared" ca="1" si="687"/>
        <v>87152</v>
      </c>
      <c r="M155" s="42">
        <f t="shared" ca="1" si="687"/>
        <v>92284</v>
      </c>
      <c r="N155" s="42">
        <f t="shared" ca="1" si="687"/>
        <v>0</v>
      </c>
      <c r="O155" s="42">
        <f t="shared" ca="1" si="687"/>
        <v>0</v>
      </c>
      <c r="P155" s="42">
        <f t="shared" ca="1" si="687"/>
        <v>0</v>
      </c>
      <c r="Q155" s="42">
        <f t="shared" ca="1" si="687"/>
        <v>0</v>
      </c>
      <c r="R155" s="42">
        <f t="shared" ca="1" si="687"/>
        <v>0</v>
      </c>
      <c r="S155" s="42">
        <f t="shared" ca="1" si="687"/>
        <v>0</v>
      </c>
      <c r="T155" s="42">
        <f t="shared" ca="1" si="687"/>
        <v>0</v>
      </c>
      <c r="U155" s="42">
        <f t="shared" ca="1" si="687"/>
        <v>0</v>
      </c>
      <c r="V155" s="42">
        <f t="shared" ca="1" si="687"/>
        <v>0</v>
      </c>
      <c r="W155" s="42">
        <f t="shared" ca="1" si="687"/>
        <v>0</v>
      </c>
      <c r="X155" s="42">
        <f t="shared" ca="1" si="687"/>
        <v>0</v>
      </c>
      <c r="Y155" s="42" t="str">
        <f t="shared" ca="1" si="687"/>
        <v/>
      </c>
      <c r="Z155" s="42" t="str">
        <f t="shared" ca="1" si="687"/>
        <v/>
      </c>
      <c r="AA155" s="42" t="str">
        <f t="shared" ca="1" si="687"/>
        <v/>
      </c>
      <c r="AB155" s="42" t="str">
        <f t="shared" ca="1" si="687"/>
        <v/>
      </c>
      <c r="AC155" s="42" t="str">
        <f t="shared" ca="1" si="687"/>
        <v/>
      </c>
      <c r="AD155" s="42" t="str">
        <f t="shared" ca="1" si="687"/>
        <v/>
      </c>
      <c r="AE155" s="42" t="str">
        <f t="shared" ca="1" si="687"/>
        <v/>
      </c>
      <c r="AF155" s="42" t="str">
        <f t="shared" ca="1" si="687"/>
        <v/>
      </c>
      <c r="AG155" s="42" t="str">
        <f t="shared" ca="1" si="687"/>
        <v/>
      </c>
      <c r="AH155" s="42" t="str">
        <f t="shared" ca="1" si="687"/>
        <v/>
      </c>
      <c r="AI155" s="42" t="str">
        <f t="shared" ca="1" si="687"/>
        <v/>
      </c>
      <c r="AJ155" s="42" t="str">
        <f t="shared" ref="AJ155:BO155" ca="1" si="688">IF(AJ$89="","",IF(AJ$89=$M$2,AI155,IF(AJ$11&lt;$D$7,OFFSET(INDIRECT($D$3),$A155-1,$Q$3+AJ$11),OFFSET(INDIRECT($D$4),$A155-1,$Q$4+AJ$11))))</f>
        <v/>
      </c>
      <c r="AK155" s="42" t="str">
        <f t="shared" ca="1" si="688"/>
        <v/>
      </c>
      <c r="AL155" s="42" t="str">
        <f t="shared" ca="1" si="688"/>
        <v/>
      </c>
      <c r="AM155" s="42" t="str">
        <f t="shared" ca="1" si="688"/>
        <v/>
      </c>
      <c r="AN155" s="42" t="str">
        <f t="shared" ca="1" si="688"/>
        <v/>
      </c>
      <c r="AO155" s="42" t="str">
        <f t="shared" ca="1" si="688"/>
        <v/>
      </c>
      <c r="AP155" s="42" t="str">
        <f t="shared" ca="1" si="688"/>
        <v/>
      </c>
      <c r="AQ155" s="42" t="str">
        <f t="shared" ca="1" si="688"/>
        <v/>
      </c>
      <c r="AR155" s="42" t="str">
        <f t="shared" ca="1" si="688"/>
        <v/>
      </c>
      <c r="AS155" s="42" t="str">
        <f t="shared" ca="1" si="688"/>
        <v/>
      </c>
      <c r="AT155" s="42" t="str">
        <f t="shared" ca="1" si="688"/>
        <v/>
      </c>
      <c r="AU155" s="42" t="str">
        <f t="shared" ca="1" si="688"/>
        <v/>
      </c>
      <c r="AV155" s="42" t="str">
        <f t="shared" ca="1" si="688"/>
        <v/>
      </c>
      <c r="AW155" s="42" t="str">
        <f t="shared" ca="1" si="688"/>
        <v/>
      </c>
      <c r="AX155" s="42" t="str">
        <f t="shared" ca="1" si="688"/>
        <v/>
      </c>
      <c r="AY155" s="42" t="str">
        <f t="shared" ca="1" si="688"/>
        <v/>
      </c>
      <c r="AZ155" s="42" t="str">
        <f t="shared" ca="1" si="688"/>
        <v/>
      </c>
      <c r="BA155" s="42" t="str">
        <f t="shared" ca="1" si="688"/>
        <v/>
      </c>
      <c r="BB155" s="42" t="str">
        <f t="shared" ca="1" si="688"/>
        <v/>
      </c>
      <c r="BC155" s="42" t="str">
        <f t="shared" ca="1" si="688"/>
        <v/>
      </c>
      <c r="BD155" s="42" t="str">
        <f t="shared" ca="1" si="688"/>
        <v/>
      </c>
      <c r="BE155" s="42" t="str">
        <f t="shared" ca="1" si="688"/>
        <v/>
      </c>
      <c r="BF155" s="42" t="str">
        <f t="shared" ca="1" si="688"/>
        <v/>
      </c>
      <c r="BG155" s="42" t="str">
        <f t="shared" ca="1" si="688"/>
        <v/>
      </c>
      <c r="BH155" s="42" t="str">
        <f t="shared" ca="1" si="688"/>
        <v/>
      </c>
      <c r="BI155" s="42" t="str">
        <f t="shared" ca="1" si="688"/>
        <v/>
      </c>
      <c r="BJ155" s="42" t="str">
        <f t="shared" ca="1" si="688"/>
        <v/>
      </c>
      <c r="BK155" s="42" t="str">
        <f t="shared" ca="1" si="688"/>
        <v/>
      </c>
      <c r="BL155" s="42" t="str">
        <f t="shared" ca="1" si="688"/>
        <v/>
      </c>
      <c r="BM155" s="42" t="str">
        <f t="shared" ca="1" si="688"/>
        <v/>
      </c>
      <c r="BN155" s="42" t="str">
        <f t="shared" ca="1" si="688"/>
        <v/>
      </c>
      <c r="BO155" s="42" t="str">
        <f t="shared" ca="1" si="688"/>
        <v/>
      </c>
      <c r="BP155" s="42" t="str">
        <f t="shared" ref="BP155:CZ155" ca="1" si="689">IF(BP$89="","",IF(BP$89=$M$2,BO155,IF(BP$11&lt;$D$7,OFFSET(INDIRECT($D$3),$A155-1,$Q$3+BP$11),OFFSET(INDIRECT($D$4),$A155-1,$Q$4+BP$11))))</f>
        <v/>
      </c>
      <c r="BQ155" s="42" t="str">
        <f t="shared" ca="1" si="689"/>
        <v/>
      </c>
      <c r="BR155" s="42" t="str">
        <f t="shared" ca="1" si="689"/>
        <v/>
      </c>
      <c r="BS155" s="42" t="str">
        <f t="shared" ca="1" si="689"/>
        <v/>
      </c>
      <c r="BT155" s="42" t="str">
        <f t="shared" ca="1" si="689"/>
        <v/>
      </c>
      <c r="BU155" s="42" t="str">
        <f t="shared" ca="1" si="689"/>
        <v/>
      </c>
      <c r="BV155" s="42" t="str">
        <f t="shared" ca="1" si="689"/>
        <v/>
      </c>
      <c r="BW155" s="42" t="str">
        <f t="shared" ca="1" si="689"/>
        <v/>
      </c>
      <c r="BX155" s="42" t="str">
        <f t="shared" ca="1" si="689"/>
        <v/>
      </c>
      <c r="BY155" s="42" t="str">
        <f t="shared" ca="1" si="689"/>
        <v/>
      </c>
      <c r="BZ155" s="42" t="str">
        <f t="shared" ca="1" si="689"/>
        <v/>
      </c>
      <c r="CA155" s="42" t="str">
        <f t="shared" ca="1" si="689"/>
        <v/>
      </c>
      <c r="CB155" s="42" t="str">
        <f t="shared" ca="1" si="689"/>
        <v/>
      </c>
      <c r="CC155" s="42" t="str">
        <f t="shared" ca="1" si="689"/>
        <v/>
      </c>
      <c r="CD155" s="42" t="str">
        <f t="shared" ca="1" si="689"/>
        <v/>
      </c>
      <c r="CE155" s="42" t="str">
        <f t="shared" ca="1" si="689"/>
        <v/>
      </c>
      <c r="CF155" s="42" t="str">
        <f t="shared" ca="1" si="689"/>
        <v/>
      </c>
      <c r="CG155" s="42" t="str">
        <f t="shared" ca="1" si="689"/>
        <v/>
      </c>
      <c r="CH155" s="42" t="str">
        <f t="shared" ca="1" si="689"/>
        <v/>
      </c>
      <c r="CI155" s="42" t="str">
        <f t="shared" ca="1" si="689"/>
        <v/>
      </c>
      <c r="CJ155" s="42" t="str">
        <f t="shared" ca="1" si="689"/>
        <v/>
      </c>
      <c r="CK155" s="42" t="str">
        <f t="shared" ca="1" si="689"/>
        <v/>
      </c>
      <c r="CL155" s="42" t="str">
        <f t="shared" ca="1" si="689"/>
        <v/>
      </c>
      <c r="CM155" s="42" t="str">
        <f t="shared" ca="1" si="689"/>
        <v/>
      </c>
      <c r="CN155" s="42" t="str">
        <f t="shared" ca="1" si="689"/>
        <v/>
      </c>
      <c r="CO155" s="42" t="str">
        <f t="shared" ca="1" si="689"/>
        <v/>
      </c>
      <c r="CP155" s="42" t="str">
        <f t="shared" ca="1" si="689"/>
        <v/>
      </c>
      <c r="CQ155" s="42" t="str">
        <f t="shared" ca="1" si="689"/>
        <v/>
      </c>
      <c r="CR155" s="42" t="str">
        <f t="shared" ca="1" si="689"/>
        <v/>
      </c>
      <c r="CS155" s="42" t="str">
        <f t="shared" ca="1" si="689"/>
        <v/>
      </c>
      <c r="CT155" s="42" t="str">
        <f t="shared" ca="1" si="689"/>
        <v/>
      </c>
      <c r="CU155" s="42" t="str">
        <f t="shared" ca="1" si="689"/>
        <v/>
      </c>
      <c r="CV155" s="42" t="str">
        <f t="shared" ca="1" si="689"/>
        <v/>
      </c>
      <c r="CW155" s="42" t="str">
        <f t="shared" ca="1" si="689"/>
        <v/>
      </c>
      <c r="CX155" s="42" t="str">
        <f t="shared" ca="1" si="689"/>
        <v/>
      </c>
      <c r="CY155" s="42" t="str">
        <f t="shared" ca="1" si="689"/>
        <v/>
      </c>
      <c r="CZ155" s="42" t="str">
        <f t="shared" ca="1" si="689"/>
        <v/>
      </c>
    </row>
    <row r="156" spans="1:104" ht="13.5" customHeight="1">
      <c r="A156" s="41">
        <v>132</v>
      </c>
      <c r="B156" s="3">
        <f t="shared" si="655"/>
        <v>156</v>
      </c>
      <c r="C156" s="43" t="s">
        <v>523</v>
      </c>
      <c r="D156" s="42" t="e">
        <f t="shared" ref="D156:AI156" ca="1" si="690">IF(D$89="","",IF(D$89=$M$2,C156,IF(D$11&lt;$D$7,OFFSET(INDIRECT($D$3),$A156-1,$Q$3+D$11),OFFSET(INDIRECT($D$4),$A156-1,$Q$4+D$11))))</f>
        <v>#REF!</v>
      </c>
      <c r="E156" s="42" t="e">
        <f t="shared" ca="1" si="690"/>
        <v>#REF!</v>
      </c>
      <c r="F156" s="42" t="e">
        <f t="shared" ca="1" si="690"/>
        <v>#REF!</v>
      </c>
      <c r="G156" s="42">
        <f t="shared" ca="1" si="690"/>
        <v>0</v>
      </c>
      <c r="H156" s="42" t="str">
        <f t="shared" ca="1" si="690"/>
        <v>preferred stock equity</v>
      </c>
      <c r="I156" s="42">
        <f t="shared" ca="1" si="690"/>
        <v>0</v>
      </c>
      <c r="J156" s="42">
        <f t="shared" ca="1" si="690"/>
        <v>0</v>
      </c>
      <c r="K156" s="42">
        <f t="shared" ca="1" si="690"/>
        <v>0</v>
      </c>
      <c r="L156" s="42">
        <f t="shared" ca="1" si="690"/>
        <v>0</v>
      </c>
      <c r="M156" s="42">
        <f t="shared" ca="1" si="690"/>
        <v>0</v>
      </c>
      <c r="N156" s="42">
        <f t="shared" ca="1" si="690"/>
        <v>-1985</v>
      </c>
      <c r="O156" s="42">
        <f t="shared" ca="1" si="690"/>
        <v>-1382</v>
      </c>
      <c r="P156" s="42">
        <f t="shared" ca="1" si="690"/>
        <v>-2378</v>
      </c>
      <c r="Q156" s="42">
        <f t="shared" ca="1" si="690"/>
        <v>-3826</v>
      </c>
      <c r="R156" s="42">
        <f t="shared" ca="1" si="690"/>
        <v>-3217</v>
      </c>
      <c r="S156" s="42">
        <f t="shared" ca="1" si="690"/>
        <v>-2369</v>
      </c>
      <c r="T156" s="42">
        <f t="shared" ca="1" si="690"/>
        <v>-2043</v>
      </c>
      <c r="U156" s="42">
        <f t="shared" ca="1" si="690"/>
        <v>-3618</v>
      </c>
      <c r="V156" s="42">
        <f t="shared" ca="1" si="690"/>
        <v>-3612</v>
      </c>
      <c r="W156" s="42">
        <f t="shared" ca="1" si="690"/>
        <v>0</v>
      </c>
      <c r="X156" s="42">
        <f t="shared" ca="1" si="690"/>
        <v>0</v>
      </c>
      <c r="Y156" s="42" t="str">
        <f t="shared" ca="1" si="690"/>
        <v/>
      </c>
      <c r="Z156" s="42" t="str">
        <f t="shared" ca="1" si="690"/>
        <v/>
      </c>
      <c r="AA156" s="42" t="str">
        <f t="shared" ca="1" si="690"/>
        <v/>
      </c>
      <c r="AB156" s="42" t="str">
        <f t="shared" ca="1" si="690"/>
        <v/>
      </c>
      <c r="AC156" s="42" t="str">
        <f t="shared" ca="1" si="690"/>
        <v/>
      </c>
      <c r="AD156" s="42" t="str">
        <f t="shared" ca="1" si="690"/>
        <v/>
      </c>
      <c r="AE156" s="42" t="str">
        <f t="shared" ca="1" si="690"/>
        <v/>
      </c>
      <c r="AF156" s="42" t="str">
        <f t="shared" ca="1" si="690"/>
        <v/>
      </c>
      <c r="AG156" s="42" t="str">
        <f t="shared" ca="1" si="690"/>
        <v/>
      </c>
      <c r="AH156" s="42" t="str">
        <f t="shared" ca="1" si="690"/>
        <v/>
      </c>
      <c r="AI156" s="42" t="str">
        <f t="shared" ca="1" si="690"/>
        <v/>
      </c>
      <c r="AJ156" s="42" t="str">
        <f t="shared" ref="AJ156:BO156" ca="1" si="691">IF(AJ$89="","",IF(AJ$89=$M$2,AI156,IF(AJ$11&lt;$D$7,OFFSET(INDIRECT($D$3),$A156-1,$Q$3+AJ$11),OFFSET(INDIRECT($D$4),$A156-1,$Q$4+AJ$11))))</f>
        <v/>
      </c>
      <c r="AK156" s="42" t="str">
        <f t="shared" ca="1" si="691"/>
        <v/>
      </c>
      <c r="AL156" s="42" t="str">
        <f t="shared" ca="1" si="691"/>
        <v/>
      </c>
      <c r="AM156" s="42" t="str">
        <f t="shared" ca="1" si="691"/>
        <v/>
      </c>
      <c r="AN156" s="42" t="str">
        <f t="shared" ca="1" si="691"/>
        <v/>
      </c>
      <c r="AO156" s="42" t="str">
        <f t="shared" ca="1" si="691"/>
        <v/>
      </c>
      <c r="AP156" s="42" t="str">
        <f t="shared" ca="1" si="691"/>
        <v/>
      </c>
      <c r="AQ156" s="42" t="str">
        <f t="shared" ca="1" si="691"/>
        <v/>
      </c>
      <c r="AR156" s="42" t="str">
        <f t="shared" ca="1" si="691"/>
        <v/>
      </c>
      <c r="AS156" s="42" t="str">
        <f t="shared" ca="1" si="691"/>
        <v/>
      </c>
      <c r="AT156" s="42" t="str">
        <f t="shared" ca="1" si="691"/>
        <v/>
      </c>
      <c r="AU156" s="42" t="str">
        <f t="shared" ca="1" si="691"/>
        <v/>
      </c>
      <c r="AV156" s="42" t="str">
        <f t="shared" ca="1" si="691"/>
        <v/>
      </c>
      <c r="AW156" s="42" t="str">
        <f t="shared" ca="1" si="691"/>
        <v/>
      </c>
      <c r="AX156" s="42" t="str">
        <f t="shared" ca="1" si="691"/>
        <v/>
      </c>
      <c r="AY156" s="42" t="str">
        <f t="shared" ca="1" si="691"/>
        <v/>
      </c>
      <c r="AZ156" s="42" t="str">
        <f t="shared" ca="1" si="691"/>
        <v/>
      </c>
      <c r="BA156" s="42" t="str">
        <f t="shared" ca="1" si="691"/>
        <v/>
      </c>
      <c r="BB156" s="42" t="str">
        <f t="shared" ca="1" si="691"/>
        <v/>
      </c>
      <c r="BC156" s="42" t="str">
        <f t="shared" ca="1" si="691"/>
        <v/>
      </c>
      <c r="BD156" s="42" t="str">
        <f t="shared" ca="1" si="691"/>
        <v/>
      </c>
      <c r="BE156" s="42" t="str">
        <f t="shared" ca="1" si="691"/>
        <v/>
      </c>
      <c r="BF156" s="42" t="str">
        <f t="shared" ca="1" si="691"/>
        <v/>
      </c>
      <c r="BG156" s="42" t="str">
        <f t="shared" ca="1" si="691"/>
        <v/>
      </c>
      <c r="BH156" s="42" t="str">
        <f t="shared" ca="1" si="691"/>
        <v/>
      </c>
      <c r="BI156" s="42" t="str">
        <f t="shared" ca="1" si="691"/>
        <v/>
      </c>
      <c r="BJ156" s="42" t="str">
        <f t="shared" ca="1" si="691"/>
        <v/>
      </c>
      <c r="BK156" s="42" t="str">
        <f t="shared" ca="1" si="691"/>
        <v/>
      </c>
      <c r="BL156" s="42" t="str">
        <f t="shared" ca="1" si="691"/>
        <v/>
      </c>
      <c r="BM156" s="42" t="str">
        <f t="shared" ca="1" si="691"/>
        <v/>
      </c>
      <c r="BN156" s="42" t="str">
        <f t="shared" ca="1" si="691"/>
        <v/>
      </c>
      <c r="BO156" s="42" t="str">
        <f t="shared" ca="1" si="691"/>
        <v/>
      </c>
      <c r="BP156" s="42" t="str">
        <f t="shared" ref="BP156:CZ156" ca="1" si="692">IF(BP$89="","",IF(BP$89=$M$2,BO156,IF(BP$11&lt;$D$7,OFFSET(INDIRECT($D$3),$A156-1,$Q$3+BP$11),OFFSET(INDIRECT($D$4),$A156-1,$Q$4+BP$11))))</f>
        <v/>
      </c>
      <c r="BQ156" s="42" t="str">
        <f t="shared" ca="1" si="692"/>
        <v/>
      </c>
      <c r="BR156" s="42" t="str">
        <f t="shared" ca="1" si="692"/>
        <v/>
      </c>
      <c r="BS156" s="42" t="str">
        <f t="shared" ca="1" si="692"/>
        <v/>
      </c>
      <c r="BT156" s="42" t="str">
        <f t="shared" ca="1" si="692"/>
        <v/>
      </c>
      <c r="BU156" s="42" t="str">
        <f t="shared" ca="1" si="692"/>
        <v/>
      </c>
      <c r="BV156" s="42" t="str">
        <f t="shared" ca="1" si="692"/>
        <v/>
      </c>
      <c r="BW156" s="42" t="str">
        <f t="shared" ca="1" si="692"/>
        <v/>
      </c>
      <c r="BX156" s="42" t="str">
        <f t="shared" ca="1" si="692"/>
        <v/>
      </c>
      <c r="BY156" s="42" t="str">
        <f t="shared" ca="1" si="692"/>
        <v/>
      </c>
      <c r="BZ156" s="42" t="str">
        <f t="shared" ca="1" si="692"/>
        <v/>
      </c>
      <c r="CA156" s="42" t="str">
        <f t="shared" ca="1" si="692"/>
        <v/>
      </c>
      <c r="CB156" s="42" t="str">
        <f t="shared" ca="1" si="692"/>
        <v/>
      </c>
      <c r="CC156" s="42" t="str">
        <f t="shared" ca="1" si="692"/>
        <v/>
      </c>
      <c r="CD156" s="42" t="str">
        <f t="shared" ca="1" si="692"/>
        <v/>
      </c>
      <c r="CE156" s="42" t="str">
        <f t="shared" ca="1" si="692"/>
        <v/>
      </c>
      <c r="CF156" s="42" t="str">
        <f t="shared" ca="1" si="692"/>
        <v/>
      </c>
      <c r="CG156" s="42" t="str">
        <f t="shared" ca="1" si="692"/>
        <v/>
      </c>
      <c r="CH156" s="42" t="str">
        <f t="shared" ca="1" si="692"/>
        <v/>
      </c>
      <c r="CI156" s="42" t="str">
        <f t="shared" ca="1" si="692"/>
        <v/>
      </c>
      <c r="CJ156" s="42" t="str">
        <f t="shared" ca="1" si="692"/>
        <v/>
      </c>
      <c r="CK156" s="42" t="str">
        <f t="shared" ca="1" si="692"/>
        <v/>
      </c>
      <c r="CL156" s="42" t="str">
        <f t="shared" ca="1" si="692"/>
        <v/>
      </c>
      <c r="CM156" s="42" t="str">
        <f t="shared" ca="1" si="692"/>
        <v/>
      </c>
      <c r="CN156" s="42" t="str">
        <f t="shared" ca="1" si="692"/>
        <v/>
      </c>
      <c r="CO156" s="42" t="str">
        <f t="shared" ca="1" si="692"/>
        <v/>
      </c>
      <c r="CP156" s="42" t="str">
        <f t="shared" ca="1" si="692"/>
        <v/>
      </c>
      <c r="CQ156" s="42" t="str">
        <f t="shared" ca="1" si="692"/>
        <v/>
      </c>
      <c r="CR156" s="42" t="str">
        <f t="shared" ca="1" si="692"/>
        <v/>
      </c>
      <c r="CS156" s="42" t="str">
        <f t="shared" ca="1" si="692"/>
        <v/>
      </c>
      <c r="CT156" s="42" t="str">
        <f t="shared" ca="1" si="692"/>
        <v/>
      </c>
      <c r="CU156" s="42" t="str">
        <f t="shared" ca="1" si="692"/>
        <v/>
      </c>
      <c r="CV156" s="42" t="str">
        <f t="shared" ca="1" si="692"/>
        <v/>
      </c>
      <c r="CW156" s="42" t="str">
        <f t="shared" ca="1" si="692"/>
        <v/>
      </c>
      <c r="CX156" s="42" t="str">
        <f t="shared" ca="1" si="692"/>
        <v/>
      </c>
      <c r="CY156" s="42" t="str">
        <f t="shared" ca="1" si="692"/>
        <v/>
      </c>
      <c r="CZ156" s="42" t="str">
        <f t="shared" ca="1" si="692"/>
        <v/>
      </c>
    </row>
    <row r="157" spans="1:104" ht="13.5" customHeight="1">
      <c r="A157" s="41">
        <v>141</v>
      </c>
      <c r="B157" s="3">
        <f t="shared" si="655"/>
        <v>157</v>
      </c>
      <c r="C157" s="43" t="s">
        <v>522</v>
      </c>
      <c r="D157" s="42" t="e">
        <f t="shared" ref="D157:AI157" ca="1" si="693">IF(D$89="","",IF(D$89=$M$2,C157,IF(D$11&lt;$D$7,OFFSET(INDIRECT($D$3),$A157-1,$Q$3+D$11),OFFSET(INDIRECT($D$4),$A157-1,$Q$4+D$11))))</f>
        <v>#REF!</v>
      </c>
      <c r="E157" s="42" t="e">
        <f t="shared" ca="1" si="693"/>
        <v>#REF!</v>
      </c>
      <c r="F157" s="42" t="e">
        <f t="shared" ca="1" si="693"/>
        <v>#REF!</v>
      </c>
      <c r="G157" s="42">
        <f t="shared" ca="1" si="693"/>
        <v>0</v>
      </c>
      <c r="H157" s="42" t="str">
        <f t="shared" ca="1" si="693"/>
        <v>total equity</v>
      </c>
      <c r="I157" s="42">
        <f t="shared" ca="1" si="693"/>
        <v>76615</v>
      </c>
      <c r="J157" s="42">
        <f t="shared" ca="1" si="693"/>
        <v>118210</v>
      </c>
      <c r="K157" s="42">
        <f t="shared" ca="1" si="693"/>
        <v>123549</v>
      </c>
      <c r="L157" s="42">
        <f t="shared" ca="1" si="693"/>
        <v>111547</v>
      </c>
      <c r="M157" s="42">
        <f t="shared" ca="1" si="693"/>
        <v>119355</v>
      </c>
      <c r="N157" s="42">
        <f t="shared" ca="1" si="693"/>
        <v>0</v>
      </c>
      <c r="O157" s="42">
        <f t="shared" ca="1" si="693"/>
        <v>0</v>
      </c>
      <c r="P157" s="42">
        <f t="shared" ca="1" si="693"/>
        <v>0</v>
      </c>
      <c r="Q157" s="42">
        <f t="shared" ca="1" si="693"/>
        <v>0</v>
      </c>
      <c r="R157" s="42">
        <f t="shared" ca="1" si="693"/>
        <v>0</v>
      </c>
      <c r="S157" s="42">
        <f t="shared" ca="1" si="693"/>
        <v>0</v>
      </c>
      <c r="T157" s="42">
        <f t="shared" ca="1" si="693"/>
        <v>0</v>
      </c>
      <c r="U157" s="42">
        <f t="shared" ca="1" si="693"/>
        <v>0</v>
      </c>
      <c r="V157" s="42">
        <f t="shared" ca="1" si="693"/>
        <v>0</v>
      </c>
      <c r="W157" s="42">
        <f t="shared" ca="1" si="693"/>
        <v>0</v>
      </c>
      <c r="X157" s="42">
        <f t="shared" ca="1" si="693"/>
        <v>0</v>
      </c>
      <c r="Y157" s="42" t="str">
        <f t="shared" ca="1" si="693"/>
        <v/>
      </c>
      <c r="Z157" s="42" t="str">
        <f t="shared" ca="1" si="693"/>
        <v/>
      </c>
      <c r="AA157" s="42" t="str">
        <f t="shared" ca="1" si="693"/>
        <v/>
      </c>
      <c r="AB157" s="42" t="str">
        <f t="shared" ca="1" si="693"/>
        <v/>
      </c>
      <c r="AC157" s="42" t="str">
        <f t="shared" ca="1" si="693"/>
        <v/>
      </c>
      <c r="AD157" s="42" t="str">
        <f t="shared" ca="1" si="693"/>
        <v/>
      </c>
      <c r="AE157" s="42" t="str">
        <f t="shared" ca="1" si="693"/>
        <v/>
      </c>
      <c r="AF157" s="42" t="str">
        <f t="shared" ca="1" si="693"/>
        <v/>
      </c>
      <c r="AG157" s="42" t="str">
        <f t="shared" ca="1" si="693"/>
        <v/>
      </c>
      <c r="AH157" s="42" t="str">
        <f t="shared" ca="1" si="693"/>
        <v/>
      </c>
      <c r="AI157" s="42" t="str">
        <f t="shared" ca="1" si="693"/>
        <v/>
      </c>
      <c r="AJ157" s="42" t="str">
        <f t="shared" ref="AJ157:BO157" ca="1" si="694">IF(AJ$89="","",IF(AJ$89=$M$2,AI157,IF(AJ$11&lt;$D$7,OFFSET(INDIRECT($D$3),$A157-1,$Q$3+AJ$11),OFFSET(INDIRECT($D$4),$A157-1,$Q$4+AJ$11))))</f>
        <v/>
      </c>
      <c r="AK157" s="42" t="str">
        <f t="shared" ca="1" si="694"/>
        <v/>
      </c>
      <c r="AL157" s="42" t="str">
        <f t="shared" ca="1" si="694"/>
        <v/>
      </c>
      <c r="AM157" s="42" t="str">
        <f t="shared" ca="1" si="694"/>
        <v/>
      </c>
      <c r="AN157" s="42" t="str">
        <f t="shared" ca="1" si="694"/>
        <v/>
      </c>
      <c r="AO157" s="42" t="str">
        <f t="shared" ca="1" si="694"/>
        <v/>
      </c>
      <c r="AP157" s="42" t="str">
        <f t="shared" ca="1" si="694"/>
        <v/>
      </c>
      <c r="AQ157" s="42" t="str">
        <f t="shared" ca="1" si="694"/>
        <v/>
      </c>
      <c r="AR157" s="42" t="str">
        <f t="shared" ca="1" si="694"/>
        <v/>
      </c>
      <c r="AS157" s="42" t="str">
        <f t="shared" ca="1" si="694"/>
        <v/>
      </c>
      <c r="AT157" s="42" t="str">
        <f t="shared" ca="1" si="694"/>
        <v/>
      </c>
      <c r="AU157" s="42" t="str">
        <f t="shared" ca="1" si="694"/>
        <v/>
      </c>
      <c r="AV157" s="42" t="str">
        <f t="shared" ca="1" si="694"/>
        <v/>
      </c>
      <c r="AW157" s="42" t="str">
        <f t="shared" ca="1" si="694"/>
        <v/>
      </c>
      <c r="AX157" s="42" t="str">
        <f t="shared" ca="1" si="694"/>
        <v/>
      </c>
      <c r="AY157" s="42" t="str">
        <f t="shared" ca="1" si="694"/>
        <v/>
      </c>
      <c r="AZ157" s="42" t="str">
        <f t="shared" ca="1" si="694"/>
        <v/>
      </c>
      <c r="BA157" s="42" t="str">
        <f t="shared" ca="1" si="694"/>
        <v/>
      </c>
      <c r="BB157" s="42" t="str">
        <f t="shared" ca="1" si="694"/>
        <v/>
      </c>
      <c r="BC157" s="42" t="str">
        <f t="shared" ca="1" si="694"/>
        <v/>
      </c>
      <c r="BD157" s="42" t="str">
        <f t="shared" ca="1" si="694"/>
        <v/>
      </c>
      <c r="BE157" s="42" t="str">
        <f t="shared" ca="1" si="694"/>
        <v/>
      </c>
      <c r="BF157" s="42" t="str">
        <f t="shared" ca="1" si="694"/>
        <v/>
      </c>
      <c r="BG157" s="42" t="str">
        <f t="shared" ca="1" si="694"/>
        <v/>
      </c>
      <c r="BH157" s="42" t="str">
        <f t="shared" ca="1" si="694"/>
        <v/>
      </c>
      <c r="BI157" s="42" t="str">
        <f t="shared" ca="1" si="694"/>
        <v/>
      </c>
      <c r="BJ157" s="42" t="str">
        <f t="shared" ca="1" si="694"/>
        <v/>
      </c>
      <c r="BK157" s="42" t="str">
        <f t="shared" ca="1" si="694"/>
        <v/>
      </c>
      <c r="BL157" s="42" t="str">
        <f t="shared" ca="1" si="694"/>
        <v/>
      </c>
      <c r="BM157" s="42" t="str">
        <f t="shared" ca="1" si="694"/>
        <v/>
      </c>
      <c r="BN157" s="42" t="str">
        <f t="shared" ca="1" si="694"/>
        <v/>
      </c>
      <c r="BO157" s="42" t="str">
        <f t="shared" ca="1" si="694"/>
        <v/>
      </c>
      <c r="BP157" s="42" t="str">
        <f t="shared" ref="BP157:CZ157" ca="1" si="695">IF(BP$89="","",IF(BP$89=$M$2,BO157,IF(BP$11&lt;$D$7,OFFSET(INDIRECT($D$3),$A157-1,$Q$3+BP$11),OFFSET(INDIRECT($D$4),$A157-1,$Q$4+BP$11))))</f>
        <v/>
      </c>
      <c r="BQ157" s="42" t="str">
        <f t="shared" ca="1" si="695"/>
        <v/>
      </c>
      <c r="BR157" s="42" t="str">
        <f t="shared" ca="1" si="695"/>
        <v/>
      </c>
      <c r="BS157" s="42" t="str">
        <f t="shared" ca="1" si="695"/>
        <v/>
      </c>
      <c r="BT157" s="42" t="str">
        <f t="shared" ca="1" si="695"/>
        <v/>
      </c>
      <c r="BU157" s="42" t="str">
        <f t="shared" ca="1" si="695"/>
        <v/>
      </c>
      <c r="BV157" s="42" t="str">
        <f t="shared" ca="1" si="695"/>
        <v/>
      </c>
      <c r="BW157" s="42" t="str">
        <f t="shared" ca="1" si="695"/>
        <v/>
      </c>
      <c r="BX157" s="42" t="str">
        <f t="shared" ca="1" si="695"/>
        <v/>
      </c>
      <c r="BY157" s="42" t="str">
        <f t="shared" ca="1" si="695"/>
        <v/>
      </c>
      <c r="BZ157" s="42" t="str">
        <f t="shared" ca="1" si="695"/>
        <v/>
      </c>
      <c r="CA157" s="42" t="str">
        <f t="shared" ca="1" si="695"/>
        <v/>
      </c>
      <c r="CB157" s="42" t="str">
        <f t="shared" ca="1" si="695"/>
        <v/>
      </c>
      <c r="CC157" s="42" t="str">
        <f t="shared" ca="1" si="695"/>
        <v/>
      </c>
      <c r="CD157" s="42" t="str">
        <f t="shared" ca="1" si="695"/>
        <v/>
      </c>
      <c r="CE157" s="42" t="str">
        <f t="shared" ca="1" si="695"/>
        <v/>
      </c>
      <c r="CF157" s="42" t="str">
        <f t="shared" ca="1" si="695"/>
        <v/>
      </c>
      <c r="CG157" s="42" t="str">
        <f t="shared" ca="1" si="695"/>
        <v/>
      </c>
      <c r="CH157" s="42" t="str">
        <f t="shared" ca="1" si="695"/>
        <v/>
      </c>
      <c r="CI157" s="42" t="str">
        <f t="shared" ca="1" si="695"/>
        <v/>
      </c>
      <c r="CJ157" s="42" t="str">
        <f t="shared" ca="1" si="695"/>
        <v/>
      </c>
      <c r="CK157" s="42" t="str">
        <f t="shared" ca="1" si="695"/>
        <v/>
      </c>
      <c r="CL157" s="42" t="str">
        <f t="shared" ca="1" si="695"/>
        <v/>
      </c>
      <c r="CM157" s="42" t="str">
        <f t="shared" ca="1" si="695"/>
        <v/>
      </c>
      <c r="CN157" s="42" t="str">
        <f t="shared" ca="1" si="695"/>
        <v/>
      </c>
      <c r="CO157" s="42" t="str">
        <f t="shared" ca="1" si="695"/>
        <v/>
      </c>
      <c r="CP157" s="42" t="str">
        <f t="shared" ca="1" si="695"/>
        <v/>
      </c>
      <c r="CQ157" s="42" t="str">
        <f t="shared" ca="1" si="695"/>
        <v/>
      </c>
      <c r="CR157" s="42" t="str">
        <f t="shared" ca="1" si="695"/>
        <v/>
      </c>
      <c r="CS157" s="42" t="str">
        <f t="shared" ca="1" si="695"/>
        <v/>
      </c>
      <c r="CT157" s="42" t="str">
        <f t="shared" ca="1" si="695"/>
        <v/>
      </c>
      <c r="CU157" s="42" t="str">
        <f t="shared" ca="1" si="695"/>
        <v/>
      </c>
      <c r="CV157" s="42" t="str">
        <f t="shared" ca="1" si="695"/>
        <v/>
      </c>
      <c r="CW157" s="42" t="str">
        <f t="shared" ca="1" si="695"/>
        <v/>
      </c>
      <c r="CX157" s="42" t="str">
        <f t="shared" ca="1" si="695"/>
        <v/>
      </c>
      <c r="CY157" s="42" t="str">
        <f t="shared" ca="1" si="695"/>
        <v/>
      </c>
      <c r="CZ157" s="42" t="str">
        <f t="shared" ca="1" si="695"/>
        <v/>
      </c>
    </row>
    <row r="158" spans="1:104" ht="13.5" customHeight="1">
      <c r="A158" s="41">
        <v>142</v>
      </c>
      <c r="B158" s="3">
        <f t="shared" si="655"/>
        <v>158</v>
      </c>
      <c r="C158" s="43" t="s">
        <v>521</v>
      </c>
      <c r="D158" s="42" t="e">
        <f t="shared" ref="D158:Q158" ca="1" si="696">IF(D$89="","",IF(D$89=$M$2,C158,+D148+D157))</f>
        <v>#REF!</v>
      </c>
      <c r="E158" s="42" t="e">
        <f t="shared" ca="1" si="696"/>
        <v>#REF!</v>
      </c>
      <c r="F158" s="42" t="e">
        <f t="shared" ca="1" si="696"/>
        <v>#REF!</v>
      </c>
      <c r="G158" s="42">
        <f t="shared" ca="1" si="696"/>
        <v>0</v>
      </c>
      <c r="H158" s="42" t="e">
        <f t="shared" ca="1" si="696"/>
        <v>#VALUE!</v>
      </c>
      <c r="I158" s="42">
        <f t="shared" ca="1" si="696"/>
        <v>116371</v>
      </c>
      <c r="J158" s="42">
        <f t="shared" ca="1" si="696"/>
        <v>176064</v>
      </c>
      <c r="K158" s="42">
        <f t="shared" ca="1" si="696"/>
        <v>207000</v>
      </c>
      <c r="L158" s="42">
        <f t="shared" ca="1" si="696"/>
        <v>231839</v>
      </c>
      <c r="M158" s="42">
        <f t="shared" ca="1" si="696"/>
        <v>290479</v>
      </c>
      <c r="N158" s="42">
        <f t="shared" ca="1" si="696"/>
        <v>35858</v>
      </c>
      <c r="O158" s="42">
        <f t="shared" ca="1" si="696"/>
        <v>0</v>
      </c>
      <c r="P158" s="42">
        <f t="shared" ca="1" si="696"/>
        <v>0</v>
      </c>
      <c r="Q158" s="42">
        <f t="shared" ca="1" si="696"/>
        <v>0</v>
      </c>
      <c r="R158" s="42">
        <f ca="1">IF(R$89="","",IF(R$89=$M$2,Q158,IF(R$11&lt;$D$7,OFFSET(INDIRECT($D$3),$A158-1,$Q$3+R$11),OFFSET(INDIRECT($D$4),$A158-1,$Q$4+R$11))))</f>
        <v>-5030</v>
      </c>
      <c r="S158" s="42">
        <f t="shared" ref="S158:AX158" ca="1" si="697">IF(S$89="","",IF(S$89=$M$2,R158,+S148+S157))</f>
        <v>0</v>
      </c>
      <c r="T158" s="42">
        <f t="shared" ca="1" si="697"/>
        <v>0</v>
      </c>
      <c r="U158" s="42">
        <f t="shared" ca="1" si="697"/>
        <v>0</v>
      </c>
      <c r="V158" s="42">
        <f t="shared" ca="1" si="697"/>
        <v>0</v>
      </c>
      <c r="W158" s="42">
        <f t="shared" ca="1" si="697"/>
        <v>0</v>
      </c>
      <c r="X158" s="42">
        <f t="shared" ca="1" si="697"/>
        <v>0</v>
      </c>
      <c r="Y158" s="42" t="str">
        <f t="shared" ca="1" si="697"/>
        <v/>
      </c>
      <c r="Z158" s="42" t="str">
        <f t="shared" ca="1" si="697"/>
        <v/>
      </c>
      <c r="AA158" s="42" t="str">
        <f t="shared" ca="1" si="697"/>
        <v/>
      </c>
      <c r="AB158" s="42" t="str">
        <f t="shared" si="697"/>
        <v/>
      </c>
      <c r="AC158" s="42" t="str">
        <f t="shared" si="697"/>
        <v/>
      </c>
      <c r="AD158" s="42" t="str">
        <f t="shared" si="697"/>
        <v/>
      </c>
      <c r="AE158" s="42" t="str">
        <f t="shared" si="697"/>
        <v/>
      </c>
      <c r="AF158" s="42" t="str">
        <f t="shared" si="697"/>
        <v/>
      </c>
      <c r="AG158" s="42" t="str">
        <f t="shared" si="697"/>
        <v/>
      </c>
      <c r="AH158" s="42" t="str">
        <f t="shared" si="697"/>
        <v/>
      </c>
      <c r="AI158" s="42" t="str">
        <f t="shared" si="697"/>
        <v/>
      </c>
      <c r="AJ158" s="42" t="str">
        <f t="shared" si="697"/>
        <v/>
      </c>
      <c r="AK158" s="42" t="str">
        <f t="shared" si="697"/>
        <v/>
      </c>
      <c r="AL158" s="42" t="str">
        <f t="shared" si="697"/>
        <v/>
      </c>
      <c r="AM158" s="42" t="str">
        <f t="shared" si="697"/>
        <v/>
      </c>
      <c r="AN158" s="42" t="str">
        <f t="shared" si="697"/>
        <v/>
      </c>
      <c r="AO158" s="42" t="str">
        <f t="shared" si="697"/>
        <v/>
      </c>
      <c r="AP158" s="42" t="str">
        <f t="shared" si="697"/>
        <v/>
      </c>
      <c r="AQ158" s="42" t="str">
        <f t="shared" si="697"/>
        <v/>
      </c>
      <c r="AR158" s="42" t="str">
        <f t="shared" si="697"/>
        <v/>
      </c>
      <c r="AS158" s="42" t="str">
        <f t="shared" si="697"/>
        <v/>
      </c>
      <c r="AT158" s="42" t="str">
        <f t="shared" si="697"/>
        <v/>
      </c>
      <c r="AU158" s="42" t="str">
        <f t="shared" si="697"/>
        <v/>
      </c>
      <c r="AV158" s="42" t="str">
        <f t="shared" si="697"/>
        <v/>
      </c>
      <c r="AW158" s="42" t="str">
        <f t="shared" si="697"/>
        <v/>
      </c>
      <c r="AX158" s="42" t="str">
        <f t="shared" si="697"/>
        <v/>
      </c>
      <c r="AY158" s="42" t="str">
        <f t="shared" ref="AY158:CD158" si="698">IF(AY$89="","",IF(AY$89=$M$2,AX158,+AY148+AY157))</f>
        <v/>
      </c>
      <c r="AZ158" s="42" t="str">
        <f t="shared" si="698"/>
        <v/>
      </c>
      <c r="BA158" s="42" t="str">
        <f t="shared" si="698"/>
        <v/>
      </c>
      <c r="BB158" s="42" t="str">
        <f t="shared" si="698"/>
        <v/>
      </c>
      <c r="BC158" s="42" t="str">
        <f t="shared" si="698"/>
        <v/>
      </c>
      <c r="BD158" s="42" t="str">
        <f t="shared" si="698"/>
        <v/>
      </c>
      <c r="BE158" s="42" t="str">
        <f t="shared" si="698"/>
        <v/>
      </c>
      <c r="BF158" s="42" t="str">
        <f t="shared" si="698"/>
        <v/>
      </c>
      <c r="BG158" s="42" t="str">
        <f t="shared" si="698"/>
        <v/>
      </c>
      <c r="BH158" s="42" t="str">
        <f t="shared" si="698"/>
        <v/>
      </c>
      <c r="BI158" s="42" t="str">
        <f t="shared" si="698"/>
        <v/>
      </c>
      <c r="BJ158" s="42" t="str">
        <f t="shared" si="698"/>
        <v/>
      </c>
      <c r="BK158" s="42" t="str">
        <f t="shared" si="698"/>
        <v/>
      </c>
      <c r="BL158" s="42" t="str">
        <f t="shared" si="698"/>
        <v/>
      </c>
      <c r="BM158" s="42" t="str">
        <f t="shared" si="698"/>
        <v/>
      </c>
      <c r="BN158" s="42" t="str">
        <f t="shared" si="698"/>
        <v/>
      </c>
      <c r="BO158" s="42" t="str">
        <f t="shared" si="698"/>
        <v/>
      </c>
      <c r="BP158" s="42" t="str">
        <f t="shared" si="698"/>
        <v/>
      </c>
      <c r="BQ158" s="42" t="str">
        <f t="shared" si="698"/>
        <v/>
      </c>
      <c r="BR158" s="42" t="str">
        <f t="shared" si="698"/>
        <v/>
      </c>
      <c r="BS158" s="42" t="str">
        <f t="shared" si="698"/>
        <v/>
      </c>
      <c r="BT158" s="42" t="str">
        <f t="shared" si="698"/>
        <v/>
      </c>
      <c r="BU158" s="42" t="str">
        <f t="shared" si="698"/>
        <v/>
      </c>
      <c r="BV158" s="42" t="str">
        <f t="shared" si="698"/>
        <v/>
      </c>
      <c r="BW158" s="42" t="str">
        <f t="shared" si="698"/>
        <v/>
      </c>
      <c r="BX158" s="42" t="str">
        <f t="shared" si="698"/>
        <v/>
      </c>
      <c r="BY158" s="42" t="str">
        <f t="shared" si="698"/>
        <v/>
      </c>
      <c r="BZ158" s="42" t="str">
        <f t="shared" si="698"/>
        <v/>
      </c>
      <c r="CA158" s="42" t="str">
        <f t="shared" si="698"/>
        <v/>
      </c>
      <c r="CB158" s="42" t="str">
        <f t="shared" si="698"/>
        <v/>
      </c>
      <c r="CC158" s="42" t="str">
        <f t="shared" si="698"/>
        <v/>
      </c>
      <c r="CD158" s="42" t="str">
        <f t="shared" si="698"/>
        <v/>
      </c>
      <c r="CE158" s="42" t="str">
        <f t="shared" ref="CE158:CZ158" si="699">IF(CE$89="","",IF(CE$89=$M$2,CD158,+CE148+CE157))</f>
        <v/>
      </c>
      <c r="CF158" s="42" t="str">
        <f t="shared" si="699"/>
        <v/>
      </c>
      <c r="CG158" s="42" t="str">
        <f t="shared" si="699"/>
        <v/>
      </c>
      <c r="CH158" s="42" t="str">
        <f t="shared" si="699"/>
        <v/>
      </c>
      <c r="CI158" s="42" t="str">
        <f t="shared" si="699"/>
        <v/>
      </c>
      <c r="CJ158" s="42" t="str">
        <f t="shared" si="699"/>
        <v/>
      </c>
      <c r="CK158" s="42" t="str">
        <f t="shared" si="699"/>
        <v/>
      </c>
      <c r="CL158" s="42" t="str">
        <f t="shared" si="699"/>
        <v/>
      </c>
      <c r="CM158" s="42" t="str">
        <f t="shared" si="699"/>
        <v/>
      </c>
      <c r="CN158" s="42" t="str">
        <f t="shared" si="699"/>
        <v/>
      </c>
      <c r="CO158" s="42" t="str">
        <f t="shared" si="699"/>
        <v/>
      </c>
      <c r="CP158" s="42" t="str">
        <f t="shared" si="699"/>
        <v/>
      </c>
      <c r="CQ158" s="42" t="str">
        <f t="shared" si="699"/>
        <v/>
      </c>
      <c r="CR158" s="42" t="str">
        <f t="shared" si="699"/>
        <v/>
      </c>
      <c r="CS158" s="42" t="str">
        <f t="shared" si="699"/>
        <v/>
      </c>
      <c r="CT158" s="42" t="str">
        <f t="shared" si="699"/>
        <v/>
      </c>
      <c r="CU158" s="42" t="str">
        <f t="shared" si="699"/>
        <v/>
      </c>
      <c r="CV158" s="42" t="str">
        <f t="shared" si="699"/>
        <v/>
      </c>
      <c r="CW158" s="42" t="str">
        <f t="shared" si="699"/>
        <v/>
      </c>
      <c r="CX158" s="42" t="str">
        <f t="shared" si="699"/>
        <v/>
      </c>
      <c r="CY158" s="42" t="str">
        <f t="shared" si="699"/>
        <v/>
      </c>
      <c r="CZ158" s="42" t="str">
        <f t="shared" si="699"/>
        <v/>
      </c>
    </row>
    <row r="159" spans="1:104" ht="13.5" customHeight="1">
      <c r="A159" s="50">
        <v>287</v>
      </c>
      <c r="B159" s="3">
        <f t="shared" si="655"/>
        <v>159</v>
      </c>
      <c r="C159" s="141" t="s">
        <v>698</v>
      </c>
      <c r="D159" s="42" t="e">
        <f t="shared" ref="D159" ca="1" si="700">IF(D$89="","",IF(D$89=$M$2,C159,IF(D$11&lt;$D$7,OFFSET(INDIRECT($D$3),$A159-1,$Q$3+D$11),OFFSET(INDIRECT($D$4),$A159-1,$Q$4+D$11))))</f>
        <v>#REF!</v>
      </c>
      <c r="E159" s="42" t="e">
        <f t="shared" ref="E159" ca="1" si="701">IF(E$89="","",IF(E$89=$M$2,D159,IF(E$11&lt;$D$7,OFFSET(INDIRECT($D$3),$A159-1,$Q$3+E$11),OFFSET(INDIRECT($D$4),$A159-1,$Q$4+E$11))))</f>
        <v>#REF!</v>
      </c>
      <c r="F159" s="42" t="e">
        <f t="shared" ref="F159" ca="1" si="702">IF(F$89="","",IF(F$89=$M$2,E159,IF(F$11&lt;$D$7,OFFSET(INDIRECT($D$3),$A159-1,$Q$3+F$11),OFFSET(INDIRECT($D$4),$A159-1,$Q$4+F$11))))</f>
        <v>#REF!</v>
      </c>
      <c r="G159" s="42">
        <f t="shared" ref="G159" ca="1" si="703">IF(G$89="","",IF(G$89=$M$2,F159,IF(G$11&lt;$D$7,OFFSET(INDIRECT($D$3),$A159-1,$Q$3+G$11),OFFSET(INDIRECT($D$4),$A159-1,$Q$4+G$11))))</f>
        <v>0</v>
      </c>
      <c r="H159" s="42">
        <f t="shared" ref="H159" ca="1" si="704">IF(H$89="","",IF(H$89=$M$2,G159,IF(H$11&lt;$D$7,OFFSET(INDIRECT($D$3),$A159-1,$Q$3+H$11),OFFSET(INDIRECT($D$4),$A159-1,$Q$4+H$11))))</f>
        <v>0</v>
      </c>
      <c r="I159" s="42">
        <f t="shared" ref="I159" ca="1" si="705">IF(I$89="","",IF(I$89=$M$2,H159,IF(I$11&lt;$D$7,OFFSET(INDIRECT($D$3),$A159-1,$Q$3+I$11),OFFSET(INDIRECT($D$4),$A159-1,$Q$4+I$11))))</f>
        <v>0</v>
      </c>
      <c r="J159" s="42">
        <f t="shared" ref="J159" ca="1" si="706">IF(J$89="","",IF(J$89=$M$2,I159,IF(J$11&lt;$D$7,OFFSET(INDIRECT($D$3),$A159-1,$Q$3+J$11),OFFSET(INDIRECT($D$4),$A159-1,$Q$4+J$11))))</f>
        <v>0</v>
      </c>
      <c r="K159" s="42">
        <f t="shared" ref="K159" ca="1" si="707">IF(K$89="","",IF(K$89=$M$2,J159,IF(K$11&lt;$D$7,OFFSET(INDIRECT($D$3),$A159-1,$Q$3+K$11),OFFSET(INDIRECT($D$4),$A159-1,$Q$4+K$11))))</f>
        <v>0</v>
      </c>
      <c r="L159" s="42">
        <f t="shared" ref="L159" ca="1" si="708">IF(L$89="","",IF(L$89=$M$2,K159,IF(L$11&lt;$D$7,OFFSET(INDIRECT($D$3),$A159-1,$Q$3+L$11),OFFSET(INDIRECT($D$4),$A159-1,$Q$4+L$11))))</f>
        <v>0</v>
      </c>
      <c r="M159" s="42">
        <f t="shared" ref="M159" ca="1" si="709">IF(M$89="","",IF(M$89=$M$2,L159,IF(M$11&lt;$D$7,OFFSET(INDIRECT($D$3),$A159-1,$Q$3+M$11),OFFSET(INDIRECT($D$4),$A159-1,$Q$4+M$11))))</f>
        <v>0</v>
      </c>
      <c r="N159" s="42">
        <f t="shared" ref="N159" ca="1" si="710">IF(N$89="","",IF(N$89=$M$2,M159,IF(N$11&lt;$D$7,OFFSET(INDIRECT($D$3),$A159-1,$Q$3+N$11),OFFSET(INDIRECT($D$4),$A159-1,$Q$4+N$11))))</f>
        <v>0</v>
      </c>
      <c r="O159" s="42">
        <f t="shared" ref="O159" ca="1" si="711">IF(O$89="","",IF(O$89=$M$2,N159,IF(O$11&lt;$D$7,OFFSET(INDIRECT($D$3),$A159-1,$Q$3+O$11),OFFSET(INDIRECT($D$4),$A159-1,$Q$4+O$11))))</f>
        <v>0</v>
      </c>
      <c r="P159" s="42">
        <f t="shared" ref="P159" ca="1" si="712">IF(P$89="","",IF(P$89=$M$2,O159,IF(P$11&lt;$D$7,OFFSET(INDIRECT($D$3),$A159-1,$Q$3+P$11),OFFSET(INDIRECT($D$4),$A159-1,$Q$4+P$11))))</f>
        <v>0</v>
      </c>
      <c r="Q159" s="42">
        <f t="shared" ref="Q159" ca="1" si="713">IF(Q$89="","",IF(Q$89=$M$2,P159,IF(Q$11&lt;$D$7,OFFSET(INDIRECT($D$3),$A159-1,$Q$3+Q$11),OFFSET(INDIRECT($D$4),$A159-1,$Q$4+Q$11))))</f>
        <v>0</v>
      </c>
      <c r="R159" s="42">
        <f t="shared" ref="R159" ca="1" si="714">IF(R$89="","",IF(R$89=$M$2,Q159,IF(R$11&lt;$D$7,OFFSET(INDIRECT($D$3),$A159-1,$Q$3+R$11),OFFSET(INDIRECT($D$4),$A159-1,$Q$4+R$11))))</f>
        <v>0</v>
      </c>
      <c r="S159" s="42">
        <f t="shared" ref="S159" ca="1" si="715">IF(S$89="","",IF(S$89=$M$2,R159,IF(S$11&lt;$D$7,OFFSET(INDIRECT($D$3),$A159-1,$Q$3+S$11),OFFSET(INDIRECT($D$4),$A159-1,$Q$4+S$11))))</f>
        <v>0</v>
      </c>
      <c r="T159" s="42">
        <f t="shared" ref="T159" ca="1" si="716">IF(T$89="","",IF(T$89=$M$2,S159,IF(T$11&lt;$D$7,OFFSET(INDIRECT($D$3),$A159-1,$Q$3+T$11),OFFSET(INDIRECT($D$4),$A159-1,$Q$4+T$11))))</f>
        <v>0</v>
      </c>
      <c r="U159" s="42">
        <f t="shared" ref="U159" ca="1" si="717">IF(U$89="","",IF(U$89=$M$2,T159,IF(U$11&lt;$D$7,OFFSET(INDIRECT($D$3),$A159-1,$Q$3+U$11),OFFSET(INDIRECT($D$4),$A159-1,$Q$4+U$11))))</f>
        <v>0</v>
      </c>
      <c r="V159" s="42">
        <f t="shared" ref="V159" ca="1" si="718">IF(V$89="","",IF(V$89=$M$2,U159,IF(V$11&lt;$D$7,OFFSET(INDIRECT($D$3),$A159-1,$Q$3+V$11),OFFSET(INDIRECT($D$4),$A159-1,$Q$4+V$11))))</f>
        <v>0</v>
      </c>
      <c r="W159" s="42">
        <f t="shared" ref="W159" ca="1" si="719">IF(W$89="","",IF(W$89=$M$2,V159,IF(W$11&lt;$D$7,OFFSET(INDIRECT($D$3),$A159-1,$Q$3+W$11),OFFSET(INDIRECT($D$4),$A159-1,$Q$4+W$11))))</f>
        <v>0</v>
      </c>
      <c r="X159" s="42">
        <f t="shared" ref="X159" ca="1" si="720">IF(X$89="","",IF(X$89=$M$2,W159,IF(X$11&lt;$D$7,OFFSET(INDIRECT($D$3),$A159-1,$Q$3+X$11),OFFSET(INDIRECT($D$4),$A159-1,$Q$4+X$11))))</f>
        <v>0</v>
      </c>
      <c r="Y159" s="42" t="str">
        <f t="shared" ref="Y159" ca="1" si="721">IF(Y$89="","",IF(Y$89=$M$2,X159,IF(Y$11&lt;$D$7,OFFSET(INDIRECT($D$3),$A159-1,$Q$3+Y$11),OFFSET(INDIRECT($D$4),$A159-1,$Q$4+Y$11))))</f>
        <v/>
      </c>
      <c r="Z159" s="42" t="str">
        <f t="shared" ref="Z159" ca="1" si="722">IF(Z$89="","",IF(Z$89=$M$2,Y159,IF(Z$11&lt;$D$7,OFFSET(INDIRECT($D$3),$A159-1,$Q$3+Z$11),OFFSET(INDIRECT($D$4),$A159-1,$Q$4+Z$11))))</f>
        <v/>
      </c>
      <c r="AA159" s="42" t="str">
        <f t="shared" ref="AA159" ca="1" si="723">IF(AA$89="","",IF(AA$89=$M$2,Z159,IF(AA$11&lt;$D$7,OFFSET(INDIRECT($D$3),$A159-1,$Q$3+AA$11),OFFSET(INDIRECT($D$4),$A159-1,$Q$4+AA$11))))</f>
        <v/>
      </c>
      <c r="AB159" s="42" t="str">
        <f t="shared" ref="AB159" ca="1" si="724">IF(AB$89="","",IF(AB$89=$M$2,AA159,IF(AB$11&lt;$D$7,OFFSET(INDIRECT($D$3),$A159-1,$Q$3+AB$11),OFFSET(INDIRECT($D$4),$A159-1,$Q$4+AB$11))))</f>
        <v/>
      </c>
      <c r="AC159" s="42" t="str">
        <f t="shared" ref="AC159" ca="1" si="725">IF(AC$89="","",IF(AC$89=$M$2,AB159,IF(AC$11&lt;$D$7,OFFSET(INDIRECT($D$3),$A159-1,$Q$3+AC$11),OFFSET(INDIRECT($D$4),$A159-1,$Q$4+AC$11))))</f>
        <v/>
      </c>
      <c r="AD159" s="42" t="str">
        <f t="shared" ref="AD159" ca="1" si="726">IF(AD$89="","",IF(AD$89=$M$2,AC159,IF(AD$11&lt;$D$7,OFFSET(INDIRECT($D$3),$A159-1,$Q$3+AD$11),OFFSET(INDIRECT($D$4),$A159-1,$Q$4+AD$11))))</f>
        <v/>
      </c>
      <c r="AE159" s="42" t="str">
        <f t="shared" ref="AE159" ca="1" si="727">IF(AE$89="","",IF(AE$89=$M$2,AD159,IF(AE$11&lt;$D$7,OFFSET(INDIRECT($D$3),$A159-1,$Q$3+AE$11),OFFSET(INDIRECT($D$4),$A159-1,$Q$4+AE$11))))</f>
        <v/>
      </c>
      <c r="AF159" s="42" t="str">
        <f t="shared" ref="AF159" ca="1" si="728">IF(AF$89="","",IF(AF$89=$M$2,AE159,IF(AF$11&lt;$D$7,OFFSET(INDIRECT($D$3),$A159-1,$Q$3+AF$11),OFFSET(INDIRECT($D$4),$A159-1,$Q$4+AF$11))))</f>
        <v/>
      </c>
      <c r="AG159" s="42" t="str">
        <f t="shared" ref="AG159" ca="1" si="729">IF(AG$89="","",IF(AG$89=$M$2,AF159,IF(AG$11&lt;$D$7,OFFSET(INDIRECT($D$3),$A159-1,$Q$3+AG$11),OFFSET(INDIRECT($D$4),$A159-1,$Q$4+AG$11))))</f>
        <v/>
      </c>
      <c r="AH159" s="42" t="str">
        <f t="shared" ref="AH159" ca="1" si="730">IF(AH$89="","",IF(AH$89=$M$2,AG159,IF(AH$11&lt;$D$7,OFFSET(INDIRECT($D$3),$A159-1,$Q$3+AH$11),OFFSET(INDIRECT($D$4),$A159-1,$Q$4+AH$11))))</f>
        <v/>
      </c>
      <c r="AI159" s="42" t="str">
        <f t="shared" ref="AI159" ca="1" si="731">IF(AI$89="","",IF(AI$89=$M$2,AH159,IF(AI$11&lt;$D$7,OFFSET(INDIRECT($D$3),$A159-1,$Q$3+AI$11),OFFSET(INDIRECT($D$4),$A159-1,$Q$4+AI$11))))</f>
        <v/>
      </c>
      <c r="AJ159" s="42" t="str">
        <f t="shared" ref="AJ159" ca="1" si="732">IF(AJ$89="","",IF(AJ$89=$M$2,AI159,IF(AJ$11&lt;$D$7,OFFSET(INDIRECT($D$3),$A159-1,$Q$3+AJ$11),OFFSET(INDIRECT($D$4),$A159-1,$Q$4+AJ$11))))</f>
        <v/>
      </c>
      <c r="AK159" s="42" t="str">
        <f t="shared" ref="AK159" ca="1" si="733">IF(AK$89="","",IF(AK$89=$M$2,AJ159,IF(AK$11&lt;$D$7,OFFSET(INDIRECT($D$3),$A159-1,$Q$3+AK$11),OFFSET(INDIRECT($D$4),$A159-1,$Q$4+AK$11))))</f>
        <v/>
      </c>
      <c r="AL159" s="42" t="str">
        <f t="shared" ref="AL159" ca="1" si="734">IF(AL$89="","",IF(AL$89=$M$2,AK159,IF(AL$11&lt;$D$7,OFFSET(INDIRECT($D$3),$A159-1,$Q$3+AL$11),OFFSET(INDIRECT($D$4),$A159-1,$Q$4+AL$11))))</f>
        <v/>
      </c>
      <c r="AM159" s="42" t="str">
        <f t="shared" ref="AM159" ca="1" si="735">IF(AM$89="","",IF(AM$89=$M$2,AL159,IF(AM$11&lt;$D$7,OFFSET(INDIRECT($D$3),$A159-1,$Q$3+AM$11),OFFSET(INDIRECT($D$4),$A159-1,$Q$4+AM$11))))</f>
        <v/>
      </c>
      <c r="AN159" s="42" t="str">
        <f t="shared" ref="AN159" ca="1" si="736">IF(AN$89="","",IF(AN$89=$M$2,AM159,IF(AN$11&lt;$D$7,OFFSET(INDIRECT($D$3),$A159-1,$Q$3+AN$11),OFFSET(INDIRECT($D$4),$A159-1,$Q$4+AN$11))))</f>
        <v/>
      </c>
      <c r="AO159" s="42" t="str">
        <f t="shared" ref="AO159" ca="1" si="737">IF(AO$89="","",IF(AO$89=$M$2,AN159,IF(AO$11&lt;$D$7,OFFSET(INDIRECT($D$3),$A159-1,$Q$3+AO$11),OFFSET(INDIRECT($D$4),$A159-1,$Q$4+AO$11))))</f>
        <v/>
      </c>
      <c r="AP159" s="42" t="str">
        <f t="shared" ref="AP159" ca="1" si="738">IF(AP$89="","",IF(AP$89=$M$2,AO159,IF(AP$11&lt;$D$7,OFFSET(INDIRECT($D$3),$A159-1,$Q$3+AP$11),OFFSET(INDIRECT($D$4),$A159-1,$Q$4+AP$11))))</f>
        <v/>
      </c>
      <c r="AQ159" s="42" t="str">
        <f t="shared" ref="AQ159" ca="1" si="739">IF(AQ$89="","",IF(AQ$89=$M$2,AP159,IF(AQ$11&lt;$D$7,OFFSET(INDIRECT($D$3),$A159-1,$Q$3+AQ$11),OFFSET(INDIRECT($D$4),$A159-1,$Q$4+AQ$11))))</f>
        <v/>
      </c>
      <c r="AR159" s="42" t="str">
        <f t="shared" ref="AR159" ca="1" si="740">IF(AR$89="","",IF(AR$89=$M$2,AQ159,IF(AR$11&lt;$D$7,OFFSET(INDIRECT($D$3),$A159-1,$Q$3+AR$11),OFFSET(INDIRECT($D$4),$A159-1,$Q$4+AR$11))))</f>
        <v/>
      </c>
      <c r="AS159" s="42" t="str">
        <f t="shared" ref="AS159" ca="1" si="741">IF(AS$89="","",IF(AS$89=$M$2,AR159,IF(AS$11&lt;$D$7,OFFSET(INDIRECT($D$3),$A159-1,$Q$3+AS$11),OFFSET(INDIRECT($D$4),$A159-1,$Q$4+AS$11))))</f>
        <v/>
      </c>
      <c r="AT159" s="42" t="str">
        <f t="shared" ref="AT159" ca="1" si="742">IF(AT$89="","",IF(AT$89=$M$2,AS159,IF(AT$11&lt;$D$7,OFFSET(INDIRECT($D$3),$A159-1,$Q$3+AT$11),OFFSET(INDIRECT($D$4),$A159-1,$Q$4+AT$11))))</f>
        <v/>
      </c>
      <c r="AU159" s="42" t="str">
        <f t="shared" ref="AU159" ca="1" si="743">IF(AU$89="","",IF(AU$89=$M$2,AT159,IF(AU$11&lt;$D$7,OFFSET(INDIRECT($D$3),$A159-1,$Q$3+AU$11),OFFSET(INDIRECT($D$4),$A159-1,$Q$4+AU$11))))</f>
        <v/>
      </c>
      <c r="AV159" s="42" t="str">
        <f t="shared" ref="AV159" ca="1" si="744">IF(AV$89="","",IF(AV$89=$M$2,AU159,IF(AV$11&lt;$D$7,OFFSET(INDIRECT($D$3),$A159-1,$Q$3+AV$11),OFFSET(INDIRECT($D$4),$A159-1,$Q$4+AV$11))))</f>
        <v/>
      </c>
      <c r="AW159" s="42" t="str">
        <f t="shared" ref="AW159" ca="1" si="745">IF(AW$89="","",IF(AW$89=$M$2,AV159,IF(AW$11&lt;$D$7,OFFSET(INDIRECT($D$3),$A159-1,$Q$3+AW$11),OFFSET(INDIRECT($D$4),$A159-1,$Q$4+AW$11))))</f>
        <v/>
      </c>
      <c r="AX159" s="42" t="str">
        <f t="shared" ref="AX159" ca="1" si="746">IF(AX$89="","",IF(AX$89=$M$2,AW159,IF(AX$11&lt;$D$7,OFFSET(INDIRECT($D$3),$A159-1,$Q$3+AX$11),OFFSET(INDIRECT($D$4),$A159-1,$Q$4+AX$11))))</f>
        <v/>
      </c>
      <c r="AY159" s="42" t="str">
        <f t="shared" ref="AY159" ca="1" si="747">IF(AY$89="","",IF(AY$89=$M$2,AX159,IF(AY$11&lt;$D$7,OFFSET(INDIRECT($D$3),$A159-1,$Q$3+AY$11),OFFSET(INDIRECT($D$4),$A159-1,$Q$4+AY$11))))</f>
        <v/>
      </c>
      <c r="AZ159" s="42" t="str">
        <f t="shared" ref="AZ159" ca="1" si="748">IF(AZ$89="","",IF(AZ$89=$M$2,AY159,IF(AZ$11&lt;$D$7,OFFSET(INDIRECT($D$3),$A159-1,$Q$3+AZ$11),OFFSET(INDIRECT($D$4),$A159-1,$Q$4+AZ$11))))</f>
        <v/>
      </c>
      <c r="BA159" s="42" t="str">
        <f t="shared" ref="BA159" ca="1" si="749">IF(BA$89="","",IF(BA$89=$M$2,AZ159,IF(BA$11&lt;$D$7,OFFSET(INDIRECT($D$3),$A159-1,$Q$3+BA$11),OFFSET(INDIRECT($D$4),$A159-1,$Q$4+BA$11))))</f>
        <v/>
      </c>
      <c r="BB159" s="42" t="str">
        <f t="shared" ref="BB159" ca="1" si="750">IF(BB$89="","",IF(BB$89=$M$2,BA159,IF(BB$11&lt;$D$7,OFFSET(INDIRECT($D$3),$A159-1,$Q$3+BB$11),OFFSET(INDIRECT($D$4),$A159-1,$Q$4+BB$11))))</f>
        <v/>
      </c>
      <c r="BC159" s="42" t="str">
        <f t="shared" ref="BC159" ca="1" si="751">IF(BC$89="","",IF(BC$89=$M$2,BB159,IF(BC$11&lt;$D$7,OFFSET(INDIRECT($D$3),$A159-1,$Q$3+BC$11),OFFSET(INDIRECT($D$4),$A159-1,$Q$4+BC$11))))</f>
        <v/>
      </c>
      <c r="BD159" s="42" t="str">
        <f t="shared" ref="BD159" ca="1" si="752">IF(BD$89="","",IF(BD$89=$M$2,BC159,IF(BD$11&lt;$D$7,OFFSET(INDIRECT($D$3),$A159-1,$Q$3+BD$11),OFFSET(INDIRECT($D$4),$A159-1,$Q$4+BD$11))))</f>
        <v/>
      </c>
      <c r="BE159" s="42" t="str">
        <f t="shared" ref="BE159" ca="1" si="753">IF(BE$89="","",IF(BE$89=$M$2,BD159,IF(BE$11&lt;$D$7,OFFSET(INDIRECT($D$3),$A159-1,$Q$3+BE$11),OFFSET(INDIRECT($D$4),$A159-1,$Q$4+BE$11))))</f>
        <v/>
      </c>
      <c r="BF159" s="42" t="str">
        <f t="shared" ref="BF159" ca="1" si="754">IF(BF$89="","",IF(BF$89=$M$2,BE159,IF(BF$11&lt;$D$7,OFFSET(INDIRECT($D$3),$A159-1,$Q$3+BF$11),OFFSET(INDIRECT($D$4),$A159-1,$Q$4+BF$11))))</f>
        <v/>
      </c>
      <c r="BG159" s="42" t="str">
        <f t="shared" ref="BG159" ca="1" si="755">IF(BG$89="","",IF(BG$89=$M$2,BF159,IF(BG$11&lt;$D$7,OFFSET(INDIRECT($D$3),$A159-1,$Q$3+BG$11),OFFSET(INDIRECT($D$4),$A159-1,$Q$4+BG$11))))</f>
        <v/>
      </c>
      <c r="BH159" s="42" t="str">
        <f t="shared" ref="BH159" ca="1" si="756">IF(BH$89="","",IF(BH$89=$M$2,BG159,IF(BH$11&lt;$D$7,OFFSET(INDIRECT($D$3),$A159-1,$Q$3+BH$11),OFFSET(INDIRECT($D$4),$A159-1,$Q$4+BH$11))))</f>
        <v/>
      </c>
      <c r="BI159" s="42" t="str">
        <f t="shared" ref="BI159" ca="1" si="757">IF(BI$89="","",IF(BI$89=$M$2,BH159,IF(BI$11&lt;$D$7,OFFSET(INDIRECT($D$3),$A159-1,$Q$3+BI$11),OFFSET(INDIRECT($D$4),$A159-1,$Q$4+BI$11))))</f>
        <v/>
      </c>
      <c r="BJ159" s="42" t="str">
        <f t="shared" ref="BJ159" ca="1" si="758">IF(BJ$89="","",IF(BJ$89=$M$2,BI159,IF(BJ$11&lt;$D$7,OFFSET(INDIRECT($D$3),$A159-1,$Q$3+BJ$11),OFFSET(INDIRECT($D$4),$A159-1,$Q$4+BJ$11))))</f>
        <v/>
      </c>
      <c r="BK159" s="42" t="str">
        <f t="shared" ref="BK159" ca="1" si="759">IF(BK$89="","",IF(BK$89=$M$2,BJ159,IF(BK$11&lt;$D$7,OFFSET(INDIRECT($D$3),$A159-1,$Q$3+BK$11),OFFSET(INDIRECT($D$4),$A159-1,$Q$4+BK$11))))</f>
        <v/>
      </c>
      <c r="BL159" s="42" t="str">
        <f t="shared" ref="BL159" ca="1" si="760">IF(BL$89="","",IF(BL$89=$M$2,BK159,IF(BL$11&lt;$D$7,OFFSET(INDIRECT($D$3),$A159-1,$Q$3+BL$11),OFFSET(INDIRECT($D$4),$A159-1,$Q$4+BL$11))))</f>
        <v/>
      </c>
      <c r="BM159" s="42" t="str">
        <f t="shared" ref="BM159" ca="1" si="761">IF(BM$89="","",IF(BM$89=$M$2,BL159,IF(BM$11&lt;$D$7,OFFSET(INDIRECT($D$3),$A159-1,$Q$3+BM$11),OFFSET(INDIRECT($D$4),$A159-1,$Q$4+BM$11))))</f>
        <v/>
      </c>
      <c r="BN159" s="42" t="str">
        <f t="shared" ref="BN159" ca="1" si="762">IF(BN$89="","",IF(BN$89=$M$2,BM159,IF(BN$11&lt;$D$7,OFFSET(INDIRECT($D$3),$A159-1,$Q$3+BN$11),OFFSET(INDIRECT($D$4),$A159-1,$Q$4+BN$11))))</f>
        <v/>
      </c>
      <c r="BO159" s="42" t="str">
        <f t="shared" ref="BO159" ca="1" si="763">IF(BO$89="","",IF(BO$89=$M$2,BN159,IF(BO$11&lt;$D$7,OFFSET(INDIRECT($D$3),$A159-1,$Q$3+BO$11),OFFSET(INDIRECT($D$4),$A159-1,$Q$4+BO$11))))</f>
        <v/>
      </c>
      <c r="BP159" s="42" t="str">
        <f t="shared" ref="BP159" ca="1" si="764">IF(BP$89="","",IF(BP$89=$M$2,BO159,IF(BP$11&lt;$D$7,OFFSET(INDIRECT($D$3),$A159-1,$Q$3+BP$11),OFFSET(INDIRECT($D$4),$A159-1,$Q$4+BP$11))))</f>
        <v/>
      </c>
      <c r="BQ159" s="42" t="str">
        <f t="shared" ref="BQ159" ca="1" si="765">IF(BQ$89="","",IF(BQ$89=$M$2,BP159,IF(BQ$11&lt;$D$7,OFFSET(INDIRECT($D$3),$A159-1,$Q$3+BQ$11),OFFSET(INDIRECT($D$4),$A159-1,$Q$4+BQ$11))))</f>
        <v/>
      </c>
      <c r="BR159" s="42" t="str">
        <f t="shared" ref="BR159" ca="1" si="766">IF(BR$89="","",IF(BR$89=$M$2,BQ159,IF(BR$11&lt;$D$7,OFFSET(INDIRECT($D$3),$A159-1,$Q$3+BR$11),OFFSET(INDIRECT($D$4),$A159-1,$Q$4+BR$11))))</f>
        <v/>
      </c>
      <c r="BS159" s="42" t="str">
        <f t="shared" ref="BS159" ca="1" si="767">IF(BS$89="","",IF(BS$89=$M$2,BR159,IF(BS$11&lt;$D$7,OFFSET(INDIRECT($D$3),$A159-1,$Q$3+BS$11),OFFSET(INDIRECT($D$4),$A159-1,$Q$4+BS$11))))</f>
        <v/>
      </c>
      <c r="BT159" s="42" t="str">
        <f t="shared" ref="BT159" ca="1" si="768">IF(BT$89="","",IF(BT$89=$M$2,BS159,IF(BT$11&lt;$D$7,OFFSET(INDIRECT($D$3),$A159-1,$Q$3+BT$11),OFFSET(INDIRECT($D$4),$A159-1,$Q$4+BT$11))))</f>
        <v/>
      </c>
      <c r="BU159" s="42" t="str">
        <f t="shared" ref="BU159" ca="1" si="769">IF(BU$89="","",IF(BU$89=$M$2,BT159,IF(BU$11&lt;$D$7,OFFSET(INDIRECT($D$3),$A159-1,$Q$3+BU$11),OFFSET(INDIRECT($D$4),$A159-1,$Q$4+BU$11))))</f>
        <v/>
      </c>
      <c r="BV159" s="42" t="str">
        <f t="shared" ref="BV159" ca="1" si="770">IF(BV$89="","",IF(BV$89=$M$2,BU159,IF(BV$11&lt;$D$7,OFFSET(INDIRECT($D$3),$A159-1,$Q$3+BV$11),OFFSET(INDIRECT($D$4),$A159-1,$Q$4+BV$11))))</f>
        <v/>
      </c>
      <c r="BW159" s="42" t="str">
        <f t="shared" ref="BW159" ca="1" si="771">IF(BW$89="","",IF(BW$89=$M$2,BV159,IF(BW$11&lt;$D$7,OFFSET(INDIRECT($D$3),$A159-1,$Q$3+BW$11),OFFSET(INDIRECT($D$4),$A159-1,$Q$4+BW$11))))</f>
        <v/>
      </c>
      <c r="BX159" s="42" t="str">
        <f t="shared" ref="BX159" ca="1" si="772">IF(BX$89="","",IF(BX$89=$M$2,BW159,IF(BX$11&lt;$D$7,OFFSET(INDIRECT($D$3),$A159-1,$Q$3+BX$11),OFFSET(INDIRECT($D$4),$A159-1,$Q$4+BX$11))))</f>
        <v/>
      </c>
      <c r="BY159" s="42" t="str">
        <f t="shared" ref="BY159" ca="1" si="773">IF(BY$89="","",IF(BY$89=$M$2,BX159,IF(BY$11&lt;$D$7,OFFSET(INDIRECT($D$3),$A159-1,$Q$3+BY$11),OFFSET(INDIRECT($D$4),$A159-1,$Q$4+BY$11))))</f>
        <v/>
      </c>
      <c r="BZ159" s="42" t="str">
        <f t="shared" ref="BZ159" ca="1" si="774">IF(BZ$89="","",IF(BZ$89=$M$2,BY159,IF(BZ$11&lt;$D$7,OFFSET(INDIRECT($D$3),$A159-1,$Q$3+BZ$11),OFFSET(INDIRECT($D$4),$A159-1,$Q$4+BZ$11))))</f>
        <v/>
      </c>
      <c r="CA159" s="42" t="str">
        <f t="shared" ref="CA159" ca="1" si="775">IF(CA$89="","",IF(CA$89=$M$2,BZ159,IF(CA$11&lt;$D$7,OFFSET(INDIRECT($D$3),$A159-1,$Q$3+CA$11),OFFSET(INDIRECT($D$4),$A159-1,$Q$4+CA$11))))</f>
        <v/>
      </c>
      <c r="CB159" s="42" t="str">
        <f t="shared" ref="CB159" ca="1" si="776">IF(CB$89="","",IF(CB$89=$M$2,CA159,IF(CB$11&lt;$D$7,OFFSET(INDIRECT($D$3),$A159-1,$Q$3+CB$11),OFFSET(INDIRECT($D$4),$A159-1,$Q$4+CB$11))))</f>
        <v/>
      </c>
      <c r="CC159" s="42" t="str">
        <f t="shared" ref="CC159" ca="1" si="777">IF(CC$89="","",IF(CC$89=$M$2,CB159,IF(CC$11&lt;$D$7,OFFSET(INDIRECT($D$3),$A159-1,$Q$3+CC$11),OFFSET(INDIRECT($D$4),$A159-1,$Q$4+CC$11))))</f>
        <v/>
      </c>
      <c r="CD159" s="42" t="str">
        <f t="shared" ref="CD159" ca="1" si="778">IF(CD$89="","",IF(CD$89=$M$2,CC159,IF(CD$11&lt;$D$7,OFFSET(INDIRECT($D$3),$A159-1,$Q$3+CD$11),OFFSET(INDIRECT($D$4),$A159-1,$Q$4+CD$11))))</f>
        <v/>
      </c>
      <c r="CE159" s="42" t="str">
        <f t="shared" ref="CE159" ca="1" si="779">IF(CE$89="","",IF(CE$89=$M$2,CD159,IF(CE$11&lt;$D$7,OFFSET(INDIRECT($D$3),$A159-1,$Q$3+CE$11),OFFSET(INDIRECT($D$4),$A159-1,$Q$4+CE$11))))</f>
        <v/>
      </c>
      <c r="CF159" s="42" t="str">
        <f t="shared" ref="CF159" ca="1" si="780">IF(CF$89="","",IF(CF$89=$M$2,CE159,IF(CF$11&lt;$D$7,OFFSET(INDIRECT($D$3),$A159-1,$Q$3+CF$11),OFFSET(INDIRECT($D$4),$A159-1,$Q$4+CF$11))))</f>
        <v/>
      </c>
      <c r="CG159" s="42" t="str">
        <f t="shared" ref="CG159" ca="1" si="781">IF(CG$89="","",IF(CG$89=$M$2,CF159,IF(CG$11&lt;$D$7,OFFSET(INDIRECT($D$3),$A159-1,$Q$3+CG$11),OFFSET(INDIRECT($D$4),$A159-1,$Q$4+CG$11))))</f>
        <v/>
      </c>
      <c r="CH159" s="42" t="str">
        <f t="shared" ref="CH159" ca="1" si="782">IF(CH$89="","",IF(CH$89=$M$2,CG159,IF(CH$11&lt;$D$7,OFFSET(INDIRECT($D$3),$A159-1,$Q$3+CH$11),OFFSET(INDIRECT($D$4),$A159-1,$Q$4+CH$11))))</f>
        <v/>
      </c>
      <c r="CI159" s="42" t="str">
        <f t="shared" ref="CI159" ca="1" si="783">IF(CI$89="","",IF(CI$89=$M$2,CH159,IF(CI$11&lt;$D$7,OFFSET(INDIRECT($D$3),$A159-1,$Q$3+CI$11),OFFSET(INDIRECT($D$4),$A159-1,$Q$4+CI$11))))</f>
        <v/>
      </c>
      <c r="CJ159" s="42" t="str">
        <f t="shared" ref="CJ159" ca="1" si="784">IF(CJ$89="","",IF(CJ$89=$M$2,CI159,IF(CJ$11&lt;$D$7,OFFSET(INDIRECT($D$3),$A159-1,$Q$3+CJ$11),OFFSET(INDIRECT($D$4),$A159-1,$Q$4+CJ$11))))</f>
        <v/>
      </c>
      <c r="CK159" s="42" t="str">
        <f t="shared" ref="CK159" ca="1" si="785">IF(CK$89="","",IF(CK$89=$M$2,CJ159,IF(CK$11&lt;$D$7,OFFSET(INDIRECT($D$3),$A159-1,$Q$3+CK$11),OFFSET(INDIRECT($D$4),$A159-1,$Q$4+CK$11))))</f>
        <v/>
      </c>
      <c r="CL159" s="42" t="str">
        <f t="shared" ref="CL159" ca="1" si="786">IF(CL$89="","",IF(CL$89=$M$2,CK159,IF(CL$11&lt;$D$7,OFFSET(INDIRECT($D$3),$A159-1,$Q$3+CL$11),OFFSET(INDIRECT($D$4),$A159-1,$Q$4+CL$11))))</f>
        <v/>
      </c>
      <c r="CM159" s="42" t="str">
        <f t="shared" ref="CM159" ca="1" si="787">IF(CM$89="","",IF(CM$89=$M$2,CL159,IF(CM$11&lt;$D$7,OFFSET(INDIRECT($D$3),$A159-1,$Q$3+CM$11),OFFSET(INDIRECT($D$4),$A159-1,$Q$4+CM$11))))</f>
        <v/>
      </c>
      <c r="CN159" s="42" t="str">
        <f t="shared" ref="CN159" ca="1" si="788">IF(CN$89="","",IF(CN$89=$M$2,CM159,IF(CN$11&lt;$D$7,OFFSET(INDIRECT($D$3),$A159-1,$Q$3+CN$11),OFFSET(INDIRECT($D$4),$A159-1,$Q$4+CN$11))))</f>
        <v/>
      </c>
      <c r="CO159" s="42" t="str">
        <f t="shared" ref="CO159" ca="1" si="789">IF(CO$89="","",IF(CO$89=$M$2,CN159,IF(CO$11&lt;$D$7,OFFSET(INDIRECT($D$3),$A159-1,$Q$3+CO$11),OFFSET(INDIRECT($D$4),$A159-1,$Q$4+CO$11))))</f>
        <v/>
      </c>
      <c r="CP159" s="42" t="str">
        <f t="shared" ref="CP159" ca="1" si="790">IF(CP$89="","",IF(CP$89=$M$2,CO159,IF(CP$11&lt;$D$7,OFFSET(INDIRECT($D$3),$A159-1,$Q$3+CP$11),OFFSET(INDIRECT($D$4),$A159-1,$Q$4+CP$11))))</f>
        <v/>
      </c>
      <c r="CQ159" s="42" t="str">
        <f t="shared" ref="CQ159" ca="1" si="791">IF(CQ$89="","",IF(CQ$89=$M$2,CP159,IF(CQ$11&lt;$D$7,OFFSET(INDIRECT($D$3),$A159-1,$Q$3+CQ$11),OFFSET(INDIRECT($D$4),$A159-1,$Q$4+CQ$11))))</f>
        <v/>
      </c>
      <c r="CR159" s="42" t="str">
        <f t="shared" ref="CR159" ca="1" si="792">IF(CR$89="","",IF(CR$89=$M$2,CQ159,IF(CR$11&lt;$D$7,OFFSET(INDIRECT($D$3),$A159-1,$Q$3+CR$11),OFFSET(INDIRECT($D$4),$A159-1,$Q$4+CR$11))))</f>
        <v/>
      </c>
      <c r="CS159" s="42" t="str">
        <f t="shared" ref="CS159" ca="1" si="793">IF(CS$89="","",IF(CS$89=$M$2,CR159,IF(CS$11&lt;$D$7,OFFSET(INDIRECT($D$3),$A159-1,$Q$3+CS$11),OFFSET(INDIRECT($D$4),$A159-1,$Q$4+CS$11))))</f>
        <v/>
      </c>
      <c r="CT159" s="42" t="str">
        <f t="shared" ref="CT159" ca="1" si="794">IF(CT$89="","",IF(CT$89=$M$2,CS159,IF(CT$11&lt;$D$7,OFFSET(INDIRECT($D$3),$A159-1,$Q$3+CT$11),OFFSET(INDIRECT($D$4),$A159-1,$Q$4+CT$11))))</f>
        <v/>
      </c>
      <c r="CU159" s="42" t="str">
        <f t="shared" ref="CU159" ca="1" si="795">IF(CU$89="","",IF(CU$89=$M$2,CT159,IF(CU$11&lt;$D$7,OFFSET(INDIRECT($D$3),$A159-1,$Q$3+CU$11),OFFSET(INDIRECT($D$4),$A159-1,$Q$4+CU$11))))</f>
        <v/>
      </c>
      <c r="CV159" s="42" t="str">
        <f t="shared" ref="CV159" ca="1" si="796">IF(CV$89="","",IF(CV$89=$M$2,CU159,IF(CV$11&lt;$D$7,OFFSET(INDIRECT($D$3),$A159-1,$Q$3+CV$11),OFFSET(INDIRECT($D$4),$A159-1,$Q$4+CV$11))))</f>
        <v/>
      </c>
      <c r="CW159" s="42" t="str">
        <f t="shared" ref="CW159" ca="1" si="797">IF(CW$89="","",IF(CW$89=$M$2,CV159,IF(CW$11&lt;$D$7,OFFSET(INDIRECT($D$3),$A159-1,$Q$3+CW$11),OFFSET(INDIRECT($D$4),$A159-1,$Q$4+CW$11))))</f>
        <v/>
      </c>
      <c r="CX159" s="42" t="str">
        <f t="shared" ref="CX159" ca="1" si="798">IF(CX$89="","",IF(CX$89=$M$2,CW159,IF(CX$11&lt;$D$7,OFFSET(INDIRECT($D$3),$A159-1,$Q$3+CX$11),OFFSET(INDIRECT($D$4),$A159-1,$Q$4+CX$11))))</f>
        <v/>
      </c>
      <c r="CY159" s="42" t="str">
        <f t="shared" ref="CY159" ca="1" si="799">IF(CY$89="","",IF(CY$89=$M$2,CX159,IF(CY$11&lt;$D$7,OFFSET(INDIRECT($D$3),$A159-1,$Q$3+CY$11),OFFSET(INDIRECT($D$4),$A159-1,$Q$4+CY$11))))</f>
        <v/>
      </c>
      <c r="CZ159" s="42" t="str">
        <f t="shared" ref="CZ159" ca="1" si="800">IF(CZ$89="","",IF(CZ$89=$M$2,CY159,IF(CZ$11&lt;$D$7,OFFSET(INDIRECT($D$3),$A159-1,$Q$3+CZ$11),OFFSET(INDIRECT($D$4),$A159-1,$Q$4+CZ$11))))</f>
        <v/>
      </c>
    </row>
    <row r="160" spans="1:104" s="34" customFormat="1" ht="13.5" customHeight="1">
      <c r="A160" s="38"/>
      <c r="B160" s="3">
        <f t="shared" si="655"/>
        <v>160</v>
      </c>
      <c r="C160" s="37">
        <v>1</v>
      </c>
      <c r="D160" s="134" t="e">
        <f t="shared" ref="D160:AI160" ca="1" si="801">IF(D$13="","",IF(OR(D$13=$M$5,D$13=$M$6,D$13=$M$7,D$13=$M$8),"",IF(ABS(D$158-IF(D$11&lt;$D$7,OFFSET(INDIRECT($D$3),$A158-1,$Q$3+D$11),OFFSET(INDIRECT($D$4),$A158-1,$Q$4+D$11)))&lt;=$C$57,$M$3,$M$9)))</f>
        <v>#REF!</v>
      </c>
      <c r="E160" s="134" t="e">
        <f t="shared" ca="1" si="801"/>
        <v>#REF!</v>
      </c>
      <c r="F160" s="134" t="e">
        <f t="shared" ca="1" si="801"/>
        <v>#REF!</v>
      </c>
      <c r="G160" s="134" t="str">
        <f t="shared" ca="1" si="801"/>
        <v>Balance</v>
      </c>
      <c r="H160" s="134" t="e">
        <f t="shared" ca="1" si="801"/>
        <v>#VALUE!</v>
      </c>
      <c r="I160" s="134" t="str">
        <f t="shared" ca="1" si="801"/>
        <v>Balance</v>
      </c>
      <c r="J160" s="134" t="str">
        <f t="shared" ca="1" si="801"/>
        <v>Balance</v>
      </c>
      <c r="K160" s="134" t="str">
        <f t="shared" ca="1" si="801"/>
        <v>Balance</v>
      </c>
      <c r="L160" s="134" t="str">
        <f t="shared" ca="1" si="801"/>
        <v>Balance</v>
      </c>
      <c r="M160" s="134" t="str">
        <f t="shared" ca="1" si="801"/>
        <v>Balance</v>
      </c>
      <c r="N160" s="134" t="str">
        <f t="shared" ca="1" si="801"/>
        <v>Error</v>
      </c>
      <c r="O160" s="134" t="str">
        <f t="shared" ca="1" si="801"/>
        <v>Error</v>
      </c>
      <c r="P160" s="134" t="str">
        <f t="shared" ca="1" si="801"/>
        <v>Error</v>
      </c>
      <c r="Q160" s="134" t="str">
        <f t="shared" ca="1" si="801"/>
        <v>Error</v>
      </c>
      <c r="R160" s="134" t="str">
        <f t="shared" ca="1" si="801"/>
        <v>Balance</v>
      </c>
      <c r="S160" s="134" t="str">
        <f t="shared" ca="1" si="801"/>
        <v>Error</v>
      </c>
      <c r="T160" s="134" t="str">
        <f t="shared" ca="1" si="801"/>
        <v>Error</v>
      </c>
      <c r="U160" s="134" t="str">
        <f t="shared" ca="1" si="801"/>
        <v>Error</v>
      </c>
      <c r="V160" s="134" t="str">
        <f t="shared" ca="1" si="801"/>
        <v>Error</v>
      </c>
      <c r="W160" s="134" t="str">
        <f t="shared" ca="1" si="801"/>
        <v>Balance</v>
      </c>
      <c r="X160" s="134" t="str">
        <f t="shared" ca="1" si="801"/>
        <v/>
      </c>
      <c r="Y160" s="134" t="str">
        <f t="shared" ca="1" si="801"/>
        <v/>
      </c>
      <c r="Z160" s="134" t="str">
        <f t="shared" ca="1" si="801"/>
        <v/>
      </c>
      <c r="AA160" s="134" t="str">
        <f t="shared" ca="1" si="801"/>
        <v/>
      </c>
      <c r="AB160" s="134" t="str">
        <f t="shared" ca="1" si="801"/>
        <v/>
      </c>
      <c r="AC160" s="134" t="str">
        <f t="shared" ca="1" si="801"/>
        <v/>
      </c>
      <c r="AD160" s="134" t="str">
        <f t="shared" ca="1" si="801"/>
        <v/>
      </c>
      <c r="AE160" s="134" t="str">
        <f t="shared" ca="1" si="801"/>
        <v/>
      </c>
      <c r="AF160" s="134" t="str">
        <f t="shared" ca="1" si="801"/>
        <v/>
      </c>
      <c r="AG160" s="134" t="str">
        <f t="shared" ca="1" si="801"/>
        <v/>
      </c>
      <c r="AH160" s="134" t="str">
        <f t="shared" ca="1" si="801"/>
        <v/>
      </c>
      <c r="AI160" s="134" t="str">
        <f t="shared" ca="1" si="801"/>
        <v/>
      </c>
      <c r="AJ160" s="134" t="str">
        <f t="shared" ref="AJ160:BO160" ca="1" si="802">IF(AJ$13="","",IF(OR(AJ$13=$M$5,AJ$13=$M$6,AJ$13=$M$7,AJ$13=$M$8),"",IF(ABS(AJ$158-IF(AJ$11&lt;$D$7,OFFSET(INDIRECT($D$3),$A158-1,$Q$3+AJ$11),OFFSET(INDIRECT($D$4),$A158-1,$Q$4+AJ$11)))&lt;=$C$57,$M$3,$M$9)))</f>
        <v/>
      </c>
      <c r="AK160" s="134" t="str">
        <f t="shared" ca="1" si="802"/>
        <v/>
      </c>
      <c r="AL160" s="134" t="str">
        <f t="shared" ca="1" si="802"/>
        <v/>
      </c>
      <c r="AM160" s="134" t="str">
        <f t="shared" ca="1" si="802"/>
        <v/>
      </c>
      <c r="AN160" s="134" t="str">
        <f t="shared" ca="1" si="802"/>
        <v/>
      </c>
      <c r="AO160" s="134" t="str">
        <f t="shared" ca="1" si="802"/>
        <v/>
      </c>
      <c r="AP160" s="134" t="str">
        <f t="shared" ca="1" si="802"/>
        <v/>
      </c>
      <c r="AQ160" s="134" t="str">
        <f t="shared" ca="1" si="802"/>
        <v/>
      </c>
      <c r="AR160" s="134" t="str">
        <f t="shared" ca="1" si="802"/>
        <v/>
      </c>
      <c r="AS160" s="134" t="str">
        <f t="shared" ca="1" si="802"/>
        <v/>
      </c>
      <c r="AT160" s="134" t="str">
        <f t="shared" ca="1" si="802"/>
        <v/>
      </c>
      <c r="AU160" s="134" t="str">
        <f t="shared" ca="1" si="802"/>
        <v/>
      </c>
      <c r="AV160" s="134" t="str">
        <f t="shared" ca="1" si="802"/>
        <v/>
      </c>
      <c r="AW160" s="134" t="str">
        <f t="shared" ca="1" si="802"/>
        <v/>
      </c>
      <c r="AX160" s="134" t="str">
        <f t="shared" ca="1" si="802"/>
        <v/>
      </c>
      <c r="AY160" s="134" t="str">
        <f t="shared" ca="1" si="802"/>
        <v/>
      </c>
      <c r="AZ160" s="134" t="str">
        <f t="shared" ca="1" si="802"/>
        <v/>
      </c>
      <c r="BA160" s="134" t="str">
        <f t="shared" ca="1" si="802"/>
        <v/>
      </c>
      <c r="BB160" s="134" t="str">
        <f t="shared" ca="1" si="802"/>
        <v/>
      </c>
      <c r="BC160" s="134" t="str">
        <f t="shared" ca="1" si="802"/>
        <v/>
      </c>
      <c r="BD160" s="134" t="str">
        <f t="shared" ca="1" si="802"/>
        <v/>
      </c>
      <c r="BE160" s="134" t="str">
        <f t="shared" ca="1" si="802"/>
        <v/>
      </c>
      <c r="BF160" s="134" t="str">
        <f t="shared" ca="1" si="802"/>
        <v/>
      </c>
      <c r="BG160" s="134" t="str">
        <f t="shared" ca="1" si="802"/>
        <v/>
      </c>
      <c r="BH160" s="134" t="str">
        <f t="shared" ca="1" si="802"/>
        <v/>
      </c>
      <c r="BI160" s="134" t="str">
        <f t="shared" ca="1" si="802"/>
        <v/>
      </c>
      <c r="BJ160" s="134" t="str">
        <f t="shared" ca="1" si="802"/>
        <v/>
      </c>
      <c r="BK160" s="134" t="str">
        <f t="shared" ca="1" si="802"/>
        <v/>
      </c>
      <c r="BL160" s="134" t="str">
        <f t="shared" ca="1" si="802"/>
        <v/>
      </c>
      <c r="BM160" s="134" t="str">
        <f t="shared" ca="1" si="802"/>
        <v/>
      </c>
      <c r="BN160" s="134" t="str">
        <f t="shared" ca="1" si="802"/>
        <v/>
      </c>
      <c r="BO160" s="134" t="str">
        <f t="shared" ca="1" si="802"/>
        <v/>
      </c>
      <c r="BP160" s="134" t="str">
        <f t="shared" ref="BP160:CZ160" ca="1" si="803">IF(BP$13="","",IF(OR(BP$13=$M$5,BP$13=$M$6,BP$13=$M$7,BP$13=$M$8),"",IF(ABS(BP$158-IF(BP$11&lt;$D$7,OFFSET(INDIRECT($D$3),$A158-1,$Q$3+BP$11),OFFSET(INDIRECT($D$4),$A158-1,$Q$4+BP$11)))&lt;=$C$57,$M$3,$M$9)))</f>
        <v/>
      </c>
      <c r="BQ160" s="134" t="str">
        <f t="shared" ca="1" si="803"/>
        <v/>
      </c>
      <c r="BR160" s="134" t="str">
        <f t="shared" ca="1" si="803"/>
        <v/>
      </c>
      <c r="BS160" s="134" t="str">
        <f t="shared" ca="1" si="803"/>
        <v/>
      </c>
      <c r="BT160" s="134" t="str">
        <f t="shared" ca="1" si="803"/>
        <v/>
      </c>
      <c r="BU160" s="134" t="str">
        <f t="shared" ca="1" si="803"/>
        <v/>
      </c>
      <c r="BV160" s="134" t="str">
        <f t="shared" ca="1" si="803"/>
        <v/>
      </c>
      <c r="BW160" s="134" t="str">
        <f t="shared" ca="1" si="803"/>
        <v/>
      </c>
      <c r="BX160" s="134" t="str">
        <f t="shared" ca="1" si="803"/>
        <v/>
      </c>
      <c r="BY160" s="134" t="str">
        <f t="shared" ca="1" si="803"/>
        <v/>
      </c>
      <c r="BZ160" s="134" t="str">
        <f t="shared" ca="1" si="803"/>
        <v/>
      </c>
      <c r="CA160" s="134" t="str">
        <f t="shared" ca="1" si="803"/>
        <v/>
      </c>
      <c r="CB160" s="134" t="str">
        <f t="shared" ca="1" si="803"/>
        <v/>
      </c>
      <c r="CC160" s="134" t="str">
        <f t="shared" ca="1" si="803"/>
        <v/>
      </c>
      <c r="CD160" s="134" t="str">
        <f t="shared" ca="1" si="803"/>
        <v/>
      </c>
      <c r="CE160" s="134" t="str">
        <f t="shared" ca="1" si="803"/>
        <v/>
      </c>
      <c r="CF160" s="134" t="str">
        <f t="shared" ca="1" si="803"/>
        <v/>
      </c>
      <c r="CG160" s="134" t="str">
        <f t="shared" ca="1" si="803"/>
        <v/>
      </c>
      <c r="CH160" s="134" t="str">
        <f t="shared" ca="1" si="803"/>
        <v/>
      </c>
      <c r="CI160" s="134" t="str">
        <f t="shared" ca="1" si="803"/>
        <v/>
      </c>
      <c r="CJ160" s="134" t="str">
        <f t="shared" ca="1" si="803"/>
        <v/>
      </c>
      <c r="CK160" s="134" t="str">
        <f t="shared" ca="1" si="803"/>
        <v/>
      </c>
      <c r="CL160" s="134" t="str">
        <f t="shared" ca="1" si="803"/>
        <v/>
      </c>
      <c r="CM160" s="134" t="str">
        <f t="shared" ca="1" si="803"/>
        <v/>
      </c>
      <c r="CN160" s="134" t="str">
        <f t="shared" ca="1" si="803"/>
        <v/>
      </c>
      <c r="CO160" s="134" t="str">
        <f t="shared" ca="1" si="803"/>
        <v/>
      </c>
      <c r="CP160" s="134" t="str">
        <f t="shared" ca="1" si="803"/>
        <v/>
      </c>
      <c r="CQ160" s="134" t="str">
        <f t="shared" ca="1" si="803"/>
        <v/>
      </c>
      <c r="CR160" s="134" t="str">
        <f t="shared" ca="1" si="803"/>
        <v/>
      </c>
      <c r="CS160" s="134" t="str">
        <f t="shared" ca="1" si="803"/>
        <v/>
      </c>
      <c r="CT160" s="134" t="str">
        <f t="shared" ca="1" si="803"/>
        <v/>
      </c>
      <c r="CU160" s="134" t="str">
        <f t="shared" ca="1" si="803"/>
        <v/>
      </c>
      <c r="CV160" s="134" t="str">
        <f t="shared" ca="1" si="803"/>
        <v/>
      </c>
      <c r="CW160" s="134" t="str">
        <f t="shared" ca="1" si="803"/>
        <v/>
      </c>
      <c r="CX160" s="134" t="str">
        <f t="shared" ca="1" si="803"/>
        <v/>
      </c>
      <c r="CY160" s="134" t="str">
        <f t="shared" ca="1" si="803"/>
        <v/>
      </c>
      <c r="CZ160" s="134" t="str">
        <f t="shared" ca="1" si="803"/>
        <v/>
      </c>
    </row>
    <row r="161" spans="1:104" ht="13.5" customHeight="1">
      <c r="A161" s="50"/>
      <c r="B161" s="3">
        <f t="shared" si="655"/>
        <v>161</v>
      </c>
      <c r="C161" s="40"/>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c r="CT161" s="42"/>
      <c r="CU161" s="42"/>
      <c r="CV161" s="42"/>
      <c r="CW161" s="42"/>
      <c r="CX161" s="42"/>
      <c r="CY161" s="42"/>
      <c r="CZ161" s="42"/>
    </row>
    <row r="162" spans="1:104" ht="13.5" customHeight="1">
      <c r="A162" s="41">
        <v>133</v>
      </c>
      <c r="B162" s="3">
        <f t="shared" si="655"/>
        <v>162</v>
      </c>
      <c r="C162" s="43" t="s">
        <v>520</v>
      </c>
      <c r="D162" s="42" t="e">
        <f t="shared" ref="D162:AI162" ca="1" si="804">IF(D$89="","",IF(D$89=$M$2,C162,+D157-D156))</f>
        <v>#REF!</v>
      </c>
      <c r="E162" s="42" t="e">
        <f t="shared" ca="1" si="804"/>
        <v>#REF!</v>
      </c>
      <c r="F162" s="42" t="e">
        <f t="shared" ca="1" si="804"/>
        <v>#REF!</v>
      </c>
      <c r="G162" s="42">
        <f t="shared" ca="1" si="804"/>
        <v>0</v>
      </c>
      <c r="H162" s="42" t="e">
        <f t="shared" ca="1" si="804"/>
        <v>#VALUE!</v>
      </c>
      <c r="I162" s="42">
        <f t="shared" ca="1" si="804"/>
        <v>76615</v>
      </c>
      <c r="J162" s="42">
        <f t="shared" ca="1" si="804"/>
        <v>118210</v>
      </c>
      <c r="K162" s="42">
        <f t="shared" ca="1" si="804"/>
        <v>123549</v>
      </c>
      <c r="L162" s="42">
        <f t="shared" ca="1" si="804"/>
        <v>111547</v>
      </c>
      <c r="M162" s="42">
        <f t="shared" ca="1" si="804"/>
        <v>119355</v>
      </c>
      <c r="N162" s="42">
        <f t="shared" ca="1" si="804"/>
        <v>1985</v>
      </c>
      <c r="O162" s="42">
        <f t="shared" ca="1" si="804"/>
        <v>1382</v>
      </c>
      <c r="P162" s="42">
        <f t="shared" ca="1" si="804"/>
        <v>2378</v>
      </c>
      <c r="Q162" s="42">
        <f t="shared" ca="1" si="804"/>
        <v>3826</v>
      </c>
      <c r="R162" s="42">
        <f t="shared" ca="1" si="804"/>
        <v>3217</v>
      </c>
      <c r="S162" s="42">
        <f t="shared" ca="1" si="804"/>
        <v>2369</v>
      </c>
      <c r="T162" s="42">
        <f t="shared" ca="1" si="804"/>
        <v>2043</v>
      </c>
      <c r="U162" s="42">
        <f t="shared" ca="1" si="804"/>
        <v>3618</v>
      </c>
      <c r="V162" s="42">
        <f t="shared" ca="1" si="804"/>
        <v>3612</v>
      </c>
      <c r="W162" s="42">
        <f t="shared" ca="1" si="804"/>
        <v>0</v>
      </c>
      <c r="X162" s="42">
        <f t="shared" ca="1" si="804"/>
        <v>0</v>
      </c>
      <c r="Y162" s="42" t="str">
        <f t="shared" ca="1" si="804"/>
        <v/>
      </c>
      <c r="Z162" s="42" t="str">
        <f t="shared" ca="1" si="804"/>
        <v/>
      </c>
      <c r="AA162" s="42" t="str">
        <f t="shared" ca="1" si="804"/>
        <v/>
      </c>
      <c r="AB162" s="42" t="str">
        <f t="shared" si="804"/>
        <v/>
      </c>
      <c r="AC162" s="42" t="str">
        <f t="shared" si="804"/>
        <v/>
      </c>
      <c r="AD162" s="42" t="str">
        <f t="shared" si="804"/>
        <v/>
      </c>
      <c r="AE162" s="42" t="str">
        <f t="shared" si="804"/>
        <v/>
      </c>
      <c r="AF162" s="42" t="str">
        <f t="shared" si="804"/>
        <v/>
      </c>
      <c r="AG162" s="42" t="str">
        <f t="shared" si="804"/>
        <v/>
      </c>
      <c r="AH162" s="42" t="str">
        <f t="shared" si="804"/>
        <v/>
      </c>
      <c r="AI162" s="42" t="str">
        <f t="shared" si="804"/>
        <v/>
      </c>
      <c r="AJ162" s="42" t="str">
        <f t="shared" ref="AJ162:BO162" si="805">IF(AJ$89="","",IF(AJ$89=$M$2,AI162,+AJ157-AJ156))</f>
        <v/>
      </c>
      <c r="AK162" s="42" t="str">
        <f t="shared" si="805"/>
        <v/>
      </c>
      <c r="AL162" s="42" t="str">
        <f t="shared" si="805"/>
        <v/>
      </c>
      <c r="AM162" s="42" t="str">
        <f t="shared" si="805"/>
        <v/>
      </c>
      <c r="AN162" s="42" t="str">
        <f t="shared" si="805"/>
        <v/>
      </c>
      <c r="AO162" s="42" t="str">
        <f t="shared" si="805"/>
        <v/>
      </c>
      <c r="AP162" s="42" t="str">
        <f t="shared" si="805"/>
        <v/>
      </c>
      <c r="AQ162" s="42" t="str">
        <f t="shared" si="805"/>
        <v/>
      </c>
      <c r="AR162" s="42" t="str">
        <f t="shared" si="805"/>
        <v/>
      </c>
      <c r="AS162" s="42" t="str">
        <f t="shared" si="805"/>
        <v/>
      </c>
      <c r="AT162" s="42" t="str">
        <f t="shared" si="805"/>
        <v/>
      </c>
      <c r="AU162" s="42" t="str">
        <f t="shared" si="805"/>
        <v/>
      </c>
      <c r="AV162" s="42" t="str">
        <f t="shared" si="805"/>
        <v/>
      </c>
      <c r="AW162" s="42" t="str">
        <f t="shared" si="805"/>
        <v/>
      </c>
      <c r="AX162" s="42" t="str">
        <f t="shared" si="805"/>
        <v/>
      </c>
      <c r="AY162" s="42" t="str">
        <f t="shared" si="805"/>
        <v/>
      </c>
      <c r="AZ162" s="42" t="str">
        <f t="shared" si="805"/>
        <v/>
      </c>
      <c r="BA162" s="42" t="str">
        <f t="shared" si="805"/>
        <v/>
      </c>
      <c r="BB162" s="42" t="str">
        <f t="shared" si="805"/>
        <v/>
      </c>
      <c r="BC162" s="42" t="str">
        <f t="shared" si="805"/>
        <v/>
      </c>
      <c r="BD162" s="42" t="str">
        <f t="shared" si="805"/>
        <v/>
      </c>
      <c r="BE162" s="42" t="str">
        <f t="shared" si="805"/>
        <v/>
      </c>
      <c r="BF162" s="42" t="str">
        <f t="shared" si="805"/>
        <v/>
      </c>
      <c r="BG162" s="42" t="str">
        <f t="shared" si="805"/>
        <v/>
      </c>
      <c r="BH162" s="42" t="str">
        <f t="shared" si="805"/>
        <v/>
      </c>
      <c r="BI162" s="42" t="str">
        <f t="shared" si="805"/>
        <v/>
      </c>
      <c r="BJ162" s="42" t="str">
        <f t="shared" si="805"/>
        <v/>
      </c>
      <c r="BK162" s="42" t="str">
        <f t="shared" si="805"/>
        <v/>
      </c>
      <c r="BL162" s="42" t="str">
        <f t="shared" si="805"/>
        <v/>
      </c>
      <c r="BM162" s="42" t="str">
        <f t="shared" si="805"/>
        <v/>
      </c>
      <c r="BN162" s="42" t="str">
        <f t="shared" si="805"/>
        <v/>
      </c>
      <c r="BO162" s="42" t="str">
        <f t="shared" si="805"/>
        <v/>
      </c>
      <c r="BP162" s="42" t="str">
        <f t="shared" ref="BP162:CZ162" si="806">IF(BP$89="","",IF(BP$89=$M$2,BO162,+BP157-BP156))</f>
        <v/>
      </c>
      <c r="BQ162" s="42" t="str">
        <f t="shared" si="806"/>
        <v/>
      </c>
      <c r="BR162" s="42" t="str">
        <f t="shared" si="806"/>
        <v/>
      </c>
      <c r="BS162" s="42" t="str">
        <f t="shared" si="806"/>
        <v/>
      </c>
      <c r="BT162" s="42" t="str">
        <f t="shared" si="806"/>
        <v/>
      </c>
      <c r="BU162" s="42" t="str">
        <f t="shared" si="806"/>
        <v/>
      </c>
      <c r="BV162" s="42" t="str">
        <f t="shared" si="806"/>
        <v/>
      </c>
      <c r="BW162" s="42" t="str">
        <f t="shared" si="806"/>
        <v/>
      </c>
      <c r="BX162" s="42" t="str">
        <f t="shared" si="806"/>
        <v/>
      </c>
      <c r="BY162" s="42" t="str">
        <f t="shared" si="806"/>
        <v/>
      </c>
      <c r="BZ162" s="42" t="str">
        <f t="shared" si="806"/>
        <v/>
      </c>
      <c r="CA162" s="42" t="str">
        <f t="shared" si="806"/>
        <v/>
      </c>
      <c r="CB162" s="42" t="str">
        <f t="shared" si="806"/>
        <v/>
      </c>
      <c r="CC162" s="42" t="str">
        <f t="shared" si="806"/>
        <v/>
      </c>
      <c r="CD162" s="42" t="str">
        <f t="shared" si="806"/>
        <v/>
      </c>
      <c r="CE162" s="42" t="str">
        <f t="shared" si="806"/>
        <v/>
      </c>
      <c r="CF162" s="42" t="str">
        <f t="shared" si="806"/>
        <v/>
      </c>
      <c r="CG162" s="42" t="str">
        <f t="shared" si="806"/>
        <v/>
      </c>
      <c r="CH162" s="42" t="str">
        <f t="shared" si="806"/>
        <v/>
      </c>
      <c r="CI162" s="42" t="str">
        <f t="shared" si="806"/>
        <v/>
      </c>
      <c r="CJ162" s="42" t="str">
        <f t="shared" si="806"/>
        <v/>
      </c>
      <c r="CK162" s="42" t="str">
        <f t="shared" si="806"/>
        <v/>
      </c>
      <c r="CL162" s="42" t="str">
        <f t="shared" si="806"/>
        <v/>
      </c>
      <c r="CM162" s="42" t="str">
        <f t="shared" si="806"/>
        <v/>
      </c>
      <c r="CN162" s="42" t="str">
        <f t="shared" si="806"/>
        <v/>
      </c>
      <c r="CO162" s="42" t="str">
        <f t="shared" si="806"/>
        <v/>
      </c>
      <c r="CP162" s="42" t="str">
        <f t="shared" si="806"/>
        <v/>
      </c>
      <c r="CQ162" s="42" t="str">
        <f t="shared" si="806"/>
        <v/>
      </c>
      <c r="CR162" s="42" t="str">
        <f t="shared" si="806"/>
        <v/>
      </c>
      <c r="CS162" s="42" t="str">
        <f t="shared" si="806"/>
        <v/>
      </c>
      <c r="CT162" s="42" t="str">
        <f t="shared" si="806"/>
        <v/>
      </c>
      <c r="CU162" s="42" t="str">
        <f t="shared" si="806"/>
        <v/>
      </c>
      <c r="CV162" s="42" t="str">
        <f t="shared" si="806"/>
        <v/>
      </c>
      <c r="CW162" s="42" t="str">
        <f t="shared" si="806"/>
        <v/>
      </c>
      <c r="CX162" s="42" t="str">
        <f t="shared" si="806"/>
        <v/>
      </c>
      <c r="CY162" s="42" t="str">
        <f t="shared" si="806"/>
        <v/>
      </c>
      <c r="CZ162" s="42" t="str">
        <f t="shared" si="806"/>
        <v/>
      </c>
    </row>
    <row r="163" spans="1:104" ht="13.5" customHeight="1">
      <c r="A163" s="41">
        <v>140</v>
      </c>
      <c r="B163" s="3">
        <f t="shared" si="655"/>
        <v>163</v>
      </c>
      <c r="C163" s="43" t="s">
        <v>519</v>
      </c>
      <c r="D163" s="42" t="e">
        <f t="shared" ref="D163:AI163" ca="1" si="807">IF(D$89="","",IF(D$89=$M$2,C163,+D142+D157))</f>
        <v>#REF!</v>
      </c>
      <c r="E163" s="42" t="e">
        <f t="shared" ca="1" si="807"/>
        <v>#REF!</v>
      </c>
      <c r="F163" s="42" t="e">
        <f t="shared" ca="1" si="807"/>
        <v>#REF!</v>
      </c>
      <c r="G163" s="42">
        <f t="shared" ca="1" si="807"/>
        <v>0</v>
      </c>
      <c r="H163" s="42" t="e">
        <f t="shared" ca="1" si="807"/>
        <v>#VALUE!</v>
      </c>
      <c r="I163" s="42">
        <f t="shared" ca="1" si="807"/>
        <v>76615</v>
      </c>
      <c r="J163" s="42">
        <f t="shared" ca="1" si="807"/>
        <v>118210</v>
      </c>
      <c r="K163" s="42">
        <f t="shared" ca="1" si="807"/>
        <v>140509</v>
      </c>
      <c r="L163" s="42">
        <f t="shared" ca="1" si="807"/>
        <v>140534</v>
      </c>
      <c r="M163" s="42">
        <f t="shared" ca="1" si="807"/>
        <v>172818</v>
      </c>
      <c r="N163" s="42">
        <f t="shared" ca="1" si="807"/>
        <v>0</v>
      </c>
      <c r="O163" s="42">
        <f t="shared" ca="1" si="807"/>
        <v>0</v>
      </c>
      <c r="P163" s="42">
        <f t="shared" ca="1" si="807"/>
        <v>0</v>
      </c>
      <c r="Q163" s="42">
        <f t="shared" ca="1" si="807"/>
        <v>0</v>
      </c>
      <c r="R163" s="42">
        <f t="shared" ca="1" si="807"/>
        <v>0</v>
      </c>
      <c r="S163" s="42">
        <f t="shared" ca="1" si="807"/>
        <v>0</v>
      </c>
      <c r="T163" s="42">
        <f t="shared" ca="1" si="807"/>
        <v>0</v>
      </c>
      <c r="U163" s="42">
        <f t="shared" ca="1" si="807"/>
        <v>0</v>
      </c>
      <c r="V163" s="42">
        <f t="shared" ca="1" si="807"/>
        <v>0</v>
      </c>
      <c r="W163" s="42">
        <f t="shared" ca="1" si="807"/>
        <v>0</v>
      </c>
      <c r="X163" s="42">
        <f t="shared" ca="1" si="807"/>
        <v>0</v>
      </c>
      <c r="Y163" s="42" t="str">
        <f t="shared" ca="1" si="807"/>
        <v/>
      </c>
      <c r="Z163" s="42" t="str">
        <f t="shared" ca="1" si="807"/>
        <v/>
      </c>
      <c r="AA163" s="42" t="str">
        <f t="shared" ca="1" si="807"/>
        <v/>
      </c>
      <c r="AB163" s="42" t="str">
        <f t="shared" si="807"/>
        <v/>
      </c>
      <c r="AC163" s="42" t="str">
        <f t="shared" si="807"/>
        <v/>
      </c>
      <c r="AD163" s="42" t="str">
        <f t="shared" si="807"/>
        <v/>
      </c>
      <c r="AE163" s="42" t="str">
        <f t="shared" si="807"/>
        <v/>
      </c>
      <c r="AF163" s="42" t="str">
        <f t="shared" si="807"/>
        <v/>
      </c>
      <c r="AG163" s="42" t="str">
        <f t="shared" si="807"/>
        <v/>
      </c>
      <c r="AH163" s="42" t="str">
        <f t="shared" si="807"/>
        <v/>
      </c>
      <c r="AI163" s="42" t="str">
        <f t="shared" si="807"/>
        <v/>
      </c>
      <c r="AJ163" s="42" t="str">
        <f t="shared" ref="AJ163:BO163" si="808">IF(AJ$89="","",IF(AJ$89=$M$2,AI163,+AJ142+AJ157))</f>
        <v/>
      </c>
      <c r="AK163" s="42" t="str">
        <f t="shared" si="808"/>
        <v/>
      </c>
      <c r="AL163" s="42" t="str">
        <f t="shared" si="808"/>
        <v/>
      </c>
      <c r="AM163" s="42" t="str">
        <f t="shared" si="808"/>
        <v/>
      </c>
      <c r="AN163" s="42" t="str">
        <f t="shared" si="808"/>
        <v/>
      </c>
      <c r="AO163" s="42" t="str">
        <f t="shared" si="808"/>
        <v/>
      </c>
      <c r="AP163" s="42" t="str">
        <f t="shared" si="808"/>
        <v/>
      </c>
      <c r="AQ163" s="42" t="str">
        <f t="shared" si="808"/>
        <v/>
      </c>
      <c r="AR163" s="42" t="str">
        <f t="shared" si="808"/>
        <v/>
      </c>
      <c r="AS163" s="42" t="str">
        <f t="shared" si="808"/>
        <v/>
      </c>
      <c r="AT163" s="42" t="str">
        <f t="shared" si="808"/>
        <v/>
      </c>
      <c r="AU163" s="42" t="str">
        <f t="shared" si="808"/>
        <v/>
      </c>
      <c r="AV163" s="42" t="str">
        <f t="shared" si="808"/>
        <v/>
      </c>
      <c r="AW163" s="42" t="str">
        <f t="shared" si="808"/>
        <v/>
      </c>
      <c r="AX163" s="42" t="str">
        <f t="shared" si="808"/>
        <v/>
      </c>
      <c r="AY163" s="42" t="str">
        <f t="shared" si="808"/>
        <v/>
      </c>
      <c r="AZ163" s="42" t="str">
        <f t="shared" si="808"/>
        <v/>
      </c>
      <c r="BA163" s="42" t="str">
        <f t="shared" si="808"/>
        <v/>
      </c>
      <c r="BB163" s="42" t="str">
        <f t="shared" si="808"/>
        <v/>
      </c>
      <c r="BC163" s="42" t="str">
        <f t="shared" si="808"/>
        <v/>
      </c>
      <c r="BD163" s="42" t="str">
        <f t="shared" si="808"/>
        <v/>
      </c>
      <c r="BE163" s="42" t="str">
        <f t="shared" si="808"/>
        <v/>
      </c>
      <c r="BF163" s="42" t="str">
        <f t="shared" si="808"/>
        <v/>
      </c>
      <c r="BG163" s="42" t="str">
        <f t="shared" si="808"/>
        <v/>
      </c>
      <c r="BH163" s="42" t="str">
        <f t="shared" si="808"/>
        <v/>
      </c>
      <c r="BI163" s="42" t="str">
        <f t="shared" si="808"/>
        <v/>
      </c>
      <c r="BJ163" s="42" t="str">
        <f t="shared" si="808"/>
        <v/>
      </c>
      <c r="BK163" s="42" t="str">
        <f t="shared" si="808"/>
        <v/>
      </c>
      <c r="BL163" s="42" t="str">
        <f t="shared" si="808"/>
        <v/>
      </c>
      <c r="BM163" s="42" t="str">
        <f t="shared" si="808"/>
        <v/>
      </c>
      <c r="BN163" s="42" t="str">
        <f t="shared" si="808"/>
        <v/>
      </c>
      <c r="BO163" s="42" t="str">
        <f t="shared" si="808"/>
        <v/>
      </c>
      <c r="BP163" s="42" t="str">
        <f t="shared" ref="BP163:CZ163" si="809">IF(BP$89="","",IF(BP$89=$M$2,BO163,+BP142+BP157))</f>
        <v/>
      </c>
      <c r="BQ163" s="42" t="str">
        <f t="shared" si="809"/>
        <v/>
      </c>
      <c r="BR163" s="42" t="str">
        <f t="shared" si="809"/>
        <v/>
      </c>
      <c r="BS163" s="42" t="str">
        <f t="shared" si="809"/>
        <v/>
      </c>
      <c r="BT163" s="42" t="str">
        <f t="shared" si="809"/>
        <v/>
      </c>
      <c r="BU163" s="42" t="str">
        <f t="shared" si="809"/>
        <v/>
      </c>
      <c r="BV163" s="42" t="str">
        <f t="shared" si="809"/>
        <v/>
      </c>
      <c r="BW163" s="42" t="str">
        <f t="shared" si="809"/>
        <v/>
      </c>
      <c r="BX163" s="42" t="str">
        <f t="shared" si="809"/>
        <v/>
      </c>
      <c r="BY163" s="42" t="str">
        <f t="shared" si="809"/>
        <v/>
      </c>
      <c r="BZ163" s="42" t="str">
        <f t="shared" si="809"/>
        <v/>
      </c>
      <c r="CA163" s="42" t="str">
        <f t="shared" si="809"/>
        <v/>
      </c>
      <c r="CB163" s="42" t="str">
        <f t="shared" si="809"/>
        <v/>
      </c>
      <c r="CC163" s="42" t="str">
        <f t="shared" si="809"/>
        <v/>
      </c>
      <c r="CD163" s="42" t="str">
        <f t="shared" si="809"/>
        <v/>
      </c>
      <c r="CE163" s="42" t="str">
        <f t="shared" si="809"/>
        <v/>
      </c>
      <c r="CF163" s="42" t="str">
        <f t="shared" si="809"/>
        <v/>
      </c>
      <c r="CG163" s="42" t="str">
        <f t="shared" si="809"/>
        <v/>
      </c>
      <c r="CH163" s="42" t="str">
        <f t="shared" si="809"/>
        <v/>
      </c>
      <c r="CI163" s="42" t="str">
        <f t="shared" si="809"/>
        <v/>
      </c>
      <c r="CJ163" s="42" t="str">
        <f t="shared" si="809"/>
        <v/>
      </c>
      <c r="CK163" s="42" t="str">
        <f t="shared" si="809"/>
        <v/>
      </c>
      <c r="CL163" s="42" t="str">
        <f t="shared" si="809"/>
        <v/>
      </c>
      <c r="CM163" s="42" t="str">
        <f t="shared" si="809"/>
        <v/>
      </c>
      <c r="CN163" s="42" t="str">
        <f t="shared" si="809"/>
        <v/>
      </c>
      <c r="CO163" s="42" t="str">
        <f t="shared" si="809"/>
        <v/>
      </c>
      <c r="CP163" s="42" t="str">
        <f t="shared" si="809"/>
        <v/>
      </c>
      <c r="CQ163" s="42" t="str">
        <f t="shared" si="809"/>
        <v/>
      </c>
      <c r="CR163" s="42" t="str">
        <f t="shared" si="809"/>
        <v/>
      </c>
      <c r="CS163" s="42" t="str">
        <f t="shared" si="809"/>
        <v/>
      </c>
      <c r="CT163" s="42" t="str">
        <f t="shared" si="809"/>
        <v/>
      </c>
      <c r="CU163" s="42" t="str">
        <f t="shared" si="809"/>
        <v/>
      </c>
      <c r="CV163" s="42" t="str">
        <f t="shared" si="809"/>
        <v/>
      </c>
      <c r="CW163" s="42" t="str">
        <f t="shared" si="809"/>
        <v/>
      </c>
      <c r="CX163" s="42" t="str">
        <f t="shared" si="809"/>
        <v/>
      </c>
      <c r="CY163" s="42" t="str">
        <f t="shared" si="809"/>
        <v/>
      </c>
      <c r="CZ163" s="42" t="str">
        <f t="shared" si="809"/>
        <v/>
      </c>
    </row>
    <row r="164" spans="1:104" ht="13.5" customHeight="1">
      <c r="A164" s="50"/>
      <c r="B164" s="3">
        <f t="shared" si="655"/>
        <v>164</v>
      </c>
      <c r="C164" s="40"/>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c r="CM164" s="42"/>
      <c r="CN164" s="42"/>
      <c r="CO164" s="42"/>
      <c r="CP164" s="42"/>
      <c r="CQ164" s="42"/>
      <c r="CR164" s="42"/>
      <c r="CS164" s="42"/>
      <c r="CT164" s="42"/>
      <c r="CU164" s="42"/>
      <c r="CV164" s="42"/>
      <c r="CW164" s="42"/>
      <c r="CX164" s="42"/>
      <c r="CY164" s="42"/>
      <c r="CZ164" s="42"/>
    </row>
    <row r="165" spans="1:104" ht="13.5" customHeight="1">
      <c r="A165" s="41">
        <v>148</v>
      </c>
      <c r="B165" s="3">
        <f t="shared" si="655"/>
        <v>165</v>
      </c>
      <c r="C165" s="43" t="s">
        <v>518</v>
      </c>
      <c r="D165" s="87" t="e">
        <f t="shared" ref="D165:AI165" ca="1" si="810">IF(D$89="","",IF(D$89=$M$2,C165,IF(D$11&lt;$D$7,OFFSET(INDIRECT($D$3),$A165-1,$Q$3+D$11),OFFSET(INDIRECT($D$4),$A165-1,$Q$4+D$11))))</f>
        <v>#REF!</v>
      </c>
      <c r="E165" s="87" t="e">
        <f t="shared" ca="1" si="810"/>
        <v>#REF!</v>
      </c>
      <c r="F165" s="87" t="e">
        <f t="shared" ca="1" si="810"/>
        <v>#REF!</v>
      </c>
      <c r="G165" s="87">
        <f t="shared" ca="1" si="810"/>
        <v>0</v>
      </c>
      <c r="H165" s="87" t="str">
        <f t="shared" ca="1" si="810"/>
        <v>preferred shares</v>
      </c>
      <c r="I165" s="87">
        <f t="shared" ca="1" si="810"/>
        <v>0</v>
      </c>
      <c r="J165" s="87">
        <f t="shared" ca="1" si="810"/>
        <v>0</v>
      </c>
      <c r="K165" s="87">
        <f t="shared" ca="1" si="810"/>
        <v>0</v>
      </c>
      <c r="L165" s="87">
        <f t="shared" ca="1" si="810"/>
        <v>0</v>
      </c>
      <c r="M165" s="87">
        <f t="shared" ca="1" si="810"/>
        <v>0</v>
      </c>
      <c r="N165" s="87">
        <f t="shared" ca="1" si="810"/>
        <v>-182</v>
      </c>
      <c r="O165" s="87">
        <f t="shared" ca="1" si="810"/>
        <v>4872</v>
      </c>
      <c r="P165" s="87">
        <f t="shared" ca="1" si="810"/>
        <v>-5972</v>
      </c>
      <c r="Q165" s="87">
        <f t="shared" ca="1" si="810"/>
        <v>867</v>
      </c>
      <c r="R165" s="87">
        <f t="shared" ca="1" si="810"/>
        <v>5634</v>
      </c>
      <c r="S165" s="87">
        <f t="shared" ca="1" si="810"/>
        <v>-4989</v>
      </c>
      <c r="T165" s="87">
        <f t="shared" ca="1" si="810"/>
        <v>830</v>
      </c>
      <c r="U165" s="87">
        <f t="shared" ca="1" si="810"/>
        <v>5801</v>
      </c>
      <c r="V165" s="87">
        <f t="shared" ca="1" si="810"/>
        <v>-4431</v>
      </c>
      <c r="W165" s="87">
        <f t="shared" ca="1" si="810"/>
        <v>0</v>
      </c>
      <c r="X165" s="87">
        <f t="shared" ca="1" si="810"/>
        <v>0</v>
      </c>
      <c r="Y165" s="87" t="str">
        <f t="shared" ca="1" si="810"/>
        <v/>
      </c>
      <c r="Z165" s="87" t="str">
        <f t="shared" ca="1" si="810"/>
        <v/>
      </c>
      <c r="AA165" s="87" t="str">
        <f t="shared" ca="1" si="810"/>
        <v/>
      </c>
      <c r="AB165" s="87" t="str">
        <f t="shared" ca="1" si="810"/>
        <v/>
      </c>
      <c r="AC165" s="87" t="str">
        <f t="shared" ca="1" si="810"/>
        <v/>
      </c>
      <c r="AD165" s="87" t="str">
        <f t="shared" ca="1" si="810"/>
        <v/>
      </c>
      <c r="AE165" s="87" t="str">
        <f t="shared" ca="1" si="810"/>
        <v/>
      </c>
      <c r="AF165" s="87" t="str">
        <f t="shared" ca="1" si="810"/>
        <v/>
      </c>
      <c r="AG165" s="87" t="str">
        <f t="shared" ca="1" si="810"/>
        <v/>
      </c>
      <c r="AH165" s="87" t="str">
        <f t="shared" ca="1" si="810"/>
        <v/>
      </c>
      <c r="AI165" s="87" t="str">
        <f t="shared" ca="1" si="810"/>
        <v/>
      </c>
      <c r="AJ165" s="87" t="str">
        <f t="shared" ref="AJ165:BO165" ca="1" si="811">IF(AJ$89="","",IF(AJ$89=$M$2,AI165,IF(AJ$11&lt;$D$7,OFFSET(INDIRECT($D$3),$A165-1,$Q$3+AJ$11),OFFSET(INDIRECT($D$4),$A165-1,$Q$4+AJ$11))))</f>
        <v/>
      </c>
      <c r="AK165" s="87" t="str">
        <f t="shared" ca="1" si="811"/>
        <v/>
      </c>
      <c r="AL165" s="87" t="str">
        <f t="shared" ca="1" si="811"/>
        <v/>
      </c>
      <c r="AM165" s="87" t="str">
        <f t="shared" ca="1" si="811"/>
        <v/>
      </c>
      <c r="AN165" s="87" t="str">
        <f t="shared" ca="1" si="811"/>
        <v/>
      </c>
      <c r="AO165" s="87" t="str">
        <f t="shared" ca="1" si="811"/>
        <v/>
      </c>
      <c r="AP165" s="87" t="str">
        <f t="shared" ca="1" si="811"/>
        <v/>
      </c>
      <c r="AQ165" s="87" t="str">
        <f t="shared" ca="1" si="811"/>
        <v/>
      </c>
      <c r="AR165" s="87" t="str">
        <f t="shared" ca="1" si="811"/>
        <v/>
      </c>
      <c r="AS165" s="87" t="str">
        <f t="shared" ca="1" si="811"/>
        <v/>
      </c>
      <c r="AT165" s="87" t="str">
        <f t="shared" ca="1" si="811"/>
        <v/>
      </c>
      <c r="AU165" s="87" t="str">
        <f t="shared" ca="1" si="811"/>
        <v/>
      </c>
      <c r="AV165" s="87" t="str">
        <f t="shared" ca="1" si="811"/>
        <v/>
      </c>
      <c r="AW165" s="87" t="str">
        <f t="shared" ca="1" si="811"/>
        <v/>
      </c>
      <c r="AX165" s="87" t="str">
        <f t="shared" ca="1" si="811"/>
        <v/>
      </c>
      <c r="AY165" s="87" t="str">
        <f t="shared" ca="1" si="811"/>
        <v/>
      </c>
      <c r="AZ165" s="87" t="str">
        <f t="shared" ca="1" si="811"/>
        <v/>
      </c>
      <c r="BA165" s="87" t="str">
        <f t="shared" ca="1" si="811"/>
        <v/>
      </c>
      <c r="BB165" s="87" t="str">
        <f t="shared" ca="1" si="811"/>
        <v/>
      </c>
      <c r="BC165" s="87" t="str">
        <f t="shared" ca="1" si="811"/>
        <v/>
      </c>
      <c r="BD165" s="87" t="str">
        <f t="shared" ca="1" si="811"/>
        <v/>
      </c>
      <c r="BE165" s="87" t="str">
        <f t="shared" ca="1" si="811"/>
        <v/>
      </c>
      <c r="BF165" s="87" t="str">
        <f t="shared" ca="1" si="811"/>
        <v/>
      </c>
      <c r="BG165" s="87" t="str">
        <f t="shared" ca="1" si="811"/>
        <v/>
      </c>
      <c r="BH165" s="87" t="str">
        <f t="shared" ca="1" si="811"/>
        <v/>
      </c>
      <c r="BI165" s="87" t="str">
        <f t="shared" ca="1" si="811"/>
        <v/>
      </c>
      <c r="BJ165" s="87" t="str">
        <f t="shared" ca="1" si="811"/>
        <v/>
      </c>
      <c r="BK165" s="87" t="str">
        <f t="shared" ca="1" si="811"/>
        <v/>
      </c>
      <c r="BL165" s="87" t="str">
        <f t="shared" ca="1" si="811"/>
        <v/>
      </c>
      <c r="BM165" s="87" t="str">
        <f t="shared" ca="1" si="811"/>
        <v/>
      </c>
      <c r="BN165" s="87" t="str">
        <f t="shared" ca="1" si="811"/>
        <v/>
      </c>
      <c r="BO165" s="87" t="str">
        <f t="shared" ca="1" si="811"/>
        <v/>
      </c>
      <c r="BP165" s="87" t="str">
        <f t="shared" ref="BP165:CZ165" ca="1" si="812">IF(BP$89="","",IF(BP$89=$M$2,BO165,IF(BP$11&lt;$D$7,OFFSET(INDIRECT($D$3),$A165-1,$Q$3+BP$11),OFFSET(INDIRECT($D$4),$A165-1,$Q$4+BP$11))))</f>
        <v/>
      </c>
      <c r="BQ165" s="87" t="str">
        <f t="shared" ca="1" si="812"/>
        <v/>
      </c>
      <c r="BR165" s="87" t="str">
        <f t="shared" ca="1" si="812"/>
        <v/>
      </c>
      <c r="BS165" s="87" t="str">
        <f t="shared" ca="1" si="812"/>
        <v/>
      </c>
      <c r="BT165" s="87" t="str">
        <f t="shared" ca="1" si="812"/>
        <v/>
      </c>
      <c r="BU165" s="87" t="str">
        <f t="shared" ca="1" si="812"/>
        <v/>
      </c>
      <c r="BV165" s="87" t="str">
        <f t="shared" ca="1" si="812"/>
        <v/>
      </c>
      <c r="BW165" s="87" t="str">
        <f t="shared" ca="1" si="812"/>
        <v/>
      </c>
      <c r="BX165" s="87" t="str">
        <f t="shared" ca="1" si="812"/>
        <v/>
      </c>
      <c r="BY165" s="87" t="str">
        <f t="shared" ca="1" si="812"/>
        <v/>
      </c>
      <c r="BZ165" s="87" t="str">
        <f t="shared" ca="1" si="812"/>
        <v/>
      </c>
      <c r="CA165" s="87" t="str">
        <f t="shared" ca="1" si="812"/>
        <v/>
      </c>
      <c r="CB165" s="87" t="str">
        <f t="shared" ca="1" si="812"/>
        <v/>
      </c>
      <c r="CC165" s="87" t="str">
        <f t="shared" ca="1" si="812"/>
        <v/>
      </c>
      <c r="CD165" s="87" t="str">
        <f t="shared" ca="1" si="812"/>
        <v/>
      </c>
      <c r="CE165" s="87" t="str">
        <f t="shared" ca="1" si="812"/>
        <v/>
      </c>
      <c r="CF165" s="87" t="str">
        <f t="shared" ca="1" si="812"/>
        <v/>
      </c>
      <c r="CG165" s="87" t="str">
        <f t="shared" ca="1" si="812"/>
        <v/>
      </c>
      <c r="CH165" s="87" t="str">
        <f t="shared" ca="1" si="812"/>
        <v/>
      </c>
      <c r="CI165" s="87" t="str">
        <f t="shared" ca="1" si="812"/>
        <v/>
      </c>
      <c r="CJ165" s="87" t="str">
        <f t="shared" ca="1" si="812"/>
        <v/>
      </c>
      <c r="CK165" s="87" t="str">
        <f t="shared" ca="1" si="812"/>
        <v/>
      </c>
      <c r="CL165" s="87" t="str">
        <f t="shared" ca="1" si="812"/>
        <v/>
      </c>
      <c r="CM165" s="87" t="str">
        <f t="shared" ca="1" si="812"/>
        <v/>
      </c>
      <c r="CN165" s="87" t="str">
        <f t="shared" ca="1" si="812"/>
        <v/>
      </c>
      <c r="CO165" s="87" t="str">
        <f t="shared" ca="1" si="812"/>
        <v/>
      </c>
      <c r="CP165" s="87" t="str">
        <f t="shared" ca="1" si="812"/>
        <v/>
      </c>
      <c r="CQ165" s="87" t="str">
        <f t="shared" ca="1" si="812"/>
        <v/>
      </c>
      <c r="CR165" s="87" t="str">
        <f t="shared" ca="1" si="812"/>
        <v/>
      </c>
      <c r="CS165" s="87" t="str">
        <f t="shared" ca="1" si="812"/>
        <v/>
      </c>
      <c r="CT165" s="87" t="str">
        <f t="shared" ca="1" si="812"/>
        <v/>
      </c>
      <c r="CU165" s="87" t="str">
        <f t="shared" ca="1" si="812"/>
        <v/>
      </c>
      <c r="CV165" s="87" t="str">
        <f t="shared" ca="1" si="812"/>
        <v/>
      </c>
      <c r="CW165" s="87" t="str">
        <f t="shared" ca="1" si="812"/>
        <v/>
      </c>
      <c r="CX165" s="87" t="str">
        <f t="shared" ca="1" si="812"/>
        <v/>
      </c>
      <c r="CY165" s="87" t="str">
        <f t="shared" ca="1" si="812"/>
        <v/>
      </c>
      <c r="CZ165" s="87" t="str">
        <f t="shared" ca="1" si="812"/>
        <v/>
      </c>
    </row>
    <row r="166" spans="1:104" ht="13.5" customHeight="1">
      <c r="A166" s="41">
        <v>149</v>
      </c>
      <c r="B166" s="3">
        <f t="shared" si="655"/>
        <v>166</v>
      </c>
      <c r="C166" s="43" t="s">
        <v>517</v>
      </c>
      <c r="D166" s="87" t="e">
        <f t="shared" ref="D166:AI166" ca="1" si="813">IF(D$89="","",IF(D$89=$M$2,C166,IF(D$11&lt;$D$7,OFFSET(INDIRECT($D$3),$A166-1,$Q$3+D$11),OFFSET(INDIRECT($D$4),$A166-1,$Q$4+D$11))))</f>
        <v>#REF!</v>
      </c>
      <c r="E166" s="87" t="e">
        <f t="shared" ca="1" si="813"/>
        <v>#REF!</v>
      </c>
      <c r="F166" s="87" t="e">
        <f t="shared" ca="1" si="813"/>
        <v>#REF!</v>
      </c>
      <c r="G166" s="87">
        <f t="shared" ca="1" si="813"/>
        <v>0</v>
      </c>
      <c r="H166" s="87" t="str">
        <f t="shared" ca="1" si="813"/>
        <v>total ordinary shares</v>
      </c>
      <c r="I166" s="87">
        <f t="shared" ca="1" si="813"/>
        <v>0</v>
      </c>
      <c r="J166" s="87">
        <f t="shared" ca="1" si="813"/>
        <v>0</v>
      </c>
      <c r="K166" s="87">
        <f t="shared" ca="1" si="813"/>
        <v>899.2</v>
      </c>
      <c r="L166" s="87">
        <f t="shared" ca="1" si="813"/>
        <v>5866.2</v>
      </c>
      <c r="M166" s="87">
        <f t="shared" ca="1" si="813"/>
        <v>5578.8</v>
      </c>
      <c r="N166" s="87">
        <f t="shared" ca="1" si="813"/>
        <v>14259</v>
      </c>
      <c r="O166" s="87">
        <f t="shared" ca="1" si="813"/>
        <v>14077</v>
      </c>
      <c r="P166" s="87">
        <f t="shared" ca="1" si="813"/>
        <v>18949</v>
      </c>
      <c r="Q166" s="87">
        <f t="shared" ca="1" si="813"/>
        <v>12977</v>
      </c>
      <c r="R166" s="87">
        <f t="shared" ca="1" si="813"/>
        <v>13844</v>
      </c>
      <c r="S166" s="87">
        <f t="shared" ca="1" si="813"/>
        <v>19478</v>
      </c>
      <c r="T166" s="87">
        <f t="shared" ca="1" si="813"/>
        <v>14489</v>
      </c>
      <c r="U166" s="87">
        <f t="shared" ca="1" si="813"/>
        <v>15319</v>
      </c>
      <c r="V166" s="87">
        <f t="shared" ca="1" si="813"/>
        <v>21120</v>
      </c>
      <c r="W166" s="87">
        <f t="shared" ca="1" si="813"/>
        <v>0</v>
      </c>
      <c r="X166" s="87">
        <f t="shared" ca="1" si="813"/>
        <v>0</v>
      </c>
      <c r="Y166" s="87" t="str">
        <f t="shared" ca="1" si="813"/>
        <v/>
      </c>
      <c r="Z166" s="87" t="str">
        <f t="shared" ca="1" si="813"/>
        <v/>
      </c>
      <c r="AA166" s="87" t="str">
        <f t="shared" ca="1" si="813"/>
        <v/>
      </c>
      <c r="AB166" s="87" t="str">
        <f t="shared" ca="1" si="813"/>
        <v/>
      </c>
      <c r="AC166" s="87" t="str">
        <f t="shared" ca="1" si="813"/>
        <v/>
      </c>
      <c r="AD166" s="87" t="str">
        <f t="shared" ca="1" si="813"/>
        <v/>
      </c>
      <c r="AE166" s="87" t="str">
        <f t="shared" ca="1" si="813"/>
        <v/>
      </c>
      <c r="AF166" s="87" t="str">
        <f t="shared" ca="1" si="813"/>
        <v/>
      </c>
      <c r="AG166" s="87" t="str">
        <f t="shared" ca="1" si="813"/>
        <v/>
      </c>
      <c r="AH166" s="87" t="str">
        <f t="shared" ca="1" si="813"/>
        <v/>
      </c>
      <c r="AI166" s="87" t="str">
        <f t="shared" ca="1" si="813"/>
        <v/>
      </c>
      <c r="AJ166" s="87" t="str">
        <f t="shared" ref="AJ166:BO166" ca="1" si="814">IF(AJ$89="","",IF(AJ$89=$M$2,AI166,IF(AJ$11&lt;$D$7,OFFSET(INDIRECT($D$3),$A166-1,$Q$3+AJ$11),OFFSET(INDIRECT($D$4),$A166-1,$Q$4+AJ$11))))</f>
        <v/>
      </c>
      <c r="AK166" s="87" t="str">
        <f t="shared" ca="1" si="814"/>
        <v/>
      </c>
      <c r="AL166" s="87" t="str">
        <f t="shared" ca="1" si="814"/>
        <v/>
      </c>
      <c r="AM166" s="87" t="str">
        <f t="shared" ca="1" si="814"/>
        <v/>
      </c>
      <c r="AN166" s="87" t="str">
        <f t="shared" ca="1" si="814"/>
        <v/>
      </c>
      <c r="AO166" s="87" t="str">
        <f t="shared" ca="1" si="814"/>
        <v/>
      </c>
      <c r="AP166" s="87" t="str">
        <f t="shared" ca="1" si="814"/>
        <v/>
      </c>
      <c r="AQ166" s="87" t="str">
        <f t="shared" ca="1" si="814"/>
        <v/>
      </c>
      <c r="AR166" s="87" t="str">
        <f t="shared" ca="1" si="814"/>
        <v/>
      </c>
      <c r="AS166" s="87" t="str">
        <f t="shared" ca="1" si="814"/>
        <v/>
      </c>
      <c r="AT166" s="87" t="str">
        <f t="shared" ca="1" si="814"/>
        <v/>
      </c>
      <c r="AU166" s="87" t="str">
        <f t="shared" ca="1" si="814"/>
        <v/>
      </c>
      <c r="AV166" s="87" t="str">
        <f t="shared" ca="1" si="814"/>
        <v/>
      </c>
      <c r="AW166" s="87" t="str">
        <f t="shared" ca="1" si="814"/>
        <v/>
      </c>
      <c r="AX166" s="87" t="str">
        <f t="shared" ca="1" si="814"/>
        <v/>
      </c>
      <c r="AY166" s="87" t="str">
        <f t="shared" ca="1" si="814"/>
        <v/>
      </c>
      <c r="AZ166" s="87" t="str">
        <f t="shared" ca="1" si="814"/>
        <v/>
      </c>
      <c r="BA166" s="87" t="str">
        <f t="shared" ca="1" si="814"/>
        <v/>
      </c>
      <c r="BB166" s="87" t="str">
        <f t="shared" ca="1" si="814"/>
        <v/>
      </c>
      <c r="BC166" s="87" t="str">
        <f t="shared" ca="1" si="814"/>
        <v/>
      </c>
      <c r="BD166" s="87" t="str">
        <f t="shared" ca="1" si="814"/>
        <v/>
      </c>
      <c r="BE166" s="87" t="str">
        <f t="shared" ca="1" si="814"/>
        <v/>
      </c>
      <c r="BF166" s="87" t="str">
        <f t="shared" ca="1" si="814"/>
        <v/>
      </c>
      <c r="BG166" s="87" t="str">
        <f t="shared" ca="1" si="814"/>
        <v/>
      </c>
      <c r="BH166" s="87" t="str">
        <f t="shared" ca="1" si="814"/>
        <v/>
      </c>
      <c r="BI166" s="87" t="str">
        <f t="shared" ca="1" si="814"/>
        <v/>
      </c>
      <c r="BJ166" s="87" t="str">
        <f t="shared" ca="1" si="814"/>
        <v/>
      </c>
      <c r="BK166" s="87" t="str">
        <f t="shared" ca="1" si="814"/>
        <v/>
      </c>
      <c r="BL166" s="87" t="str">
        <f t="shared" ca="1" si="814"/>
        <v/>
      </c>
      <c r="BM166" s="87" t="str">
        <f t="shared" ca="1" si="814"/>
        <v/>
      </c>
      <c r="BN166" s="87" t="str">
        <f t="shared" ca="1" si="814"/>
        <v/>
      </c>
      <c r="BO166" s="87" t="str">
        <f t="shared" ca="1" si="814"/>
        <v/>
      </c>
      <c r="BP166" s="87" t="str">
        <f t="shared" ref="BP166:CZ166" ca="1" si="815">IF(BP$89="","",IF(BP$89=$M$2,BO166,IF(BP$11&lt;$D$7,OFFSET(INDIRECT($D$3),$A166-1,$Q$3+BP$11),OFFSET(INDIRECT($D$4),$A166-1,$Q$4+BP$11))))</f>
        <v/>
      </c>
      <c r="BQ166" s="87" t="str">
        <f t="shared" ca="1" si="815"/>
        <v/>
      </c>
      <c r="BR166" s="87" t="str">
        <f t="shared" ca="1" si="815"/>
        <v/>
      </c>
      <c r="BS166" s="87" t="str">
        <f t="shared" ca="1" si="815"/>
        <v/>
      </c>
      <c r="BT166" s="87" t="str">
        <f t="shared" ca="1" si="815"/>
        <v/>
      </c>
      <c r="BU166" s="87" t="str">
        <f t="shared" ca="1" si="815"/>
        <v/>
      </c>
      <c r="BV166" s="87" t="str">
        <f t="shared" ca="1" si="815"/>
        <v/>
      </c>
      <c r="BW166" s="87" t="str">
        <f t="shared" ca="1" si="815"/>
        <v/>
      </c>
      <c r="BX166" s="87" t="str">
        <f t="shared" ca="1" si="815"/>
        <v/>
      </c>
      <c r="BY166" s="87" t="str">
        <f t="shared" ca="1" si="815"/>
        <v/>
      </c>
      <c r="BZ166" s="87" t="str">
        <f t="shared" ca="1" si="815"/>
        <v/>
      </c>
      <c r="CA166" s="87" t="str">
        <f t="shared" ca="1" si="815"/>
        <v/>
      </c>
      <c r="CB166" s="87" t="str">
        <f t="shared" ca="1" si="815"/>
        <v/>
      </c>
      <c r="CC166" s="87" t="str">
        <f t="shared" ca="1" si="815"/>
        <v/>
      </c>
      <c r="CD166" s="87" t="str">
        <f t="shared" ca="1" si="815"/>
        <v/>
      </c>
      <c r="CE166" s="87" t="str">
        <f t="shared" ca="1" si="815"/>
        <v/>
      </c>
      <c r="CF166" s="87" t="str">
        <f t="shared" ca="1" si="815"/>
        <v/>
      </c>
      <c r="CG166" s="87" t="str">
        <f t="shared" ca="1" si="815"/>
        <v/>
      </c>
      <c r="CH166" s="87" t="str">
        <f t="shared" ca="1" si="815"/>
        <v/>
      </c>
      <c r="CI166" s="87" t="str">
        <f t="shared" ca="1" si="815"/>
        <v/>
      </c>
      <c r="CJ166" s="87" t="str">
        <f t="shared" ca="1" si="815"/>
        <v/>
      </c>
      <c r="CK166" s="87" t="str">
        <f t="shared" ca="1" si="815"/>
        <v/>
      </c>
      <c r="CL166" s="87" t="str">
        <f t="shared" ca="1" si="815"/>
        <v/>
      </c>
      <c r="CM166" s="87" t="str">
        <f t="shared" ca="1" si="815"/>
        <v/>
      </c>
      <c r="CN166" s="87" t="str">
        <f t="shared" ca="1" si="815"/>
        <v/>
      </c>
      <c r="CO166" s="87" t="str">
        <f t="shared" ca="1" si="815"/>
        <v/>
      </c>
      <c r="CP166" s="87" t="str">
        <f t="shared" ca="1" si="815"/>
        <v/>
      </c>
      <c r="CQ166" s="87" t="str">
        <f t="shared" ca="1" si="815"/>
        <v/>
      </c>
      <c r="CR166" s="87" t="str">
        <f t="shared" ca="1" si="815"/>
        <v/>
      </c>
      <c r="CS166" s="87" t="str">
        <f t="shared" ca="1" si="815"/>
        <v/>
      </c>
      <c r="CT166" s="87" t="str">
        <f t="shared" ca="1" si="815"/>
        <v/>
      </c>
      <c r="CU166" s="87" t="str">
        <f t="shared" ca="1" si="815"/>
        <v/>
      </c>
      <c r="CV166" s="87" t="str">
        <f t="shared" ca="1" si="815"/>
        <v/>
      </c>
      <c r="CW166" s="87" t="str">
        <f t="shared" ca="1" si="815"/>
        <v/>
      </c>
      <c r="CX166" s="87" t="str">
        <f t="shared" ca="1" si="815"/>
        <v/>
      </c>
      <c r="CY166" s="87" t="str">
        <f t="shared" ca="1" si="815"/>
        <v/>
      </c>
      <c r="CZ166" s="87" t="str">
        <f t="shared" ca="1" si="815"/>
        <v/>
      </c>
    </row>
    <row r="167" spans="1:104" ht="13.5" customHeight="1">
      <c r="A167" s="41">
        <v>150</v>
      </c>
      <c r="B167" s="3">
        <f t="shared" si="655"/>
        <v>167</v>
      </c>
      <c r="C167" s="43" t="s">
        <v>516</v>
      </c>
      <c r="D167" s="87" t="e">
        <f t="shared" ref="D167:AI167" ca="1" si="816">IF(D$89="","",IF(D$89=$M$2,C167,IF(D$11&lt;$D$7,OFFSET(INDIRECT($D$3),$A167-1,$Q$3+D$11),OFFSET(INDIRECT($D$4),$A167-1,$Q$4+D$11))))</f>
        <v>#REF!</v>
      </c>
      <c r="E167" s="87" t="e">
        <f t="shared" ca="1" si="816"/>
        <v>#REF!</v>
      </c>
      <c r="F167" s="87" t="e">
        <f t="shared" ca="1" si="816"/>
        <v>#REF!</v>
      </c>
      <c r="G167" s="87">
        <f t="shared" ca="1" si="816"/>
        <v>0</v>
      </c>
      <c r="H167" s="87" t="str">
        <f t="shared" ca="1" si="816"/>
        <v>total common shares out</v>
      </c>
      <c r="I167" s="87">
        <f t="shared" ca="1" si="816"/>
        <v>929.3</v>
      </c>
      <c r="J167" s="87">
        <f t="shared" ca="1" si="816"/>
        <v>939.2</v>
      </c>
      <c r="K167" s="87">
        <f t="shared" ca="1" si="816"/>
        <v>1798.4</v>
      </c>
      <c r="L167" s="87">
        <f t="shared" ca="1" si="816"/>
        <v>5866.2</v>
      </c>
      <c r="M167" s="87">
        <f t="shared" ca="1" si="816"/>
        <v>5578.8</v>
      </c>
      <c r="N167" s="87">
        <f t="shared" ca="1" si="816"/>
        <v>14077</v>
      </c>
      <c r="O167" s="87">
        <f t="shared" ca="1" si="816"/>
        <v>18949</v>
      </c>
      <c r="P167" s="87">
        <f t="shared" ca="1" si="816"/>
        <v>12977</v>
      </c>
      <c r="Q167" s="87">
        <f t="shared" ca="1" si="816"/>
        <v>13844</v>
      </c>
      <c r="R167" s="87">
        <f t="shared" ca="1" si="816"/>
        <v>19478</v>
      </c>
      <c r="S167" s="87">
        <f t="shared" ca="1" si="816"/>
        <v>14489</v>
      </c>
      <c r="T167" s="87">
        <f t="shared" ca="1" si="816"/>
        <v>15319</v>
      </c>
      <c r="U167" s="87">
        <f t="shared" ca="1" si="816"/>
        <v>21120</v>
      </c>
      <c r="V167" s="87">
        <f t="shared" ca="1" si="816"/>
        <v>16689</v>
      </c>
      <c r="W167" s="87">
        <f t="shared" ca="1" si="816"/>
        <v>0</v>
      </c>
      <c r="X167" s="87">
        <f t="shared" ca="1" si="816"/>
        <v>0</v>
      </c>
      <c r="Y167" s="87" t="str">
        <f t="shared" ca="1" si="816"/>
        <v/>
      </c>
      <c r="Z167" s="87" t="str">
        <f t="shared" ca="1" si="816"/>
        <v/>
      </c>
      <c r="AA167" s="87" t="str">
        <f t="shared" ca="1" si="816"/>
        <v/>
      </c>
      <c r="AB167" s="87" t="str">
        <f t="shared" ca="1" si="816"/>
        <v/>
      </c>
      <c r="AC167" s="87" t="str">
        <f t="shared" ca="1" si="816"/>
        <v/>
      </c>
      <c r="AD167" s="87" t="str">
        <f t="shared" ca="1" si="816"/>
        <v/>
      </c>
      <c r="AE167" s="87" t="str">
        <f t="shared" ca="1" si="816"/>
        <v/>
      </c>
      <c r="AF167" s="87" t="str">
        <f t="shared" ca="1" si="816"/>
        <v/>
      </c>
      <c r="AG167" s="87" t="str">
        <f t="shared" ca="1" si="816"/>
        <v/>
      </c>
      <c r="AH167" s="87" t="str">
        <f t="shared" ca="1" si="816"/>
        <v/>
      </c>
      <c r="AI167" s="87" t="str">
        <f t="shared" ca="1" si="816"/>
        <v/>
      </c>
      <c r="AJ167" s="87" t="str">
        <f t="shared" ref="AJ167:BO167" ca="1" si="817">IF(AJ$89="","",IF(AJ$89=$M$2,AI167,IF(AJ$11&lt;$D$7,OFFSET(INDIRECT($D$3),$A167-1,$Q$3+AJ$11),OFFSET(INDIRECT($D$4),$A167-1,$Q$4+AJ$11))))</f>
        <v/>
      </c>
      <c r="AK167" s="87" t="str">
        <f t="shared" ca="1" si="817"/>
        <v/>
      </c>
      <c r="AL167" s="87" t="str">
        <f t="shared" ca="1" si="817"/>
        <v/>
      </c>
      <c r="AM167" s="87" t="str">
        <f t="shared" ca="1" si="817"/>
        <v/>
      </c>
      <c r="AN167" s="87" t="str">
        <f t="shared" ca="1" si="817"/>
        <v/>
      </c>
      <c r="AO167" s="87" t="str">
        <f t="shared" ca="1" si="817"/>
        <v/>
      </c>
      <c r="AP167" s="87" t="str">
        <f t="shared" ca="1" si="817"/>
        <v/>
      </c>
      <c r="AQ167" s="87" t="str">
        <f t="shared" ca="1" si="817"/>
        <v/>
      </c>
      <c r="AR167" s="87" t="str">
        <f t="shared" ca="1" si="817"/>
        <v/>
      </c>
      <c r="AS167" s="87" t="str">
        <f t="shared" ca="1" si="817"/>
        <v/>
      </c>
      <c r="AT167" s="87" t="str">
        <f t="shared" ca="1" si="817"/>
        <v/>
      </c>
      <c r="AU167" s="87" t="str">
        <f t="shared" ca="1" si="817"/>
        <v/>
      </c>
      <c r="AV167" s="87" t="str">
        <f t="shared" ca="1" si="817"/>
        <v/>
      </c>
      <c r="AW167" s="87" t="str">
        <f t="shared" ca="1" si="817"/>
        <v/>
      </c>
      <c r="AX167" s="87" t="str">
        <f t="shared" ca="1" si="817"/>
        <v/>
      </c>
      <c r="AY167" s="87" t="str">
        <f t="shared" ca="1" si="817"/>
        <v/>
      </c>
      <c r="AZ167" s="87" t="str">
        <f t="shared" ca="1" si="817"/>
        <v/>
      </c>
      <c r="BA167" s="87" t="str">
        <f t="shared" ca="1" si="817"/>
        <v/>
      </c>
      <c r="BB167" s="87" t="str">
        <f t="shared" ca="1" si="817"/>
        <v/>
      </c>
      <c r="BC167" s="87" t="str">
        <f t="shared" ca="1" si="817"/>
        <v/>
      </c>
      <c r="BD167" s="87" t="str">
        <f t="shared" ca="1" si="817"/>
        <v/>
      </c>
      <c r="BE167" s="87" t="str">
        <f t="shared" ca="1" si="817"/>
        <v/>
      </c>
      <c r="BF167" s="87" t="str">
        <f t="shared" ca="1" si="817"/>
        <v/>
      </c>
      <c r="BG167" s="87" t="str">
        <f t="shared" ca="1" si="817"/>
        <v/>
      </c>
      <c r="BH167" s="87" t="str">
        <f t="shared" ca="1" si="817"/>
        <v/>
      </c>
      <c r="BI167" s="87" t="str">
        <f t="shared" ca="1" si="817"/>
        <v/>
      </c>
      <c r="BJ167" s="87" t="str">
        <f t="shared" ca="1" si="817"/>
        <v/>
      </c>
      <c r="BK167" s="87" t="str">
        <f t="shared" ca="1" si="817"/>
        <v/>
      </c>
      <c r="BL167" s="87" t="str">
        <f t="shared" ca="1" si="817"/>
        <v/>
      </c>
      <c r="BM167" s="87" t="str">
        <f t="shared" ca="1" si="817"/>
        <v/>
      </c>
      <c r="BN167" s="87" t="str">
        <f t="shared" ca="1" si="817"/>
        <v/>
      </c>
      <c r="BO167" s="87" t="str">
        <f t="shared" ca="1" si="817"/>
        <v/>
      </c>
      <c r="BP167" s="87" t="str">
        <f t="shared" ref="BP167:CZ167" ca="1" si="818">IF(BP$89="","",IF(BP$89=$M$2,BO167,IF(BP$11&lt;$D$7,OFFSET(INDIRECT($D$3),$A167-1,$Q$3+BP$11),OFFSET(INDIRECT($D$4),$A167-1,$Q$4+BP$11))))</f>
        <v/>
      </c>
      <c r="BQ167" s="87" t="str">
        <f t="shared" ca="1" si="818"/>
        <v/>
      </c>
      <c r="BR167" s="87" t="str">
        <f t="shared" ca="1" si="818"/>
        <v/>
      </c>
      <c r="BS167" s="87" t="str">
        <f t="shared" ca="1" si="818"/>
        <v/>
      </c>
      <c r="BT167" s="87" t="str">
        <f t="shared" ca="1" si="818"/>
        <v/>
      </c>
      <c r="BU167" s="87" t="str">
        <f t="shared" ca="1" si="818"/>
        <v/>
      </c>
      <c r="BV167" s="87" t="str">
        <f t="shared" ca="1" si="818"/>
        <v/>
      </c>
      <c r="BW167" s="87" t="str">
        <f t="shared" ca="1" si="818"/>
        <v/>
      </c>
      <c r="BX167" s="87" t="str">
        <f t="shared" ca="1" si="818"/>
        <v/>
      </c>
      <c r="BY167" s="87" t="str">
        <f t="shared" ca="1" si="818"/>
        <v/>
      </c>
      <c r="BZ167" s="87" t="str">
        <f t="shared" ca="1" si="818"/>
        <v/>
      </c>
      <c r="CA167" s="87" t="str">
        <f t="shared" ca="1" si="818"/>
        <v/>
      </c>
      <c r="CB167" s="87" t="str">
        <f t="shared" ca="1" si="818"/>
        <v/>
      </c>
      <c r="CC167" s="87" t="str">
        <f t="shared" ca="1" si="818"/>
        <v/>
      </c>
      <c r="CD167" s="87" t="str">
        <f t="shared" ca="1" si="818"/>
        <v/>
      </c>
      <c r="CE167" s="87" t="str">
        <f t="shared" ca="1" si="818"/>
        <v/>
      </c>
      <c r="CF167" s="87" t="str">
        <f t="shared" ca="1" si="818"/>
        <v/>
      </c>
      <c r="CG167" s="87" t="str">
        <f t="shared" ca="1" si="818"/>
        <v/>
      </c>
      <c r="CH167" s="87" t="str">
        <f t="shared" ca="1" si="818"/>
        <v/>
      </c>
      <c r="CI167" s="87" t="str">
        <f t="shared" ca="1" si="818"/>
        <v/>
      </c>
      <c r="CJ167" s="87" t="str">
        <f t="shared" ca="1" si="818"/>
        <v/>
      </c>
      <c r="CK167" s="87" t="str">
        <f t="shared" ca="1" si="818"/>
        <v/>
      </c>
      <c r="CL167" s="87" t="str">
        <f t="shared" ca="1" si="818"/>
        <v/>
      </c>
      <c r="CM167" s="87" t="str">
        <f t="shared" ca="1" si="818"/>
        <v/>
      </c>
      <c r="CN167" s="87" t="str">
        <f t="shared" ca="1" si="818"/>
        <v/>
      </c>
      <c r="CO167" s="87" t="str">
        <f t="shared" ca="1" si="818"/>
        <v/>
      </c>
      <c r="CP167" s="87" t="str">
        <f t="shared" ca="1" si="818"/>
        <v/>
      </c>
      <c r="CQ167" s="87" t="str">
        <f t="shared" ca="1" si="818"/>
        <v/>
      </c>
      <c r="CR167" s="87" t="str">
        <f t="shared" ca="1" si="818"/>
        <v/>
      </c>
      <c r="CS167" s="87" t="str">
        <f t="shared" ca="1" si="818"/>
        <v/>
      </c>
      <c r="CT167" s="87" t="str">
        <f t="shared" ca="1" si="818"/>
        <v/>
      </c>
      <c r="CU167" s="87" t="str">
        <f t="shared" ca="1" si="818"/>
        <v/>
      </c>
      <c r="CV167" s="87" t="str">
        <f t="shared" ca="1" si="818"/>
        <v/>
      </c>
      <c r="CW167" s="87" t="str">
        <f t="shared" ca="1" si="818"/>
        <v/>
      </c>
      <c r="CX167" s="87" t="str">
        <f t="shared" ca="1" si="818"/>
        <v/>
      </c>
      <c r="CY167" s="87" t="str">
        <f t="shared" ca="1" si="818"/>
        <v/>
      </c>
      <c r="CZ167" s="87" t="str">
        <f t="shared" ca="1" si="818"/>
        <v/>
      </c>
    </row>
    <row r="168" spans="1:104" ht="13.5" customHeight="1">
      <c r="A168" s="41">
        <v>151</v>
      </c>
      <c r="B168" s="3">
        <f t="shared" si="655"/>
        <v>168</v>
      </c>
      <c r="C168" s="43" t="s">
        <v>515</v>
      </c>
      <c r="D168" s="87" t="e">
        <f t="shared" ref="D168:AI168" ca="1" si="819">IF(D$89="","",IF(D$89=$M$2,C168,IF(D$11&lt;$D$7,OFFSET(INDIRECT($D$3),$A168-1,$Q$3+D$11),OFFSET(INDIRECT($D$4),$A168-1,$Q$4+D$11))))</f>
        <v>#REF!</v>
      </c>
      <c r="E168" s="87" t="e">
        <f t="shared" ca="1" si="819"/>
        <v>#REF!</v>
      </c>
      <c r="F168" s="87" t="e">
        <f t="shared" ca="1" si="819"/>
        <v>#REF!</v>
      </c>
      <c r="G168" s="87">
        <f t="shared" ca="1" si="819"/>
        <v>0</v>
      </c>
      <c r="H168" s="87" t="str">
        <f t="shared" ca="1" si="819"/>
        <v>treasury shares</v>
      </c>
      <c r="I168" s="87">
        <f t="shared" ca="1" si="819"/>
        <v>0</v>
      </c>
      <c r="J168" s="87">
        <f t="shared" ca="1" si="819"/>
        <v>0</v>
      </c>
      <c r="K168" s="87">
        <f t="shared" ca="1" si="819"/>
        <v>0</v>
      </c>
      <c r="L168" s="87">
        <f t="shared" ca="1" si="819"/>
        <v>0</v>
      </c>
      <c r="M168" s="87">
        <f t="shared" ca="1" si="819"/>
        <v>0</v>
      </c>
      <c r="N168" s="87">
        <f t="shared" ca="1" si="819"/>
        <v>682393</v>
      </c>
      <c r="O168" s="87">
        <f t="shared" ca="1" si="819"/>
        <v>1223223</v>
      </c>
      <c r="P168" s="87">
        <f t="shared" ca="1" si="819"/>
        <v>1666730</v>
      </c>
      <c r="Q168" s="87">
        <f t="shared" ca="1" si="819"/>
        <v>434258</v>
      </c>
      <c r="R168" s="87">
        <f t="shared" ca="1" si="819"/>
        <v>769062</v>
      </c>
      <c r="S168" s="87">
        <f t="shared" ca="1" si="819"/>
        <v>2124682</v>
      </c>
      <c r="T168" s="87">
        <f t="shared" ca="1" si="819"/>
        <v>0</v>
      </c>
      <c r="U168" s="87">
        <f t="shared" ca="1" si="819"/>
        <v>0</v>
      </c>
      <c r="V168" s="87">
        <f t="shared" ca="1" si="819"/>
        <v>0</v>
      </c>
      <c r="W168" s="87">
        <f t="shared" ca="1" si="819"/>
        <v>0</v>
      </c>
      <c r="X168" s="87">
        <f t="shared" ca="1" si="819"/>
        <v>0</v>
      </c>
      <c r="Y168" s="87" t="str">
        <f t="shared" ca="1" si="819"/>
        <v/>
      </c>
      <c r="Z168" s="87" t="str">
        <f t="shared" ca="1" si="819"/>
        <v/>
      </c>
      <c r="AA168" s="87" t="str">
        <f t="shared" ca="1" si="819"/>
        <v/>
      </c>
      <c r="AB168" s="87" t="str">
        <f t="shared" ca="1" si="819"/>
        <v/>
      </c>
      <c r="AC168" s="87" t="str">
        <f t="shared" ca="1" si="819"/>
        <v/>
      </c>
      <c r="AD168" s="87" t="str">
        <f t="shared" ca="1" si="819"/>
        <v/>
      </c>
      <c r="AE168" s="87" t="str">
        <f t="shared" ca="1" si="819"/>
        <v/>
      </c>
      <c r="AF168" s="87" t="str">
        <f t="shared" ca="1" si="819"/>
        <v/>
      </c>
      <c r="AG168" s="87" t="str">
        <f t="shared" ca="1" si="819"/>
        <v/>
      </c>
      <c r="AH168" s="87" t="str">
        <f t="shared" ca="1" si="819"/>
        <v/>
      </c>
      <c r="AI168" s="87" t="str">
        <f t="shared" ca="1" si="819"/>
        <v/>
      </c>
      <c r="AJ168" s="87" t="str">
        <f t="shared" ref="AJ168:BO168" ca="1" si="820">IF(AJ$89="","",IF(AJ$89=$M$2,AI168,IF(AJ$11&lt;$D$7,OFFSET(INDIRECT($D$3),$A168-1,$Q$3+AJ$11),OFFSET(INDIRECT($D$4),$A168-1,$Q$4+AJ$11))))</f>
        <v/>
      </c>
      <c r="AK168" s="87" t="str">
        <f t="shared" ca="1" si="820"/>
        <v/>
      </c>
      <c r="AL168" s="87" t="str">
        <f t="shared" ca="1" si="820"/>
        <v/>
      </c>
      <c r="AM168" s="87" t="str">
        <f t="shared" ca="1" si="820"/>
        <v/>
      </c>
      <c r="AN168" s="87" t="str">
        <f t="shared" ca="1" si="820"/>
        <v/>
      </c>
      <c r="AO168" s="87" t="str">
        <f t="shared" ca="1" si="820"/>
        <v/>
      </c>
      <c r="AP168" s="87" t="str">
        <f t="shared" ca="1" si="820"/>
        <v/>
      </c>
      <c r="AQ168" s="87" t="str">
        <f t="shared" ca="1" si="820"/>
        <v/>
      </c>
      <c r="AR168" s="87" t="str">
        <f t="shared" ca="1" si="820"/>
        <v/>
      </c>
      <c r="AS168" s="87" t="str">
        <f t="shared" ca="1" si="820"/>
        <v/>
      </c>
      <c r="AT168" s="87" t="str">
        <f t="shared" ca="1" si="820"/>
        <v/>
      </c>
      <c r="AU168" s="87" t="str">
        <f t="shared" ca="1" si="820"/>
        <v/>
      </c>
      <c r="AV168" s="87" t="str">
        <f t="shared" ca="1" si="820"/>
        <v/>
      </c>
      <c r="AW168" s="87" t="str">
        <f t="shared" ca="1" si="820"/>
        <v/>
      </c>
      <c r="AX168" s="87" t="str">
        <f t="shared" ca="1" si="820"/>
        <v/>
      </c>
      <c r="AY168" s="87" t="str">
        <f t="shared" ca="1" si="820"/>
        <v/>
      </c>
      <c r="AZ168" s="87" t="str">
        <f t="shared" ca="1" si="820"/>
        <v/>
      </c>
      <c r="BA168" s="87" t="str">
        <f t="shared" ca="1" si="820"/>
        <v/>
      </c>
      <c r="BB168" s="87" t="str">
        <f t="shared" ca="1" si="820"/>
        <v/>
      </c>
      <c r="BC168" s="87" t="str">
        <f t="shared" ca="1" si="820"/>
        <v/>
      </c>
      <c r="BD168" s="87" t="str">
        <f t="shared" ca="1" si="820"/>
        <v/>
      </c>
      <c r="BE168" s="87" t="str">
        <f t="shared" ca="1" si="820"/>
        <v/>
      </c>
      <c r="BF168" s="87" t="str">
        <f t="shared" ca="1" si="820"/>
        <v/>
      </c>
      <c r="BG168" s="87" t="str">
        <f t="shared" ca="1" si="820"/>
        <v/>
      </c>
      <c r="BH168" s="87" t="str">
        <f t="shared" ca="1" si="820"/>
        <v/>
      </c>
      <c r="BI168" s="87" t="str">
        <f t="shared" ca="1" si="820"/>
        <v/>
      </c>
      <c r="BJ168" s="87" t="str">
        <f t="shared" ca="1" si="820"/>
        <v/>
      </c>
      <c r="BK168" s="87" t="str">
        <f t="shared" ca="1" si="820"/>
        <v/>
      </c>
      <c r="BL168" s="87" t="str">
        <f t="shared" ca="1" si="820"/>
        <v/>
      </c>
      <c r="BM168" s="87" t="str">
        <f t="shared" ca="1" si="820"/>
        <v/>
      </c>
      <c r="BN168" s="87" t="str">
        <f t="shared" ca="1" si="820"/>
        <v/>
      </c>
      <c r="BO168" s="87" t="str">
        <f t="shared" ca="1" si="820"/>
        <v/>
      </c>
      <c r="BP168" s="87" t="str">
        <f t="shared" ref="BP168:CZ168" ca="1" si="821">IF(BP$89="","",IF(BP$89=$M$2,BO168,IF(BP$11&lt;$D$7,OFFSET(INDIRECT($D$3),$A168-1,$Q$3+BP$11),OFFSET(INDIRECT($D$4),$A168-1,$Q$4+BP$11))))</f>
        <v/>
      </c>
      <c r="BQ168" s="87" t="str">
        <f t="shared" ca="1" si="821"/>
        <v/>
      </c>
      <c r="BR168" s="87" t="str">
        <f t="shared" ca="1" si="821"/>
        <v/>
      </c>
      <c r="BS168" s="87" t="str">
        <f t="shared" ca="1" si="821"/>
        <v/>
      </c>
      <c r="BT168" s="87" t="str">
        <f t="shared" ca="1" si="821"/>
        <v/>
      </c>
      <c r="BU168" s="87" t="str">
        <f t="shared" ca="1" si="821"/>
        <v/>
      </c>
      <c r="BV168" s="87" t="str">
        <f t="shared" ca="1" si="821"/>
        <v/>
      </c>
      <c r="BW168" s="87" t="str">
        <f t="shared" ca="1" si="821"/>
        <v/>
      </c>
      <c r="BX168" s="87" t="str">
        <f t="shared" ca="1" si="821"/>
        <v/>
      </c>
      <c r="BY168" s="87" t="str">
        <f t="shared" ca="1" si="821"/>
        <v/>
      </c>
      <c r="BZ168" s="87" t="str">
        <f t="shared" ca="1" si="821"/>
        <v/>
      </c>
      <c r="CA168" s="87" t="str">
        <f t="shared" ca="1" si="821"/>
        <v/>
      </c>
      <c r="CB168" s="87" t="str">
        <f t="shared" ca="1" si="821"/>
        <v/>
      </c>
      <c r="CC168" s="87" t="str">
        <f t="shared" ca="1" si="821"/>
        <v/>
      </c>
      <c r="CD168" s="87" t="str">
        <f t="shared" ca="1" si="821"/>
        <v/>
      </c>
      <c r="CE168" s="87" t="str">
        <f t="shared" ca="1" si="821"/>
        <v/>
      </c>
      <c r="CF168" s="87" t="str">
        <f t="shared" ca="1" si="821"/>
        <v/>
      </c>
      <c r="CG168" s="87" t="str">
        <f t="shared" ca="1" si="821"/>
        <v/>
      </c>
      <c r="CH168" s="87" t="str">
        <f t="shared" ca="1" si="821"/>
        <v/>
      </c>
      <c r="CI168" s="87" t="str">
        <f t="shared" ca="1" si="821"/>
        <v/>
      </c>
      <c r="CJ168" s="87" t="str">
        <f t="shared" ca="1" si="821"/>
        <v/>
      </c>
      <c r="CK168" s="87" t="str">
        <f t="shared" ca="1" si="821"/>
        <v/>
      </c>
      <c r="CL168" s="87" t="str">
        <f t="shared" ca="1" si="821"/>
        <v/>
      </c>
      <c r="CM168" s="87" t="str">
        <f t="shared" ca="1" si="821"/>
        <v/>
      </c>
      <c r="CN168" s="87" t="str">
        <f t="shared" ca="1" si="821"/>
        <v/>
      </c>
      <c r="CO168" s="87" t="str">
        <f t="shared" ca="1" si="821"/>
        <v/>
      </c>
      <c r="CP168" s="87" t="str">
        <f t="shared" ca="1" si="821"/>
        <v/>
      </c>
      <c r="CQ168" s="87" t="str">
        <f t="shared" ca="1" si="821"/>
        <v/>
      </c>
      <c r="CR168" s="87" t="str">
        <f t="shared" ca="1" si="821"/>
        <v/>
      </c>
      <c r="CS168" s="87" t="str">
        <f t="shared" ca="1" si="821"/>
        <v/>
      </c>
      <c r="CT168" s="87" t="str">
        <f t="shared" ca="1" si="821"/>
        <v/>
      </c>
      <c r="CU168" s="87" t="str">
        <f t="shared" ca="1" si="821"/>
        <v/>
      </c>
      <c r="CV168" s="87" t="str">
        <f t="shared" ca="1" si="821"/>
        <v/>
      </c>
      <c r="CW168" s="87" t="str">
        <f t="shared" ca="1" si="821"/>
        <v/>
      </c>
      <c r="CX168" s="87" t="str">
        <f t="shared" ca="1" si="821"/>
        <v/>
      </c>
      <c r="CY168" s="87" t="str">
        <f t="shared" ca="1" si="821"/>
        <v/>
      </c>
      <c r="CZ168" s="87" t="str">
        <f t="shared" ca="1" si="821"/>
        <v/>
      </c>
    </row>
    <row r="169" spans="1:104" ht="13.5" customHeight="1">
      <c r="A169" s="41">
        <v>152</v>
      </c>
      <c r="B169" s="3">
        <f t="shared" si="655"/>
        <v>169</v>
      </c>
      <c r="C169" s="43" t="s">
        <v>514</v>
      </c>
      <c r="D169" s="87" t="e">
        <f t="shared" ref="D169:AI169" ca="1" si="822">IF(D$89="","",IF(D$89=$M$2,C169,IF(D$11&lt;$D$7,OFFSET(INDIRECT($D$3),$A169-1,$Q$3+D$11),OFFSET(INDIRECT($D$4),$A169-1,$Q$4+D$11))))</f>
        <v>#REF!</v>
      </c>
      <c r="E169" s="87" t="e">
        <f t="shared" ca="1" si="822"/>
        <v>#REF!</v>
      </c>
      <c r="F169" s="87" t="e">
        <f t="shared" ca="1" si="822"/>
        <v>#REF!</v>
      </c>
      <c r="G169" s="87">
        <f t="shared" ca="1" si="822"/>
        <v>0</v>
      </c>
      <c r="H169" s="87" t="str">
        <f t="shared" ca="1" si="822"/>
        <v>basic weighted shares</v>
      </c>
      <c r="I169" s="87">
        <f t="shared" ca="1" si="822"/>
        <v>924.3</v>
      </c>
      <c r="J169" s="87">
        <f t="shared" ca="1" si="822"/>
        <v>934.8</v>
      </c>
      <c r="K169" s="87">
        <f t="shared" ca="1" si="822"/>
        <v>925.3</v>
      </c>
      <c r="L169" s="87">
        <f t="shared" ca="1" si="822"/>
        <v>0</v>
      </c>
      <c r="M169" s="87">
        <f t="shared" ca="1" si="822"/>
        <v>0</v>
      </c>
      <c r="N169" s="87">
        <f t="shared" ca="1" si="822"/>
        <v>118131</v>
      </c>
      <c r="O169" s="87">
        <f t="shared" ca="1" si="822"/>
        <v>109239</v>
      </c>
      <c r="P169" s="87">
        <f t="shared" ca="1" si="822"/>
        <v>126685</v>
      </c>
      <c r="Q169" s="87">
        <f t="shared" ca="1" si="822"/>
        <v>130162</v>
      </c>
      <c r="R169" s="87">
        <f t="shared" ca="1" si="822"/>
        <v>145492</v>
      </c>
      <c r="S169" s="87">
        <f t="shared" ca="1" si="822"/>
        <v>160443</v>
      </c>
      <c r="T169" s="87">
        <f t="shared" ca="1" si="822"/>
        <v>168145</v>
      </c>
      <c r="U169" s="87">
        <f t="shared" ca="1" si="822"/>
        <v>164065</v>
      </c>
      <c r="V169" s="87">
        <f t="shared" ca="1" si="822"/>
        <v>177665</v>
      </c>
      <c r="W169" s="87">
        <f t="shared" ca="1" si="822"/>
        <v>0</v>
      </c>
      <c r="X169" s="87">
        <f t="shared" ca="1" si="822"/>
        <v>0</v>
      </c>
      <c r="Y169" s="87" t="str">
        <f t="shared" ca="1" si="822"/>
        <v/>
      </c>
      <c r="Z169" s="87" t="str">
        <f t="shared" ca="1" si="822"/>
        <v/>
      </c>
      <c r="AA169" s="87" t="str">
        <f t="shared" ca="1" si="822"/>
        <v/>
      </c>
      <c r="AB169" s="87" t="str">
        <f t="shared" ca="1" si="822"/>
        <v/>
      </c>
      <c r="AC169" s="87" t="str">
        <f t="shared" ca="1" si="822"/>
        <v/>
      </c>
      <c r="AD169" s="87" t="str">
        <f t="shared" ca="1" si="822"/>
        <v/>
      </c>
      <c r="AE169" s="87" t="str">
        <f t="shared" ca="1" si="822"/>
        <v/>
      </c>
      <c r="AF169" s="87" t="str">
        <f t="shared" ca="1" si="822"/>
        <v/>
      </c>
      <c r="AG169" s="87" t="str">
        <f t="shared" ca="1" si="822"/>
        <v/>
      </c>
      <c r="AH169" s="87" t="str">
        <f t="shared" ca="1" si="822"/>
        <v/>
      </c>
      <c r="AI169" s="87" t="str">
        <f t="shared" ca="1" si="822"/>
        <v/>
      </c>
      <c r="AJ169" s="87" t="str">
        <f t="shared" ref="AJ169:BO169" ca="1" si="823">IF(AJ$89="","",IF(AJ$89=$M$2,AI169,IF(AJ$11&lt;$D$7,OFFSET(INDIRECT($D$3),$A169-1,$Q$3+AJ$11),OFFSET(INDIRECT($D$4),$A169-1,$Q$4+AJ$11))))</f>
        <v/>
      </c>
      <c r="AK169" s="87" t="str">
        <f t="shared" ca="1" si="823"/>
        <v/>
      </c>
      <c r="AL169" s="87" t="str">
        <f t="shared" ca="1" si="823"/>
        <v/>
      </c>
      <c r="AM169" s="87" t="str">
        <f t="shared" ca="1" si="823"/>
        <v/>
      </c>
      <c r="AN169" s="87" t="str">
        <f t="shared" ca="1" si="823"/>
        <v/>
      </c>
      <c r="AO169" s="87" t="str">
        <f t="shared" ca="1" si="823"/>
        <v/>
      </c>
      <c r="AP169" s="87" t="str">
        <f t="shared" ca="1" si="823"/>
        <v/>
      </c>
      <c r="AQ169" s="87" t="str">
        <f t="shared" ca="1" si="823"/>
        <v/>
      </c>
      <c r="AR169" s="87" t="str">
        <f t="shared" ca="1" si="823"/>
        <v/>
      </c>
      <c r="AS169" s="87" t="str">
        <f t="shared" ca="1" si="823"/>
        <v/>
      </c>
      <c r="AT169" s="87" t="str">
        <f t="shared" ca="1" si="823"/>
        <v/>
      </c>
      <c r="AU169" s="87" t="str">
        <f t="shared" ca="1" si="823"/>
        <v/>
      </c>
      <c r="AV169" s="87" t="str">
        <f t="shared" ca="1" si="823"/>
        <v/>
      </c>
      <c r="AW169" s="87" t="str">
        <f t="shared" ca="1" si="823"/>
        <v/>
      </c>
      <c r="AX169" s="87" t="str">
        <f t="shared" ca="1" si="823"/>
        <v/>
      </c>
      <c r="AY169" s="87" t="str">
        <f t="shared" ca="1" si="823"/>
        <v/>
      </c>
      <c r="AZ169" s="87" t="str">
        <f t="shared" ca="1" si="823"/>
        <v/>
      </c>
      <c r="BA169" s="87" t="str">
        <f t="shared" ca="1" si="823"/>
        <v/>
      </c>
      <c r="BB169" s="87" t="str">
        <f t="shared" ca="1" si="823"/>
        <v/>
      </c>
      <c r="BC169" s="87" t="str">
        <f t="shared" ca="1" si="823"/>
        <v/>
      </c>
      <c r="BD169" s="87" t="str">
        <f t="shared" ca="1" si="823"/>
        <v/>
      </c>
      <c r="BE169" s="87" t="str">
        <f t="shared" ca="1" si="823"/>
        <v/>
      </c>
      <c r="BF169" s="87" t="str">
        <f t="shared" ca="1" si="823"/>
        <v/>
      </c>
      <c r="BG169" s="87" t="str">
        <f t="shared" ca="1" si="823"/>
        <v/>
      </c>
      <c r="BH169" s="87" t="str">
        <f t="shared" ca="1" si="823"/>
        <v/>
      </c>
      <c r="BI169" s="87" t="str">
        <f t="shared" ca="1" si="823"/>
        <v/>
      </c>
      <c r="BJ169" s="87" t="str">
        <f t="shared" ca="1" si="823"/>
        <v/>
      </c>
      <c r="BK169" s="87" t="str">
        <f t="shared" ca="1" si="823"/>
        <v/>
      </c>
      <c r="BL169" s="87" t="str">
        <f t="shared" ca="1" si="823"/>
        <v/>
      </c>
      <c r="BM169" s="87" t="str">
        <f t="shared" ca="1" si="823"/>
        <v/>
      </c>
      <c r="BN169" s="87" t="str">
        <f t="shared" ca="1" si="823"/>
        <v/>
      </c>
      <c r="BO169" s="87" t="str">
        <f t="shared" ca="1" si="823"/>
        <v/>
      </c>
      <c r="BP169" s="87" t="str">
        <f t="shared" ref="BP169:CZ169" ca="1" si="824">IF(BP$89="","",IF(BP$89=$M$2,BO169,IF(BP$11&lt;$D$7,OFFSET(INDIRECT($D$3),$A169-1,$Q$3+BP$11),OFFSET(INDIRECT($D$4),$A169-1,$Q$4+BP$11))))</f>
        <v/>
      </c>
      <c r="BQ169" s="87" t="str">
        <f t="shared" ca="1" si="824"/>
        <v/>
      </c>
      <c r="BR169" s="87" t="str">
        <f t="shared" ca="1" si="824"/>
        <v/>
      </c>
      <c r="BS169" s="87" t="str">
        <f t="shared" ca="1" si="824"/>
        <v/>
      </c>
      <c r="BT169" s="87" t="str">
        <f t="shared" ca="1" si="824"/>
        <v/>
      </c>
      <c r="BU169" s="87" t="str">
        <f t="shared" ca="1" si="824"/>
        <v/>
      </c>
      <c r="BV169" s="87" t="str">
        <f t="shared" ca="1" si="824"/>
        <v/>
      </c>
      <c r="BW169" s="87" t="str">
        <f t="shared" ca="1" si="824"/>
        <v/>
      </c>
      <c r="BX169" s="87" t="str">
        <f t="shared" ca="1" si="824"/>
        <v/>
      </c>
      <c r="BY169" s="87" t="str">
        <f t="shared" ca="1" si="824"/>
        <v/>
      </c>
      <c r="BZ169" s="87" t="str">
        <f t="shared" ca="1" si="824"/>
        <v/>
      </c>
      <c r="CA169" s="87" t="str">
        <f t="shared" ca="1" si="824"/>
        <v/>
      </c>
      <c r="CB169" s="87" t="str">
        <f t="shared" ca="1" si="824"/>
        <v/>
      </c>
      <c r="CC169" s="87" t="str">
        <f t="shared" ca="1" si="824"/>
        <v/>
      </c>
      <c r="CD169" s="87" t="str">
        <f t="shared" ca="1" si="824"/>
        <v/>
      </c>
      <c r="CE169" s="87" t="str">
        <f t="shared" ca="1" si="824"/>
        <v/>
      </c>
      <c r="CF169" s="87" t="str">
        <f t="shared" ca="1" si="824"/>
        <v/>
      </c>
      <c r="CG169" s="87" t="str">
        <f t="shared" ca="1" si="824"/>
        <v/>
      </c>
      <c r="CH169" s="87" t="str">
        <f t="shared" ca="1" si="824"/>
        <v/>
      </c>
      <c r="CI169" s="87" t="str">
        <f t="shared" ca="1" si="824"/>
        <v/>
      </c>
      <c r="CJ169" s="87" t="str">
        <f t="shared" ca="1" si="824"/>
        <v/>
      </c>
      <c r="CK169" s="87" t="str">
        <f t="shared" ca="1" si="824"/>
        <v/>
      </c>
      <c r="CL169" s="87" t="str">
        <f t="shared" ca="1" si="824"/>
        <v/>
      </c>
      <c r="CM169" s="87" t="str">
        <f t="shared" ca="1" si="824"/>
        <v/>
      </c>
      <c r="CN169" s="87" t="str">
        <f t="shared" ca="1" si="824"/>
        <v/>
      </c>
      <c r="CO169" s="87" t="str">
        <f t="shared" ca="1" si="824"/>
        <v/>
      </c>
      <c r="CP169" s="87" t="str">
        <f t="shared" ca="1" si="824"/>
        <v/>
      </c>
      <c r="CQ169" s="87" t="str">
        <f t="shared" ca="1" si="824"/>
        <v/>
      </c>
      <c r="CR169" s="87" t="str">
        <f t="shared" ca="1" si="824"/>
        <v/>
      </c>
      <c r="CS169" s="87" t="str">
        <f t="shared" ca="1" si="824"/>
        <v/>
      </c>
      <c r="CT169" s="87" t="str">
        <f t="shared" ca="1" si="824"/>
        <v/>
      </c>
      <c r="CU169" s="87" t="str">
        <f t="shared" ca="1" si="824"/>
        <v/>
      </c>
      <c r="CV169" s="87" t="str">
        <f t="shared" ca="1" si="824"/>
        <v/>
      </c>
      <c r="CW169" s="87" t="str">
        <f t="shared" ca="1" si="824"/>
        <v/>
      </c>
      <c r="CX169" s="87" t="str">
        <f t="shared" ca="1" si="824"/>
        <v/>
      </c>
      <c r="CY169" s="87" t="str">
        <f t="shared" ca="1" si="824"/>
        <v/>
      </c>
      <c r="CZ169" s="87" t="str">
        <f t="shared" ca="1" si="824"/>
        <v/>
      </c>
    </row>
    <row r="170" spans="1:104" ht="13.5" customHeight="1">
      <c r="A170" s="41">
        <v>153</v>
      </c>
      <c r="B170" s="3">
        <f t="shared" si="655"/>
        <v>170</v>
      </c>
      <c r="C170" s="43" t="s">
        <v>513</v>
      </c>
      <c r="D170" s="87" t="e">
        <f t="shared" ref="D170:AI170" ca="1" si="825">IF(D$89="","",IF(D$89=$M$2,C170,IF(D$11&lt;$D$7,OFFSET(INDIRECT($D$3),$A170-1,$Q$3+D$11),OFFSET(INDIRECT($D$4),$A170-1,$Q$4+D$11))))</f>
        <v>#REF!</v>
      </c>
      <c r="E170" s="87" t="e">
        <f t="shared" ca="1" si="825"/>
        <v>#REF!</v>
      </c>
      <c r="F170" s="87" t="e">
        <f t="shared" ca="1" si="825"/>
        <v>#REF!</v>
      </c>
      <c r="G170" s="87">
        <f t="shared" ca="1" si="825"/>
        <v>0</v>
      </c>
      <c r="H170" s="87" t="str">
        <f t="shared" ca="1" si="825"/>
        <v>diluted weighted shares</v>
      </c>
      <c r="I170" s="87">
        <f t="shared" ca="1" si="825"/>
        <v>936.6</v>
      </c>
      <c r="J170" s="87">
        <f t="shared" ca="1" si="825"/>
        <v>945.4</v>
      </c>
      <c r="K170" s="87">
        <f t="shared" ca="1" si="825"/>
        <v>931.7</v>
      </c>
      <c r="L170" s="87">
        <f t="shared" ca="1" si="825"/>
        <v>0</v>
      </c>
      <c r="M170" s="87">
        <f t="shared" ca="1" si="825"/>
        <v>0</v>
      </c>
      <c r="N170" s="87">
        <f t="shared" ca="1" si="825"/>
        <v>3071</v>
      </c>
      <c r="O170" s="87">
        <f t="shared" ca="1" si="825"/>
        <v>3164</v>
      </c>
      <c r="P170" s="87">
        <f t="shared" ca="1" si="825"/>
        <v>3058</v>
      </c>
      <c r="Q170" s="87">
        <f t="shared" ca="1" si="825"/>
        <v>3031</v>
      </c>
      <c r="R170" s="87">
        <f t="shared" ca="1" si="825"/>
        <v>3480</v>
      </c>
      <c r="S170" s="87">
        <f t="shared" ca="1" si="825"/>
        <v>3571</v>
      </c>
      <c r="T170" s="87">
        <f t="shared" ca="1" si="825"/>
        <v>3474</v>
      </c>
      <c r="U170" s="87">
        <f t="shared" ca="1" si="825"/>
        <v>3624</v>
      </c>
      <c r="V170" s="87">
        <f t="shared" ca="1" si="825"/>
        <v>3546</v>
      </c>
      <c r="W170" s="87">
        <f t="shared" ca="1" si="825"/>
        <v>0</v>
      </c>
      <c r="X170" s="87">
        <f t="shared" ca="1" si="825"/>
        <v>0</v>
      </c>
      <c r="Y170" s="87" t="str">
        <f t="shared" ca="1" si="825"/>
        <v/>
      </c>
      <c r="Z170" s="87" t="str">
        <f t="shared" ca="1" si="825"/>
        <v/>
      </c>
      <c r="AA170" s="87" t="str">
        <f t="shared" ca="1" si="825"/>
        <v/>
      </c>
      <c r="AB170" s="87" t="str">
        <f t="shared" ca="1" si="825"/>
        <v/>
      </c>
      <c r="AC170" s="87" t="str">
        <f t="shared" ca="1" si="825"/>
        <v/>
      </c>
      <c r="AD170" s="87" t="str">
        <f t="shared" ca="1" si="825"/>
        <v/>
      </c>
      <c r="AE170" s="87" t="str">
        <f t="shared" ca="1" si="825"/>
        <v/>
      </c>
      <c r="AF170" s="87" t="str">
        <f t="shared" ca="1" si="825"/>
        <v/>
      </c>
      <c r="AG170" s="87" t="str">
        <f t="shared" ca="1" si="825"/>
        <v/>
      </c>
      <c r="AH170" s="87" t="str">
        <f t="shared" ca="1" si="825"/>
        <v/>
      </c>
      <c r="AI170" s="87" t="str">
        <f t="shared" ca="1" si="825"/>
        <v/>
      </c>
      <c r="AJ170" s="87" t="str">
        <f t="shared" ref="AJ170:BO170" ca="1" si="826">IF(AJ$89="","",IF(AJ$89=$M$2,AI170,IF(AJ$11&lt;$D$7,OFFSET(INDIRECT($D$3),$A170-1,$Q$3+AJ$11),OFFSET(INDIRECT($D$4),$A170-1,$Q$4+AJ$11))))</f>
        <v/>
      </c>
      <c r="AK170" s="87" t="str">
        <f t="shared" ca="1" si="826"/>
        <v/>
      </c>
      <c r="AL170" s="87" t="str">
        <f t="shared" ca="1" si="826"/>
        <v/>
      </c>
      <c r="AM170" s="87" t="str">
        <f t="shared" ca="1" si="826"/>
        <v/>
      </c>
      <c r="AN170" s="87" t="str">
        <f t="shared" ca="1" si="826"/>
        <v/>
      </c>
      <c r="AO170" s="87" t="str">
        <f t="shared" ca="1" si="826"/>
        <v/>
      </c>
      <c r="AP170" s="87" t="str">
        <f t="shared" ca="1" si="826"/>
        <v/>
      </c>
      <c r="AQ170" s="87" t="str">
        <f t="shared" ca="1" si="826"/>
        <v/>
      </c>
      <c r="AR170" s="87" t="str">
        <f t="shared" ca="1" si="826"/>
        <v/>
      </c>
      <c r="AS170" s="87" t="str">
        <f t="shared" ca="1" si="826"/>
        <v/>
      </c>
      <c r="AT170" s="87" t="str">
        <f t="shared" ca="1" si="826"/>
        <v/>
      </c>
      <c r="AU170" s="87" t="str">
        <f t="shared" ca="1" si="826"/>
        <v/>
      </c>
      <c r="AV170" s="87" t="str">
        <f t="shared" ca="1" si="826"/>
        <v/>
      </c>
      <c r="AW170" s="87" t="str">
        <f t="shared" ca="1" si="826"/>
        <v/>
      </c>
      <c r="AX170" s="87" t="str">
        <f t="shared" ca="1" si="826"/>
        <v/>
      </c>
      <c r="AY170" s="87" t="str">
        <f t="shared" ca="1" si="826"/>
        <v/>
      </c>
      <c r="AZ170" s="87" t="str">
        <f t="shared" ca="1" si="826"/>
        <v/>
      </c>
      <c r="BA170" s="87" t="str">
        <f t="shared" ca="1" si="826"/>
        <v/>
      </c>
      <c r="BB170" s="87" t="str">
        <f t="shared" ca="1" si="826"/>
        <v/>
      </c>
      <c r="BC170" s="87" t="str">
        <f t="shared" ca="1" si="826"/>
        <v/>
      </c>
      <c r="BD170" s="87" t="str">
        <f t="shared" ca="1" si="826"/>
        <v/>
      </c>
      <c r="BE170" s="87" t="str">
        <f t="shared" ca="1" si="826"/>
        <v/>
      </c>
      <c r="BF170" s="87" t="str">
        <f t="shared" ca="1" si="826"/>
        <v/>
      </c>
      <c r="BG170" s="87" t="str">
        <f t="shared" ca="1" si="826"/>
        <v/>
      </c>
      <c r="BH170" s="87" t="str">
        <f t="shared" ca="1" si="826"/>
        <v/>
      </c>
      <c r="BI170" s="87" t="str">
        <f t="shared" ca="1" si="826"/>
        <v/>
      </c>
      <c r="BJ170" s="87" t="str">
        <f t="shared" ca="1" si="826"/>
        <v/>
      </c>
      <c r="BK170" s="87" t="str">
        <f t="shared" ca="1" si="826"/>
        <v/>
      </c>
      <c r="BL170" s="87" t="str">
        <f t="shared" ca="1" si="826"/>
        <v/>
      </c>
      <c r="BM170" s="87" t="str">
        <f t="shared" ca="1" si="826"/>
        <v/>
      </c>
      <c r="BN170" s="87" t="str">
        <f t="shared" ca="1" si="826"/>
        <v/>
      </c>
      <c r="BO170" s="87" t="str">
        <f t="shared" ca="1" si="826"/>
        <v/>
      </c>
      <c r="BP170" s="87" t="str">
        <f t="shared" ref="BP170:CZ170" ca="1" si="827">IF(BP$89="","",IF(BP$89=$M$2,BO170,IF(BP$11&lt;$D$7,OFFSET(INDIRECT($D$3),$A170-1,$Q$3+BP$11),OFFSET(INDIRECT($D$4),$A170-1,$Q$4+BP$11))))</f>
        <v/>
      </c>
      <c r="BQ170" s="87" t="str">
        <f t="shared" ca="1" si="827"/>
        <v/>
      </c>
      <c r="BR170" s="87" t="str">
        <f t="shared" ca="1" si="827"/>
        <v/>
      </c>
      <c r="BS170" s="87" t="str">
        <f t="shared" ca="1" si="827"/>
        <v/>
      </c>
      <c r="BT170" s="87" t="str">
        <f t="shared" ca="1" si="827"/>
        <v/>
      </c>
      <c r="BU170" s="87" t="str">
        <f t="shared" ca="1" si="827"/>
        <v/>
      </c>
      <c r="BV170" s="87" t="str">
        <f t="shared" ca="1" si="827"/>
        <v/>
      </c>
      <c r="BW170" s="87" t="str">
        <f t="shared" ca="1" si="827"/>
        <v/>
      </c>
      <c r="BX170" s="87" t="str">
        <f t="shared" ca="1" si="827"/>
        <v/>
      </c>
      <c r="BY170" s="87" t="str">
        <f t="shared" ca="1" si="827"/>
        <v/>
      </c>
      <c r="BZ170" s="87" t="str">
        <f t="shared" ca="1" si="827"/>
        <v/>
      </c>
      <c r="CA170" s="87" t="str">
        <f t="shared" ca="1" si="827"/>
        <v/>
      </c>
      <c r="CB170" s="87" t="str">
        <f t="shared" ca="1" si="827"/>
        <v/>
      </c>
      <c r="CC170" s="87" t="str">
        <f t="shared" ca="1" si="827"/>
        <v/>
      </c>
      <c r="CD170" s="87" t="str">
        <f t="shared" ca="1" si="827"/>
        <v/>
      </c>
      <c r="CE170" s="87" t="str">
        <f t="shared" ca="1" si="827"/>
        <v/>
      </c>
      <c r="CF170" s="87" t="str">
        <f t="shared" ca="1" si="827"/>
        <v/>
      </c>
      <c r="CG170" s="87" t="str">
        <f t="shared" ca="1" si="827"/>
        <v/>
      </c>
      <c r="CH170" s="87" t="str">
        <f t="shared" ca="1" si="827"/>
        <v/>
      </c>
      <c r="CI170" s="87" t="str">
        <f t="shared" ca="1" si="827"/>
        <v/>
      </c>
      <c r="CJ170" s="87" t="str">
        <f t="shared" ca="1" si="827"/>
        <v/>
      </c>
      <c r="CK170" s="87" t="str">
        <f t="shared" ca="1" si="827"/>
        <v/>
      </c>
      <c r="CL170" s="87" t="str">
        <f t="shared" ca="1" si="827"/>
        <v/>
      </c>
      <c r="CM170" s="87" t="str">
        <f t="shared" ca="1" si="827"/>
        <v/>
      </c>
      <c r="CN170" s="87" t="str">
        <f t="shared" ca="1" si="827"/>
        <v/>
      </c>
      <c r="CO170" s="87" t="str">
        <f t="shared" ca="1" si="827"/>
        <v/>
      </c>
      <c r="CP170" s="87" t="str">
        <f t="shared" ca="1" si="827"/>
        <v/>
      </c>
      <c r="CQ170" s="87" t="str">
        <f t="shared" ca="1" si="827"/>
        <v/>
      </c>
      <c r="CR170" s="87" t="str">
        <f t="shared" ca="1" si="827"/>
        <v/>
      </c>
      <c r="CS170" s="87" t="str">
        <f t="shared" ca="1" si="827"/>
        <v/>
      </c>
      <c r="CT170" s="87" t="str">
        <f t="shared" ca="1" si="827"/>
        <v/>
      </c>
      <c r="CU170" s="87" t="str">
        <f t="shared" ca="1" si="827"/>
        <v/>
      </c>
      <c r="CV170" s="87" t="str">
        <f t="shared" ca="1" si="827"/>
        <v/>
      </c>
      <c r="CW170" s="87" t="str">
        <f t="shared" ca="1" si="827"/>
        <v/>
      </c>
      <c r="CX170" s="87" t="str">
        <f t="shared" ca="1" si="827"/>
        <v/>
      </c>
      <c r="CY170" s="87" t="str">
        <f t="shared" ca="1" si="827"/>
        <v/>
      </c>
      <c r="CZ170" s="87" t="str">
        <f t="shared" ca="1" si="827"/>
        <v/>
      </c>
    </row>
    <row r="171" spans="1:104" ht="13.5" customHeight="1">
      <c r="A171" s="41"/>
      <c r="B171" s="3">
        <f t="shared" si="655"/>
        <v>171</v>
      </c>
      <c r="C171" s="40"/>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c r="CM171" s="42"/>
      <c r="CN171" s="42"/>
      <c r="CO171" s="42"/>
      <c r="CP171" s="42"/>
      <c r="CQ171" s="42"/>
      <c r="CR171" s="42"/>
      <c r="CS171" s="42"/>
      <c r="CT171" s="42"/>
      <c r="CU171" s="42"/>
      <c r="CV171" s="42"/>
      <c r="CW171" s="42"/>
      <c r="CX171" s="42"/>
      <c r="CY171" s="42"/>
      <c r="CZ171" s="42"/>
    </row>
    <row r="172" spans="1:104" ht="13.5" customHeight="1">
      <c r="A172" s="41"/>
      <c r="B172" s="3">
        <f t="shared" si="655"/>
        <v>172</v>
      </c>
      <c r="C172" s="40"/>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row>
    <row r="173" spans="1:104" ht="13.5" customHeight="1">
      <c r="A173" s="41"/>
      <c r="B173" s="3">
        <f t="shared" si="655"/>
        <v>173</v>
      </c>
      <c r="C173" s="49" t="s">
        <v>512</v>
      </c>
      <c r="D173" s="48" t="e">
        <f t="shared" ref="D173:AI173" ca="1" si="828">IF(D$11="","",D$13)</f>
        <v>#REF!</v>
      </c>
      <c r="E173" s="48" t="e">
        <f t="shared" ca="1" si="828"/>
        <v>#REF!</v>
      </c>
      <c r="F173" s="48" t="e">
        <f t="shared" ca="1" si="828"/>
        <v>#REF!</v>
      </c>
      <c r="G173" s="48">
        <f t="shared" ca="1" si="828"/>
        <v>0</v>
      </c>
      <c r="H173" s="48" t="str">
        <f t="shared" ca="1" si="828"/>
        <v>year end date</v>
      </c>
      <c r="I173" s="48">
        <f t="shared" ca="1" si="828"/>
        <v>40787</v>
      </c>
      <c r="J173" s="48">
        <f t="shared" ca="1" si="828"/>
        <v>41153</v>
      </c>
      <c r="K173" s="48">
        <f t="shared" ca="1" si="828"/>
        <v>41518</v>
      </c>
      <c r="L173" s="48">
        <f t="shared" ca="1" si="828"/>
        <v>41883</v>
      </c>
      <c r="M173" s="48">
        <f t="shared" ca="1" si="828"/>
        <v>42248</v>
      </c>
      <c r="N173" s="48">
        <f t="shared" ca="1" si="828"/>
        <v>41609</v>
      </c>
      <c r="O173" s="48">
        <f t="shared" ca="1" si="828"/>
        <v>41699</v>
      </c>
      <c r="P173" s="48">
        <f t="shared" ca="1" si="828"/>
        <v>41791</v>
      </c>
      <c r="Q173" s="48">
        <f t="shared" ca="1" si="828"/>
        <v>41883</v>
      </c>
      <c r="R173" s="48">
        <f t="shared" ca="1" si="828"/>
        <v>41974</v>
      </c>
      <c r="S173" s="48">
        <f t="shared" ca="1" si="828"/>
        <v>42064</v>
      </c>
      <c r="T173" s="48">
        <f t="shared" ca="1" si="828"/>
        <v>42156</v>
      </c>
      <c r="U173" s="48">
        <f t="shared" ca="1" si="828"/>
        <v>42248</v>
      </c>
      <c r="V173" s="48">
        <f t="shared" ca="1" si="828"/>
        <v>42339</v>
      </c>
      <c r="W173" s="48">
        <f t="shared" ca="1" si="828"/>
        <v>42430</v>
      </c>
      <c r="X173" s="48" t="str">
        <f t="shared" ca="1" si="828"/>
        <v>LTM</v>
      </c>
      <c r="Y173" s="48" t="str">
        <f t="shared" ca="1" si="828"/>
        <v>Prior Fiscal</v>
      </c>
      <c r="Z173" s="48" t="str">
        <f t="shared" ca="1" si="828"/>
        <v>Current</v>
      </c>
      <c r="AA173" s="48" t="str">
        <f t="shared" ca="1" si="828"/>
        <v>Prior</v>
      </c>
      <c r="AB173" s="48" t="str">
        <f t="shared" si="828"/>
        <v/>
      </c>
      <c r="AC173" s="48" t="str">
        <f t="shared" si="828"/>
        <v/>
      </c>
      <c r="AD173" s="48" t="str">
        <f t="shared" si="828"/>
        <v/>
      </c>
      <c r="AE173" s="48" t="str">
        <f t="shared" si="828"/>
        <v/>
      </c>
      <c r="AF173" s="48" t="str">
        <f t="shared" si="828"/>
        <v/>
      </c>
      <c r="AG173" s="48" t="str">
        <f t="shared" si="828"/>
        <v/>
      </c>
      <c r="AH173" s="48" t="str">
        <f t="shared" si="828"/>
        <v/>
      </c>
      <c r="AI173" s="48" t="str">
        <f t="shared" si="828"/>
        <v/>
      </c>
      <c r="AJ173" s="48" t="str">
        <f t="shared" ref="AJ173:BO173" si="829">IF(AJ$11="","",AJ$13)</f>
        <v/>
      </c>
      <c r="AK173" s="48" t="str">
        <f t="shared" si="829"/>
        <v/>
      </c>
      <c r="AL173" s="48" t="str">
        <f t="shared" si="829"/>
        <v/>
      </c>
      <c r="AM173" s="48" t="str">
        <f t="shared" si="829"/>
        <v/>
      </c>
      <c r="AN173" s="48" t="str">
        <f t="shared" si="829"/>
        <v/>
      </c>
      <c r="AO173" s="48" t="str">
        <f t="shared" si="829"/>
        <v/>
      </c>
      <c r="AP173" s="48" t="str">
        <f t="shared" si="829"/>
        <v/>
      </c>
      <c r="AQ173" s="48" t="str">
        <f t="shared" si="829"/>
        <v/>
      </c>
      <c r="AR173" s="48" t="str">
        <f t="shared" si="829"/>
        <v/>
      </c>
      <c r="AS173" s="48" t="str">
        <f t="shared" si="829"/>
        <v/>
      </c>
      <c r="AT173" s="48" t="str">
        <f t="shared" si="829"/>
        <v/>
      </c>
      <c r="AU173" s="48" t="str">
        <f t="shared" si="829"/>
        <v/>
      </c>
      <c r="AV173" s="48" t="str">
        <f t="shared" si="829"/>
        <v/>
      </c>
      <c r="AW173" s="48" t="str">
        <f t="shared" si="829"/>
        <v/>
      </c>
      <c r="AX173" s="48" t="str">
        <f t="shared" si="829"/>
        <v/>
      </c>
      <c r="AY173" s="48" t="str">
        <f t="shared" si="829"/>
        <v/>
      </c>
      <c r="AZ173" s="48" t="str">
        <f t="shared" si="829"/>
        <v/>
      </c>
      <c r="BA173" s="48" t="str">
        <f t="shared" si="829"/>
        <v/>
      </c>
      <c r="BB173" s="48" t="str">
        <f t="shared" si="829"/>
        <v/>
      </c>
      <c r="BC173" s="48" t="str">
        <f t="shared" si="829"/>
        <v/>
      </c>
      <c r="BD173" s="48" t="str">
        <f t="shared" si="829"/>
        <v/>
      </c>
      <c r="BE173" s="48" t="str">
        <f t="shared" si="829"/>
        <v/>
      </c>
      <c r="BF173" s="48" t="str">
        <f t="shared" si="829"/>
        <v/>
      </c>
      <c r="BG173" s="48" t="str">
        <f t="shared" si="829"/>
        <v/>
      </c>
      <c r="BH173" s="48" t="str">
        <f t="shared" si="829"/>
        <v/>
      </c>
      <c r="BI173" s="48" t="str">
        <f t="shared" si="829"/>
        <v/>
      </c>
      <c r="BJ173" s="48" t="str">
        <f t="shared" si="829"/>
        <v/>
      </c>
      <c r="BK173" s="48" t="str">
        <f t="shared" si="829"/>
        <v/>
      </c>
      <c r="BL173" s="48" t="str">
        <f t="shared" si="829"/>
        <v/>
      </c>
      <c r="BM173" s="48" t="str">
        <f t="shared" si="829"/>
        <v/>
      </c>
      <c r="BN173" s="48" t="str">
        <f t="shared" si="829"/>
        <v/>
      </c>
      <c r="BO173" s="48" t="str">
        <f t="shared" si="829"/>
        <v/>
      </c>
      <c r="BP173" s="48" t="str">
        <f t="shared" ref="BP173:CZ173" si="830">IF(BP$11="","",BP$13)</f>
        <v/>
      </c>
      <c r="BQ173" s="48" t="str">
        <f t="shared" si="830"/>
        <v/>
      </c>
      <c r="BR173" s="48" t="str">
        <f t="shared" si="830"/>
        <v/>
      </c>
      <c r="BS173" s="48" t="str">
        <f t="shared" si="830"/>
        <v/>
      </c>
      <c r="BT173" s="48" t="str">
        <f t="shared" si="830"/>
        <v/>
      </c>
      <c r="BU173" s="48" t="str">
        <f t="shared" si="830"/>
        <v/>
      </c>
      <c r="BV173" s="48" t="str">
        <f t="shared" si="830"/>
        <v/>
      </c>
      <c r="BW173" s="48" t="str">
        <f t="shared" si="830"/>
        <v/>
      </c>
      <c r="BX173" s="48" t="str">
        <f t="shared" si="830"/>
        <v/>
      </c>
      <c r="BY173" s="48" t="str">
        <f t="shared" si="830"/>
        <v/>
      </c>
      <c r="BZ173" s="48" t="str">
        <f t="shared" si="830"/>
        <v/>
      </c>
      <c r="CA173" s="48" t="str">
        <f t="shared" si="830"/>
        <v/>
      </c>
      <c r="CB173" s="48" t="str">
        <f t="shared" si="830"/>
        <v/>
      </c>
      <c r="CC173" s="48" t="str">
        <f t="shared" si="830"/>
        <v/>
      </c>
      <c r="CD173" s="48" t="str">
        <f t="shared" si="830"/>
        <v/>
      </c>
      <c r="CE173" s="48" t="str">
        <f t="shared" si="830"/>
        <v/>
      </c>
      <c r="CF173" s="48" t="str">
        <f t="shared" si="830"/>
        <v/>
      </c>
      <c r="CG173" s="48" t="str">
        <f t="shared" si="830"/>
        <v/>
      </c>
      <c r="CH173" s="48" t="str">
        <f t="shared" si="830"/>
        <v/>
      </c>
      <c r="CI173" s="48" t="str">
        <f t="shared" si="830"/>
        <v/>
      </c>
      <c r="CJ173" s="48" t="str">
        <f t="shared" si="830"/>
        <v/>
      </c>
      <c r="CK173" s="48" t="str">
        <f t="shared" si="830"/>
        <v/>
      </c>
      <c r="CL173" s="48" t="str">
        <f t="shared" si="830"/>
        <v/>
      </c>
      <c r="CM173" s="48" t="str">
        <f t="shared" si="830"/>
        <v/>
      </c>
      <c r="CN173" s="48" t="str">
        <f t="shared" si="830"/>
        <v/>
      </c>
      <c r="CO173" s="48" t="str">
        <f t="shared" si="830"/>
        <v/>
      </c>
      <c r="CP173" s="48" t="str">
        <f t="shared" si="830"/>
        <v/>
      </c>
      <c r="CQ173" s="48" t="str">
        <f t="shared" si="830"/>
        <v/>
      </c>
      <c r="CR173" s="48" t="str">
        <f t="shared" si="830"/>
        <v/>
      </c>
      <c r="CS173" s="48" t="str">
        <f t="shared" si="830"/>
        <v/>
      </c>
      <c r="CT173" s="48" t="str">
        <f t="shared" si="830"/>
        <v/>
      </c>
      <c r="CU173" s="48" t="str">
        <f t="shared" si="830"/>
        <v/>
      </c>
      <c r="CV173" s="48" t="str">
        <f t="shared" si="830"/>
        <v/>
      </c>
      <c r="CW173" s="48" t="str">
        <f t="shared" si="830"/>
        <v/>
      </c>
      <c r="CX173" s="48" t="str">
        <f t="shared" si="830"/>
        <v/>
      </c>
      <c r="CY173" s="48" t="str">
        <f t="shared" si="830"/>
        <v/>
      </c>
      <c r="CZ173" s="48" t="str">
        <f t="shared" si="830"/>
        <v/>
      </c>
    </row>
    <row r="174" spans="1:104" ht="13.5" customHeight="1">
      <c r="A174" s="41"/>
      <c r="B174" s="3">
        <f t="shared" si="655"/>
        <v>174</v>
      </c>
      <c r="C174" s="49" t="s">
        <v>511</v>
      </c>
      <c r="D174" s="48" t="e">
        <f t="shared" ref="D174:I174" ca="1" si="831">IF(D$11="","",D$14)</f>
        <v>#REF!</v>
      </c>
      <c r="E174" s="48" t="e">
        <f t="shared" ca="1" si="831"/>
        <v>#REF!</v>
      </c>
      <c r="F174" s="48" t="e">
        <f t="shared" ca="1" si="831"/>
        <v>#REF!</v>
      </c>
      <c r="G174" s="48">
        <f t="shared" ca="1" si="831"/>
        <v>0</v>
      </c>
      <c r="H174" s="48" t="str">
        <f t="shared" ca="1" si="831"/>
        <v>quarterly indicator</v>
      </c>
      <c r="I174" s="48">
        <f t="shared" ca="1" si="831"/>
        <v>4</v>
      </c>
      <c r="J174" s="48">
        <f ca="1">IFERROR(IF(J$11="","",J$14),$M$1)</f>
        <v>4</v>
      </c>
      <c r="K174" s="48">
        <f t="shared" ref="K174:AP174" ca="1" si="832">IF(K$11="","",K$14)</f>
        <v>4</v>
      </c>
      <c r="L174" s="48">
        <f t="shared" ca="1" si="832"/>
        <v>3</v>
      </c>
      <c r="M174" s="48">
        <f t="shared" ca="1" si="832"/>
        <v>3</v>
      </c>
      <c r="N174" s="48">
        <f t="shared" ca="1" si="832"/>
        <v>0</v>
      </c>
      <c r="O174" s="48">
        <f t="shared" ca="1" si="832"/>
        <v>0</v>
      </c>
      <c r="P174" s="48">
        <f t="shared" ca="1" si="832"/>
        <v>0</v>
      </c>
      <c r="Q174" s="48">
        <f t="shared" ca="1" si="832"/>
        <v>0</v>
      </c>
      <c r="R174" s="48">
        <f t="shared" ca="1" si="832"/>
        <v>0</v>
      </c>
      <c r="S174" s="48">
        <f t="shared" ca="1" si="832"/>
        <v>0</v>
      </c>
      <c r="T174" s="48">
        <f t="shared" ca="1" si="832"/>
        <v>0</v>
      </c>
      <c r="U174" s="48">
        <f t="shared" ca="1" si="832"/>
        <v>0</v>
      </c>
      <c r="V174" s="48">
        <f t="shared" ca="1" si="832"/>
        <v>0</v>
      </c>
      <c r="W174" s="48">
        <f t="shared" ca="1" si="832"/>
        <v>0</v>
      </c>
      <c r="X174" s="48" t="str">
        <f t="shared" ca="1" si="832"/>
        <v>-</v>
      </c>
      <c r="Y174" s="48" t="str">
        <f t="shared" ca="1" si="832"/>
        <v>9/1/2015</v>
      </c>
      <c r="Z174" s="48" t="str">
        <f t="shared" ca="1" si="832"/>
        <v>Stub</v>
      </c>
      <c r="AA174" s="48" t="str">
        <f t="shared" ca="1" si="832"/>
        <v>Stub</v>
      </c>
      <c r="AB174" s="48" t="str">
        <f t="shared" si="832"/>
        <v/>
      </c>
      <c r="AC174" s="48" t="str">
        <f t="shared" si="832"/>
        <v/>
      </c>
      <c r="AD174" s="48" t="str">
        <f t="shared" si="832"/>
        <v/>
      </c>
      <c r="AE174" s="48" t="str">
        <f t="shared" si="832"/>
        <v/>
      </c>
      <c r="AF174" s="48" t="str">
        <f t="shared" si="832"/>
        <v/>
      </c>
      <c r="AG174" s="48" t="str">
        <f t="shared" si="832"/>
        <v/>
      </c>
      <c r="AH174" s="48" t="str">
        <f t="shared" si="832"/>
        <v/>
      </c>
      <c r="AI174" s="48" t="str">
        <f t="shared" si="832"/>
        <v/>
      </c>
      <c r="AJ174" s="48" t="str">
        <f t="shared" si="832"/>
        <v/>
      </c>
      <c r="AK174" s="48" t="str">
        <f t="shared" si="832"/>
        <v/>
      </c>
      <c r="AL174" s="48" t="str">
        <f t="shared" si="832"/>
        <v/>
      </c>
      <c r="AM174" s="48" t="str">
        <f t="shared" si="832"/>
        <v/>
      </c>
      <c r="AN174" s="48" t="str">
        <f t="shared" si="832"/>
        <v/>
      </c>
      <c r="AO174" s="48" t="str">
        <f t="shared" si="832"/>
        <v/>
      </c>
      <c r="AP174" s="48" t="str">
        <f t="shared" si="832"/>
        <v/>
      </c>
      <c r="AQ174" s="48" t="str">
        <f t="shared" ref="AQ174:BV174" si="833">IF(AQ$11="","",AQ$14)</f>
        <v/>
      </c>
      <c r="AR174" s="48" t="str">
        <f t="shared" si="833"/>
        <v/>
      </c>
      <c r="AS174" s="48" t="str">
        <f t="shared" si="833"/>
        <v/>
      </c>
      <c r="AT174" s="48" t="str">
        <f t="shared" si="833"/>
        <v/>
      </c>
      <c r="AU174" s="48" t="str">
        <f t="shared" si="833"/>
        <v/>
      </c>
      <c r="AV174" s="48" t="str">
        <f t="shared" si="833"/>
        <v/>
      </c>
      <c r="AW174" s="48" t="str">
        <f t="shared" si="833"/>
        <v/>
      </c>
      <c r="AX174" s="48" t="str">
        <f t="shared" si="833"/>
        <v/>
      </c>
      <c r="AY174" s="48" t="str">
        <f t="shared" si="833"/>
        <v/>
      </c>
      <c r="AZ174" s="48" t="str">
        <f t="shared" si="833"/>
        <v/>
      </c>
      <c r="BA174" s="48" t="str">
        <f t="shared" si="833"/>
        <v/>
      </c>
      <c r="BB174" s="48" t="str">
        <f t="shared" si="833"/>
        <v/>
      </c>
      <c r="BC174" s="48" t="str">
        <f t="shared" si="833"/>
        <v/>
      </c>
      <c r="BD174" s="48" t="str">
        <f t="shared" si="833"/>
        <v/>
      </c>
      <c r="BE174" s="48" t="str">
        <f t="shared" si="833"/>
        <v/>
      </c>
      <c r="BF174" s="48" t="str">
        <f t="shared" si="833"/>
        <v/>
      </c>
      <c r="BG174" s="48" t="str">
        <f t="shared" si="833"/>
        <v/>
      </c>
      <c r="BH174" s="48" t="str">
        <f t="shared" si="833"/>
        <v/>
      </c>
      <c r="BI174" s="48" t="str">
        <f t="shared" si="833"/>
        <v/>
      </c>
      <c r="BJ174" s="48" t="str">
        <f t="shared" si="833"/>
        <v/>
      </c>
      <c r="BK174" s="48" t="str">
        <f t="shared" si="833"/>
        <v/>
      </c>
      <c r="BL174" s="48" t="str">
        <f t="shared" si="833"/>
        <v/>
      </c>
      <c r="BM174" s="48" t="str">
        <f t="shared" si="833"/>
        <v/>
      </c>
      <c r="BN174" s="48" t="str">
        <f t="shared" si="833"/>
        <v/>
      </c>
      <c r="BO174" s="48" t="str">
        <f t="shared" si="833"/>
        <v/>
      </c>
      <c r="BP174" s="48" t="str">
        <f t="shared" si="833"/>
        <v/>
      </c>
      <c r="BQ174" s="48" t="str">
        <f t="shared" si="833"/>
        <v/>
      </c>
      <c r="BR174" s="48" t="str">
        <f t="shared" si="833"/>
        <v/>
      </c>
      <c r="BS174" s="48" t="str">
        <f t="shared" si="833"/>
        <v/>
      </c>
      <c r="BT174" s="48" t="str">
        <f t="shared" si="833"/>
        <v/>
      </c>
      <c r="BU174" s="48" t="str">
        <f t="shared" si="833"/>
        <v/>
      </c>
      <c r="BV174" s="48" t="str">
        <f t="shared" si="833"/>
        <v/>
      </c>
      <c r="BW174" s="48" t="str">
        <f t="shared" ref="BW174:CZ174" si="834">IF(BW$11="","",BW$14)</f>
        <v/>
      </c>
      <c r="BX174" s="48" t="str">
        <f t="shared" si="834"/>
        <v/>
      </c>
      <c r="BY174" s="48" t="str">
        <f t="shared" si="834"/>
        <v/>
      </c>
      <c r="BZ174" s="48" t="str">
        <f t="shared" si="834"/>
        <v/>
      </c>
      <c r="CA174" s="48" t="str">
        <f t="shared" si="834"/>
        <v/>
      </c>
      <c r="CB174" s="48" t="str">
        <f t="shared" si="834"/>
        <v/>
      </c>
      <c r="CC174" s="48" t="str">
        <f t="shared" si="834"/>
        <v/>
      </c>
      <c r="CD174" s="48" t="str">
        <f t="shared" si="834"/>
        <v/>
      </c>
      <c r="CE174" s="48" t="str">
        <f t="shared" si="834"/>
        <v/>
      </c>
      <c r="CF174" s="48" t="str">
        <f t="shared" si="834"/>
        <v/>
      </c>
      <c r="CG174" s="48" t="str">
        <f t="shared" si="834"/>
        <v/>
      </c>
      <c r="CH174" s="48" t="str">
        <f t="shared" si="834"/>
        <v/>
      </c>
      <c r="CI174" s="48" t="str">
        <f t="shared" si="834"/>
        <v/>
      </c>
      <c r="CJ174" s="48" t="str">
        <f t="shared" si="834"/>
        <v/>
      </c>
      <c r="CK174" s="48" t="str">
        <f t="shared" si="834"/>
        <v/>
      </c>
      <c r="CL174" s="48" t="str">
        <f t="shared" si="834"/>
        <v/>
      </c>
      <c r="CM174" s="48" t="str">
        <f t="shared" si="834"/>
        <v/>
      </c>
      <c r="CN174" s="48" t="str">
        <f t="shared" si="834"/>
        <v/>
      </c>
      <c r="CO174" s="48" t="str">
        <f t="shared" si="834"/>
        <v/>
      </c>
      <c r="CP174" s="48" t="str">
        <f t="shared" si="834"/>
        <v/>
      </c>
      <c r="CQ174" s="48" t="str">
        <f t="shared" si="834"/>
        <v/>
      </c>
      <c r="CR174" s="48" t="str">
        <f t="shared" si="834"/>
        <v/>
      </c>
      <c r="CS174" s="48" t="str">
        <f t="shared" si="834"/>
        <v/>
      </c>
      <c r="CT174" s="48" t="str">
        <f t="shared" si="834"/>
        <v/>
      </c>
      <c r="CU174" s="48" t="str">
        <f t="shared" si="834"/>
        <v/>
      </c>
      <c r="CV174" s="48" t="str">
        <f t="shared" si="834"/>
        <v/>
      </c>
      <c r="CW174" s="48" t="str">
        <f t="shared" si="834"/>
        <v/>
      </c>
      <c r="CX174" s="48" t="str">
        <f t="shared" si="834"/>
        <v/>
      </c>
      <c r="CY174" s="48" t="str">
        <f t="shared" si="834"/>
        <v/>
      </c>
      <c r="CZ174" s="48" t="str">
        <f t="shared" si="834"/>
        <v/>
      </c>
    </row>
    <row r="175" spans="1:104" ht="13.5" customHeight="1">
      <c r="A175" s="41"/>
      <c r="B175" s="3">
        <f t="shared" si="655"/>
        <v>175</v>
      </c>
      <c r="C175" s="47"/>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row>
    <row r="176" spans="1:104" ht="13.5" customHeight="1">
      <c r="A176" s="41">
        <v>156</v>
      </c>
      <c r="B176" s="3">
        <f t="shared" si="655"/>
        <v>176</v>
      </c>
      <c r="C176" s="46" t="s">
        <v>510</v>
      </c>
      <c r="D176" s="42" t="e">
        <f t="shared" ref="D176:AI176" ca="1" si="835">IF(D$173="","",D$55)</f>
        <v>#REF!</v>
      </c>
      <c r="E176" s="42" t="e">
        <f t="shared" ca="1" si="835"/>
        <v>#REF!</v>
      </c>
      <c r="F176" s="42" t="e">
        <f t="shared" ca="1" si="835"/>
        <v>#REF!</v>
      </c>
      <c r="G176" s="42">
        <f t="shared" ca="1" si="835"/>
        <v>0</v>
      </c>
      <c r="H176" s="42" t="str">
        <f t="shared" ca="1" si="835"/>
        <v>total net income</v>
      </c>
      <c r="I176" s="42">
        <f t="shared" ca="1" si="835"/>
        <v>25922</v>
      </c>
      <c r="J176" s="42">
        <f t="shared" ca="1" si="835"/>
        <v>41733</v>
      </c>
      <c r="K176" s="42">
        <f t="shared" ca="1" si="835"/>
        <v>37037</v>
      </c>
      <c r="L176" s="42">
        <f t="shared" ca="1" si="835"/>
        <v>39510</v>
      </c>
      <c r="M176" s="42">
        <f t="shared" ca="1" si="835"/>
        <v>53394</v>
      </c>
      <c r="N176" s="42">
        <f t="shared" ca="1" si="835"/>
        <v>3625</v>
      </c>
      <c r="O176" s="42">
        <f t="shared" ca="1" si="835"/>
        <v>4029</v>
      </c>
      <c r="P176" s="42">
        <f t="shared" ca="1" si="835"/>
        <v>4448</v>
      </c>
      <c r="Q176" s="42">
        <f t="shared" ca="1" si="835"/>
        <v>4863</v>
      </c>
      <c r="R176" s="42">
        <f t="shared" ca="1" si="835"/>
        <v>5152</v>
      </c>
      <c r="S176" s="42">
        <f t="shared" ca="1" si="835"/>
        <v>5627</v>
      </c>
      <c r="T176" s="42">
        <f t="shared" ca="1" si="835"/>
        <v>6071</v>
      </c>
      <c r="U176" s="42">
        <f t="shared" ca="1" si="835"/>
        <v>6956</v>
      </c>
      <c r="V176" s="42">
        <f t="shared" ca="1" si="835"/>
        <v>7729</v>
      </c>
      <c r="W176" s="42">
        <f t="shared" ca="1" si="835"/>
        <v>0</v>
      </c>
      <c r="X176" s="42" t="e">
        <f t="shared" ca="1" si="835"/>
        <v>#REF!</v>
      </c>
      <c r="Y176" s="42">
        <f t="shared" ca="1" si="835"/>
        <v>53394</v>
      </c>
      <c r="Z176" s="42" t="e">
        <f t="shared" ca="1" si="835"/>
        <v>#REF!</v>
      </c>
      <c r="AA176" s="42" t="e">
        <f t="shared" ca="1" si="835"/>
        <v>#REF!</v>
      </c>
      <c r="AB176" s="42" t="str">
        <f t="shared" si="835"/>
        <v/>
      </c>
      <c r="AC176" s="42" t="str">
        <f t="shared" si="835"/>
        <v/>
      </c>
      <c r="AD176" s="42" t="str">
        <f t="shared" si="835"/>
        <v/>
      </c>
      <c r="AE176" s="42" t="str">
        <f t="shared" si="835"/>
        <v/>
      </c>
      <c r="AF176" s="42" t="str">
        <f t="shared" si="835"/>
        <v/>
      </c>
      <c r="AG176" s="42" t="str">
        <f t="shared" si="835"/>
        <v/>
      </c>
      <c r="AH176" s="42" t="str">
        <f t="shared" si="835"/>
        <v/>
      </c>
      <c r="AI176" s="42" t="str">
        <f t="shared" si="835"/>
        <v/>
      </c>
      <c r="AJ176" s="42" t="str">
        <f t="shared" ref="AJ176:BO176" si="836">IF(AJ$173="","",AJ$55)</f>
        <v/>
      </c>
      <c r="AK176" s="42" t="str">
        <f t="shared" si="836"/>
        <v/>
      </c>
      <c r="AL176" s="42" t="str">
        <f t="shared" si="836"/>
        <v/>
      </c>
      <c r="AM176" s="42" t="str">
        <f t="shared" si="836"/>
        <v/>
      </c>
      <c r="AN176" s="42" t="str">
        <f t="shared" si="836"/>
        <v/>
      </c>
      <c r="AO176" s="42" t="str">
        <f t="shared" si="836"/>
        <v/>
      </c>
      <c r="AP176" s="42" t="str">
        <f t="shared" si="836"/>
        <v/>
      </c>
      <c r="AQ176" s="42" t="str">
        <f t="shared" si="836"/>
        <v/>
      </c>
      <c r="AR176" s="42" t="str">
        <f t="shared" si="836"/>
        <v/>
      </c>
      <c r="AS176" s="42" t="str">
        <f t="shared" si="836"/>
        <v/>
      </c>
      <c r="AT176" s="42" t="str">
        <f t="shared" si="836"/>
        <v/>
      </c>
      <c r="AU176" s="42" t="str">
        <f t="shared" si="836"/>
        <v/>
      </c>
      <c r="AV176" s="42" t="str">
        <f t="shared" si="836"/>
        <v/>
      </c>
      <c r="AW176" s="42" t="str">
        <f t="shared" si="836"/>
        <v/>
      </c>
      <c r="AX176" s="42" t="str">
        <f t="shared" si="836"/>
        <v/>
      </c>
      <c r="AY176" s="42" t="str">
        <f t="shared" si="836"/>
        <v/>
      </c>
      <c r="AZ176" s="42" t="str">
        <f t="shared" si="836"/>
        <v/>
      </c>
      <c r="BA176" s="42" t="str">
        <f t="shared" si="836"/>
        <v/>
      </c>
      <c r="BB176" s="42" t="str">
        <f t="shared" si="836"/>
        <v/>
      </c>
      <c r="BC176" s="42" t="str">
        <f t="shared" si="836"/>
        <v/>
      </c>
      <c r="BD176" s="42" t="str">
        <f t="shared" si="836"/>
        <v/>
      </c>
      <c r="BE176" s="42" t="str">
        <f t="shared" si="836"/>
        <v/>
      </c>
      <c r="BF176" s="42" t="str">
        <f t="shared" si="836"/>
        <v/>
      </c>
      <c r="BG176" s="42" t="str">
        <f t="shared" si="836"/>
        <v/>
      </c>
      <c r="BH176" s="42" t="str">
        <f t="shared" si="836"/>
        <v/>
      </c>
      <c r="BI176" s="42" t="str">
        <f t="shared" si="836"/>
        <v/>
      </c>
      <c r="BJ176" s="42" t="str">
        <f t="shared" si="836"/>
        <v/>
      </c>
      <c r="BK176" s="42" t="str">
        <f t="shared" si="836"/>
        <v/>
      </c>
      <c r="BL176" s="42" t="str">
        <f t="shared" si="836"/>
        <v/>
      </c>
      <c r="BM176" s="42" t="str">
        <f t="shared" si="836"/>
        <v/>
      </c>
      <c r="BN176" s="42" t="str">
        <f t="shared" si="836"/>
        <v/>
      </c>
      <c r="BO176" s="42" t="str">
        <f t="shared" si="836"/>
        <v/>
      </c>
      <c r="BP176" s="42" t="str">
        <f t="shared" ref="BP176:CZ176" si="837">IF(BP$173="","",BP$55)</f>
        <v/>
      </c>
      <c r="BQ176" s="42" t="str">
        <f t="shared" si="837"/>
        <v/>
      </c>
      <c r="BR176" s="42" t="str">
        <f t="shared" si="837"/>
        <v/>
      </c>
      <c r="BS176" s="42" t="str">
        <f t="shared" si="837"/>
        <v/>
      </c>
      <c r="BT176" s="42" t="str">
        <f t="shared" si="837"/>
        <v/>
      </c>
      <c r="BU176" s="42" t="str">
        <f t="shared" si="837"/>
        <v/>
      </c>
      <c r="BV176" s="42" t="str">
        <f t="shared" si="837"/>
        <v/>
      </c>
      <c r="BW176" s="42" t="str">
        <f t="shared" si="837"/>
        <v/>
      </c>
      <c r="BX176" s="42" t="str">
        <f t="shared" si="837"/>
        <v/>
      </c>
      <c r="BY176" s="42" t="str">
        <f t="shared" si="837"/>
        <v/>
      </c>
      <c r="BZ176" s="42" t="str">
        <f t="shared" si="837"/>
        <v/>
      </c>
      <c r="CA176" s="42" t="str">
        <f t="shared" si="837"/>
        <v/>
      </c>
      <c r="CB176" s="42" t="str">
        <f t="shared" si="837"/>
        <v/>
      </c>
      <c r="CC176" s="42" t="str">
        <f t="shared" si="837"/>
        <v/>
      </c>
      <c r="CD176" s="42" t="str">
        <f t="shared" si="837"/>
        <v/>
      </c>
      <c r="CE176" s="42" t="str">
        <f t="shared" si="837"/>
        <v/>
      </c>
      <c r="CF176" s="42" t="str">
        <f t="shared" si="837"/>
        <v/>
      </c>
      <c r="CG176" s="42" t="str">
        <f t="shared" si="837"/>
        <v/>
      </c>
      <c r="CH176" s="42" t="str">
        <f t="shared" si="837"/>
        <v/>
      </c>
      <c r="CI176" s="42" t="str">
        <f t="shared" si="837"/>
        <v/>
      </c>
      <c r="CJ176" s="42" t="str">
        <f t="shared" si="837"/>
        <v/>
      </c>
      <c r="CK176" s="42" t="str">
        <f t="shared" si="837"/>
        <v/>
      </c>
      <c r="CL176" s="42" t="str">
        <f t="shared" si="837"/>
        <v/>
      </c>
      <c r="CM176" s="42" t="str">
        <f t="shared" si="837"/>
        <v/>
      </c>
      <c r="CN176" s="42" t="str">
        <f t="shared" si="837"/>
        <v/>
      </c>
      <c r="CO176" s="42" t="str">
        <f t="shared" si="837"/>
        <v/>
      </c>
      <c r="CP176" s="42" t="str">
        <f t="shared" si="837"/>
        <v/>
      </c>
      <c r="CQ176" s="42" t="str">
        <f t="shared" si="837"/>
        <v/>
      </c>
      <c r="CR176" s="42" t="str">
        <f t="shared" si="837"/>
        <v/>
      </c>
      <c r="CS176" s="42" t="str">
        <f t="shared" si="837"/>
        <v/>
      </c>
      <c r="CT176" s="42" t="str">
        <f t="shared" si="837"/>
        <v/>
      </c>
      <c r="CU176" s="42" t="str">
        <f t="shared" si="837"/>
        <v/>
      </c>
      <c r="CV176" s="42" t="str">
        <f t="shared" si="837"/>
        <v/>
      </c>
      <c r="CW176" s="42" t="str">
        <f t="shared" si="837"/>
        <v/>
      </c>
      <c r="CX176" s="42" t="str">
        <f t="shared" si="837"/>
        <v/>
      </c>
      <c r="CY176" s="42" t="str">
        <f t="shared" si="837"/>
        <v/>
      </c>
      <c r="CZ176" s="42" t="str">
        <f t="shared" si="837"/>
        <v/>
      </c>
    </row>
    <row r="177" spans="1:104" ht="13.5" customHeight="1">
      <c r="A177" s="41">
        <v>157</v>
      </c>
      <c r="B177" s="3">
        <f t="shared" si="655"/>
        <v>177</v>
      </c>
      <c r="C177" s="46" t="s">
        <v>0</v>
      </c>
      <c r="D177" s="42" t="e">
        <f t="shared" ref="D177:AI177" ca="1" si="838">IF(D$173="","",D27)</f>
        <v>#REF!</v>
      </c>
      <c r="E177" s="42" t="e">
        <f t="shared" ca="1" si="838"/>
        <v>#REF!</v>
      </c>
      <c r="F177" s="42" t="e">
        <f t="shared" ca="1" si="838"/>
        <v>#REF!</v>
      </c>
      <c r="G177" s="42">
        <f t="shared" ca="1" si="838"/>
        <v>0</v>
      </c>
      <c r="H177" s="42" t="str">
        <f t="shared" ca="1" si="838"/>
        <v>depreciation</v>
      </c>
      <c r="I177" s="42">
        <f t="shared" ca="1" si="838"/>
        <v>1814</v>
      </c>
      <c r="J177" s="42">
        <f t="shared" ca="1" si="838"/>
        <v>3277</v>
      </c>
      <c r="K177" s="42">
        <f t="shared" ca="1" si="838"/>
        <v>6757</v>
      </c>
      <c r="L177" s="42">
        <f ca="1">IF(L$173="","",L27)</f>
        <v>0</v>
      </c>
      <c r="M177" s="42">
        <f t="shared" ca="1" si="838"/>
        <v>0</v>
      </c>
      <c r="N177" s="42">
        <f t="shared" ca="1" si="838"/>
        <v>0</v>
      </c>
      <c r="O177" s="42">
        <f t="shared" ca="1" si="838"/>
        <v>0</v>
      </c>
      <c r="P177" s="42">
        <f t="shared" ca="1" si="838"/>
        <v>0</v>
      </c>
      <c r="Q177" s="42">
        <f t="shared" ca="1" si="838"/>
        <v>0</v>
      </c>
      <c r="R177" s="42">
        <f t="shared" ca="1" si="838"/>
        <v>0</v>
      </c>
      <c r="S177" s="42">
        <f t="shared" ca="1" si="838"/>
        <v>0</v>
      </c>
      <c r="T177" s="42">
        <f t="shared" ca="1" si="838"/>
        <v>0</v>
      </c>
      <c r="U177" s="42">
        <f t="shared" ca="1" si="838"/>
        <v>0</v>
      </c>
      <c r="V177" s="42">
        <f t="shared" ca="1" si="838"/>
        <v>0</v>
      </c>
      <c r="W177" s="42">
        <f t="shared" ca="1" si="838"/>
        <v>0</v>
      </c>
      <c r="X177" s="42" t="e">
        <f t="shared" ca="1" si="838"/>
        <v>#REF!</v>
      </c>
      <c r="Y177" s="42">
        <f t="shared" ca="1" si="838"/>
        <v>0</v>
      </c>
      <c r="Z177" s="42" t="e">
        <f t="shared" ca="1" si="838"/>
        <v>#REF!</v>
      </c>
      <c r="AA177" s="42" t="e">
        <f t="shared" ca="1" si="838"/>
        <v>#REF!</v>
      </c>
      <c r="AB177" s="42" t="str">
        <f t="shared" si="838"/>
        <v/>
      </c>
      <c r="AC177" s="42" t="str">
        <f t="shared" si="838"/>
        <v/>
      </c>
      <c r="AD177" s="42" t="str">
        <f t="shared" si="838"/>
        <v/>
      </c>
      <c r="AE177" s="42" t="str">
        <f t="shared" si="838"/>
        <v/>
      </c>
      <c r="AF177" s="42" t="str">
        <f t="shared" si="838"/>
        <v/>
      </c>
      <c r="AG177" s="42" t="str">
        <f t="shared" si="838"/>
        <v/>
      </c>
      <c r="AH177" s="42" t="str">
        <f t="shared" si="838"/>
        <v/>
      </c>
      <c r="AI177" s="42" t="str">
        <f t="shared" si="838"/>
        <v/>
      </c>
      <c r="AJ177" s="42" t="str">
        <f t="shared" ref="AJ177:BO177" si="839">IF(AJ$173="","",AJ27)</f>
        <v/>
      </c>
      <c r="AK177" s="42" t="str">
        <f t="shared" si="839"/>
        <v/>
      </c>
      <c r="AL177" s="42" t="str">
        <f t="shared" si="839"/>
        <v/>
      </c>
      <c r="AM177" s="42" t="str">
        <f t="shared" si="839"/>
        <v/>
      </c>
      <c r="AN177" s="42" t="str">
        <f t="shared" si="839"/>
        <v/>
      </c>
      <c r="AO177" s="42" t="str">
        <f t="shared" si="839"/>
        <v/>
      </c>
      <c r="AP177" s="42" t="str">
        <f t="shared" si="839"/>
        <v/>
      </c>
      <c r="AQ177" s="42" t="str">
        <f t="shared" si="839"/>
        <v/>
      </c>
      <c r="AR177" s="42" t="str">
        <f t="shared" si="839"/>
        <v/>
      </c>
      <c r="AS177" s="42" t="str">
        <f t="shared" si="839"/>
        <v/>
      </c>
      <c r="AT177" s="42" t="str">
        <f t="shared" si="839"/>
        <v/>
      </c>
      <c r="AU177" s="42" t="str">
        <f t="shared" si="839"/>
        <v/>
      </c>
      <c r="AV177" s="42" t="str">
        <f t="shared" si="839"/>
        <v/>
      </c>
      <c r="AW177" s="42" t="str">
        <f t="shared" si="839"/>
        <v/>
      </c>
      <c r="AX177" s="42" t="str">
        <f t="shared" si="839"/>
        <v/>
      </c>
      <c r="AY177" s="42" t="str">
        <f t="shared" si="839"/>
        <v/>
      </c>
      <c r="AZ177" s="42" t="str">
        <f t="shared" si="839"/>
        <v/>
      </c>
      <c r="BA177" s="42" t="str">
        <f t="shared" si="839"/>
        <v/>
      </c>
      <c r="BB177" s="42" t="str">
        <f t="shared" si="839"/>
        <v/>
      </c>
      <c r="BC177" s="42" t="str">
        <f t="shared" si="839"/>
        <v/>
      </c>
      <c r="BD177" s="42" t="str">
        <f t="shared" si="839"/>
        <v/>
      </c>
      <c r="BE177" s="42" t="str">
        <f t="shared" si="839"/>
        <v/>
      </c>
      <c r="BF177" s="42" t="str">
        <f t="shared" si="839"/>
        <v/>
      </c>
      <c r="BG177" s="42" t="str">
        <f t="shared" si="839"/>
        <v/>
      </c>
      <c r="BH177" s="42" t="str">
        <f t="shared" si="839"/>
        <v/>
      </c>
      <c r="BI177" s="42" t="str">
        <f t="shared" si="839"/>
        <v/>
      </c>
      <c r="BJ177" s="42" t="str">
        <f t="shared" si="839"/>
        <v/>
      </c>
      <c r="BK177" s="42" t="str">
        <f t="shared" si="839"/>
        <v/>
      </c>
      <c r="BL177" s="42" t="str">
        <f t="shared" si="839"/>
        <v/>
      </c>
      <c r="BM177" s="42" t="str">
        <f t="shared" si="839"/>
        <v/>
      </c>
      <c r="BN177" s="42" t="str">
        <f t="shared" si="839"/>
        <v/>
      </c>
      <c r="BO177" s="42" t="str">
        <f t="shared" si="839"/>
        <v/>
      </c>
      <c r="BP177" s="42" t="str">
        <f t="shared" ref="BP177:CZ177" si="840">IF(BP$173="","",BP27)</f>
        <v/>
      </c>
      <c r="BQ177" s="42" t="str">
        <f t="shared" si="840"/>
        <v/>
      </c>
      <c r="BR177" s="42" t="str">
        <f t="shared" si="840"/>
        <v/>
      </c>
      <c r="BS177" s="42" t="str">
        <f t="shared" si="840"/>
        <v/>
      </c>
      <c r="BT177" s="42" t="str">
        <f t="shared" si="840"/>
        <v/>
      </c>
      <c r="BU177" s="42" t="str">
        <f t="shared" si="840"/>
        <v/>
      </c>
      <c r="BV177" s="42" t="str">
        <f t="shared" si="840"/>
        <v/>
      </c>
      <c r="BW177" s="42" t="str">
        <f t="shared" si="840"/>
        <v/>
      </c>
      <c r="BX177" s="42" t="str">
        <f t="shared" si="840"/>
        <v/>
      </c>
      <c r="BY177" s="42" t="str">
        <f t="shared" si="840"/>
        <v/>
      </c>
      <c r="BZ177" s="42" t="str">
        <f t="shared" si="840"/>
        <v/>
      </c>
      <c r="CA177" s="42" t="str">
        <f t="shared" si="840"/>
        <v/>
      </c>
      <c r="CB177" s="42" t="str">
        <f t="shared" si="840"/>
        <v/>
      </c>
      <c r="CC177" s="42" t="str">
        <f t="shared" si="840"/>
        <v/>
      </c>
      <c r="CD177" s="42" t="str">
        <f t="shared" si="840"/>
        <v/>
      </c>
      <c r="CE177" s="42" t="str">
        <f t="shared" si="840"/>
        <v/>
      </c>
      <c r="CF177" s="42" t="str">
        <f t="shared" si="840"/>
        <v/>
      </c>
      <c r="CG177" s="42" t="str">
        <f t="shared" si="840"/>
        <v/>
      </c>
      <c r="CH177" s="42" t="str">
        <f t="shared" si="840"/>
        <v/>
      </c>
      <c r="CI177" s="42" t="str">
        <f t="shared" si="840"/>
        <v/>
      </c>
      <c r="CJ177" s="42" t="str">
        <f t="shared" si="840"/>
        <v/>
      </c>
      <c r="CK177" s="42" t="str">
        <f t="shared" si="840"/>
        <v/>
      </c>
      <c r="CL177" s="42" t="str">
        <f t="shared" si="840"/>
        <v/>
      </c>
      <c r="CM177" s="42" t="str">
        <f t="shared" si="840"/>
        <v/>
      </c>
      <c r="CN177" s="42" t="str">
        <f t="shared" si="840"/>
        <v/>
      </c>
      <c r="CO177" s="42" t="str">
        <f t="shared" si="840"/>
        <v/>
      </c>
      <c r="CP177" s="42" t="str">
        <f t="shared" si="840"/>
        <v/>
      </c>
      <c r="CQ177" s="42" t="str">
        <f t="shared" si="840"/>
        <v/>
      </c>
      <c r="CR177" s="42" t="str">
        <f t="shared" si="840"/>
        <v/>
      </c>
      <c r="CS177" s="42" t="str">
        <f t="shared" si="840"/>
        <v/>
      </c>
      <c r="CT177" s="42" t="str">
        <f t="shared" si="840"/>
        <v/>
      </c>
      <c r="CU177" s="42" t="str">
        <f t="shared" si="840"/>
        <v/>
      </c>
      <c r="CV177" s="42" t="str">
        <f t="shared" si="840"/>
        <v/>
      </c>
      <c r="CW177" s="42" t="str">
        <f t="shared" si="840"/>
        <v/>
      </c>
      <c r="CX177" s="42" t="str">
        <f t="shared" si="840"/>
        <v/>
      </c>
      <c r="CY177" s="42" t="str">
        <f t="shared" si="840"/>
        <v/>
      </c>
      <c r="CZ177" s="42" t="str">
        <f t="shared" si="840"/>
        <v/>
      </c>
    </row>
    <row r="178" spans="1:104" ht="13.5" customHeight="1">
      <c r="A178" s="41">
        <v>158</v>
      </c>
      <c r="B178" s="3">
        <f t="shared" si="655"/>
        <v>178</v>
      </c>
      <c r="C178" s="46" t="s">
        <v>509</v>
      </c>
      <c r="D178" s="42" t="e">
        <f t="shared" ref="D178:AI178" ca="1" si="841">IF(D$173="","",D28)</f>
        <v>#REF!</v>
      </c>
      <c r="E178" s="42" t="e">
        <f t="shared" ca="1" si="841"/>
        <v>#REF!</v>
      </c>
      <c r="F178" s="42" t="e">
        <f t="shared" ca="1" si="841"/>
        <v>#REF!</v>
      </c>
      <c r="G178" s="42">
        <f t="shared" ca="1" si="841"/>
        <v>0</v>
      </c>
      <c r="H178" s="42" t="str">
        <f t="shared" ca="1" si="841"/>
        <v>amortization</v>
      </c>
      <c r="I178" s="42">
        <f t="shared" ca="1" si="841"/>
        <v>0</v>
      </c>
      <c r="J178" s="42">
        <f t="shared" ca="1" si="841"/>
        <v>0</v>
      </c>
      <c r="K178" s="42">
        <f t="shared" ca="1" si="841"/>
        <v>0</v>
      </c>
      <c r="L178" s="42">
        <f t="shared" ca="1" si="841"/>
        <v>7946</v>
      </c>
      <c r="M178" s="42">
        <f t="shared" ca="1" si="841"/>
        <v>11257</v>
      </c>
      <c r="N178" s="42">
        <f t="shared" ca="1" si="841"/>
        <v>0</v>
      </c>
      <c r="O178" s="42">
        <f t="shared" ca="1" si="841"/>
        <v>0</v>
      </c>
      <c r="P178" s="42">
        <f t="shared" ca="1" si="841"/>
        <v>0</v>
      </c>
      <c r="Q178" s="42">
        <f t="shared" ca="1" si="841"/>
        <v>0</v>
      </c>
      <c r="R178" s="42">
        <f t="shared" ca="1" si="841"/>
        <v>0</v>
      </c>
      <c r="S178" s="42">
        <f t="shared" ca="1" si="841"/>
        <v>0</v>
      </c>
      <c r="T178" s="42">
        <f t="shared" ca="1" si="841"/>
        <v>0</v>
      </c>
      <c r="U178" s="42">
        <f t="shared" ca="1" si="841"/>
        <v>0</v>
      </c>
      <c r="V178" s="42">
        <f t="shared" ca="1" si="841"/>
        <v>0</v>
      </c>
      <c r="W178" s="42">
        <f t="shared" ca="1" si="841"/>
        <v>0</v>
      </c>
      <c r="X178" s="42" t="e">
        <f t="shared" ca="1" si="841"/>
        <v>#REF!</v>
      </c>
      <c r="Y178" s="42">
        <f t="shared" ca="1" si="841"/>
        <v>11257</v>
      </c>
      <c r="Z178" s="42" t="e">
        <f t="shared" ca="1" si="841"/>
        <v>#REF!</v>
      </c>
      <c r="AA178" s="42" t="e">
        <f t="shared" ca="1" si="841"/>
        <v>#REF!</v>
      </c>
      <c r="AB178" s="42" t="str">
        <f t="shared" si="841"/>
        <v/>
      </c>
      <c r="AC178" s="42" t="str">
        <f t="shared" si="841"/>
        <v/>
      </c>
      <c r="AD178" s="42" t="str">
        <f t="shared" si="841"/>
        <v/>
      </c>
      <c r="AE178" s="42" t="str">
        <f t="shared" si="841"/>
        <v/>
      </c>
      <c r="AF178" s="42" t="str">
        <f t="shared" si="841"/>
        <v/>
      </c>
      <c r="AG178" s="42" t="str">
        <f t="shared" si="841"/>
        <v/>
      </c>
      <c r="AH178" s="42" t="str">
        <f t="shared" si="841"/>
        <v/>
      </c>
      <c r="AI178" s="42" t="str">
        <f t="shared" si="841"/>
        <v/>
      </c>
      <c r="AJ178" s="42" t="str">
        <f t="shared" ref="AJ178:BO178" si="842">IF(AJ$173="","",AJ28)</f>
        <v/>
      </c>
      <c r="AK178" s="42" t="str">
        <f t="shared" si="842"/>
        <v/>
      </c>
      <c r="AL178" s="42" t="str">
        <f t="shared" si="842"/>
        <v/>
      </c>
      <c r="AM178" s="42" t="str">
        <f t="shared" si="842"/>
        <v/>
      </c>
      <c r="AN178" s="42" t="str">
        <f t="shared" si="842"/>
        <v/>
      </c>
      <c r="AO178" s="42" t="str">
        <f t="shared" si="842"/>
        <v/>
      </c>
      <c r="AP178" s="42" t="str">
        <f t="shared" si="842"/>
        <v/>
      </c>
      <c r="AQ178" s="42" t="str">
        <f t="shared" si="842"/>
        <v/>
      </c>
      <c r="AR178" s="42" t="str">
        <f t="shared" si="842"/>
        <v/>
      </c>
      <c r="AS178" s="42" t="str">
        <f t="shared" si="842"/>
        <v/>
      </c>
      <c r="AT178" s="42" t="str">
        <f t="shared" si="842"/>
        <v/>
      </c>
      <c r="AU178" s="42" t="str">
        <f t="shared" si="842"/>
        <v/>
      </c>
      <c r="AV178" s="42" t="str">
        <f t="shared" si="842"/>
        <v/>
      </c>
      <c r="AW178" s="42" t="str">
        <f t="shared" si="842"/>
        <v/>
      </c>
      <c r="AX178" s="42" t="str">
        <f t="shared" si="842"/>
        <v/>
      </c>
      <c r="AY178" s="42" t="str">
        <f t="shared" si="842"/>
        <v/>
      </c>
      <c r="AZ178" s="42" t="str">
        <f t="shared" si="842"/>
        <v/>
      </c>
      <c r="BA178" s="42" t="str">
        <f t="shared" si="842"/>
        <v/>
      </c>
      <c r="BB178" s="42" t="str">
        <f t="shared" si="842"/>
        <v/>
      </c>
      <c r="BC178" s="42" t="str">
        <f t="shared" si="842"/>
        <v/>
      </c>
      <c r="BD178" s="42" t="str">
        <f t="shared" si="842"/>
        <v/>
      </c>
      <c r="BE178" s="42" t="str">
        <f t="shared" si="842"/>
        <v/>
      </c>
      <c r="BF178" s="42" t="str">
        <f t="shared" si="842"/>
        <v/>
      </c>
      <c r="BG178" s="42" t="str">
        <f t="shared" si="842"/>
        <v/>
      </c>
      <c r="BH178" s="42" t="str">
        <f t="shared" si="842"/>
        <v/>
      </c>
      <c r="BI178" s="42" t="str">
        <f t="shared" si="842"/>
        <v/>
      </c>
      <c r="BJ178" s="42" t="str">
        <f t="shared" si="842"/>
        <v/>
      </c>
      <c r="BK178" s="42" t="str">
        <f t="shared" si="842"/>
        <v/>
      </c>
      <c r="BL178" s="42" t="str">
        <f t="shared" si="842"/>
        <v/>
      </c>
      <c r="BM178" s="42" t="str">
        <f t="shared" si="842"/>
        <v/>
      </c>
      <c r="BN178" s="42" t="str">
        <f t="shared" si="842"/>
        <v/>
      </c>
      <c r="BO178" s="42" t="str">
        <f t="shared" si="842"/>
        <v/>
      </c>
      <c r="BP178" s="42" t="str">
        <f t="shared" ref="BP178:CZ178" si="843">IF(BP$173="","",BP28)</f>
        <v/>
      </c>
      <c r="BQ178" s="42" t="str">
        <f t="shared" si="843"/>
        <v/>
      </c>
      <c r="BR178" s="42" t="str">
        <f t="shared" si="843"/>
        <v/>
      </c>
      <c r="BS178" s="42" t="str">
        <f t="shared" si="843"/>
        <v/>
      </c>
      <c r="BT178" s="42" t="str">
        <f t="shared" si="843"/>
        <v/>
      </c>
      <c r="BU178" s="42" t="str">
        <f t="shared" si="843"/>
        <v/>
      </c>
      <c r="BV178" s="42" t="str">
        <f t="shared" si="843"/>
        <v/>
      </c>
      <c r="BW178" s="42" t="str">
        <f t="shared" si="843"/>
        <v/>
      </c>
      <c r="BX178" s="42" t="str">
        <f t="shared" si="843"/>
        <v/>
      </c>
      <c r="BY178" s="42" t="str">
        <f t="shared" si="843"/>
        <v/>
      </c>
      <c r="BZ178" s="42" t="str">
        <f t="shared" si="843"/>
        <v/>
      </c>
      <c r="CA178" s="42" t="str">
        <f t="shared" si="843"/>
        <v/>
      </c>
      <c r="CB178" s="42" t="str">
        <f t="shared" si="843"/>
        <v/>
      </c>
      <c r="CC178" s="42" t="str">
        <f t="shared" si="843"/>
        <v/>
      </c>
      <c r="CD178" s="42" t="str">
        <f t="shared" si="843"/>
        <v/>
      </c>
      <c r="CE178" s="42" t="str">
        <f t="shared" si="843"/>
        <v/>
      </c>
      <c r="CF178" s="42" t="str">
        <f t="shared" si="843"/>
        <v/>
      </c>
      <c r="CG178" s="42" t="str">
        <f t="shared" si="843"/>
        <v/>
      </c>
      <c r="CH178" s="42" t="str">
        <f t="shared" si="843"/>
        <v/>
      </c>
      <c r="CI178" s="42" t="str">
        <f t="shared" si="843"/>
        <v/>
      </c>
      <c r="CJ178" s="42" t="str">
        <f t="shared" si="843"/>
        <v/>
      </c>
      <c r="CK178" s="42" t="str">
        <f t="shared" si="843"/>
        <v/>
      </c>
      <c r="CL178" s="42" t="str">
        <f t="shared" si="843"/>
        <v/>
      </c>
      <c r="CM178" s="42" t="str">
        <f t="shared" si="843"/>
        <v/>
      </c>
      <c r="CN178" s="42" t="str">
        <f t="shared" si="843"/>
        <v/>
      </c>
      <c r="CO178" s="42" t="str">
        <f t="shared" si="843"/>
        <v/>
      </c>
      <c r="CP178" s="42" t="str">
        <f t="shared" si="843"/>
        <v/>
      </c>
      <c r="CQ178" s="42" t="str">
        <f t="shared" si="843"/>
        <v/>
      </c>
      <c r="CR178" s="42" t="str">
        <f t="shared" si="843"/>
        <v/>
      </c>
      <c r="CS178" s="42" t="str">
        <f t="shared" si="843"/>
        <v/>
      </c>
      <c r="CT178" s="42" t="str">
        <f t="shared" si="843"/>
        <v/>
      </c>
      <c r="CU178" s="42" t="str">
        <f t="shared" si="843"/>
        <v/>
      </c>
      <c r="CV178" s="42" t="str">
        <f t="shared" si="843"/>
        <v/>
      </c>
      <c r="CW178" s="42" t="str">
        <f t="shared" si="843"/>
        <v/>
      </c>
      <c r="CX178" s="42" t="str">
        <f t="shared" si="843"/>
        <v/>
      </c>
      <c r="CY178" s="42" t="str">
        <f t="shared" si="843"/>
        <v/>
      </c>
      <c r="CZ178" s="42" t="str">
        <f t="shared" si="843"/>
        <v/>
      </c>
    </row>
    <row r="179" spans="1:104" ht="13.5" customHeight="1">
      <c r="A179" s="41">
        <v>159</v>
      </c>
      <c r="B179" s="3">
        <f t="shared" si="655"/>
        <v>179</v>
      </c>
      <c r="C179" s="46" t="s">
        <v>508</v>
      </c>
      <c r="D179" s="42" t="e">
        <f t="shared" ref="D179:AI179" ca="1" si="844">IF(D$173="","",D29)</f>
        <v>#REF!</v>
      </c>
      <c r="E179" s="42" t="e">
        <f t="shared" ca="1" si="844"/>
        <v>#REF!</v>
      </c>
      <c r="F179" s="42" t="e">
        <f t="shared" ca="1" si="844"/>
        <v>#REF!</v>
      </c>
      <c r="G179" s="42">
        <f t="shared" ca="1" si="844"/>
        <v>0</v>
      </c>
      <c r="H179" s="42" t="str">
        <f t="shared" ca="1" si="844"/>
        <v>amortization of intangibles</v>
      </c>
      <c r="I179" s="42">
        <f t="shared" ca="1" si="844"/>
        <v>0</v>
      </c>
      <c r="J179" s="42">
        <f t="shared" ca="1" si="844"/>
        <v>0</v>
      </c>
      <c r="K179" s="42">
        <f t="shared" ca="1" si="844"/>
        <v>0</v>
      </c>
      <c r="L179" s="42">
        <f t="shared" ca="1" si="844"/>
        <v>0</v>
      </c>
      <c r="M179" s="42">
        <f t="shared" ca="1" si="844"/>
        <v>0</v>
      </c>
      <c r="N179" s="42">
        <f t="shared" ca="1" si="844"/>
        <v>0</v>
      </c>
      <c r="O179" s="42">
        <f t="shared" ca="1" si="844"/>
        <v>0</v>
      </c>
      <c r="P179" s="42">
        <f t="shared" ca="1" si="844"/>
        <v>0</v>
      </c>
      <c r="Q179" s="42">
        <f t="shared" ca="1" si="844"/>
        <v>0</v>
      </c>
      <c r="R179" s="42">
        <f t="shared" ca="1" si="844"/>
        <v>0</v>
      </c>
      <c r="S179" s="42">
        <f t="shared" ca="1" si="844"/>
        <v>0</v>
      </c>
      <c r="T179" s="42">
        <f t="shared" ca="1" si="844"/>
        <v>0</v>
      </c>
      <c r="U179" s="42">
        <f t="shared" ca="1" si="844"/>
        <v>0</v>
      </c>
      <c r="V179" s="42">
        <f t="shared" ca="1" si="844"/>
        <v>0</v>
      </c>
      <c r="W179" s="42">
        <f t="shared" ca="1" si="844"/>
        <v>0</v>
      </c>
      <c r="X179" s="42" t="e">
        <f t="shared" ca="1" si="844"/>
        <v>#REF!</v>
      </c>
      <c r="Y179" s="42">
        <f t="shared" ca="1" si="844"/>
        <v>0</v>
      </c>
      <c r="Z179" s="42" t="e">
        <f t="shared" ca="1" si="844"/>
        <v>#REF!</v>
      </c>
      <c r="AA179" s="42" t="e">
        <f t="shared" ca="1" si="844"/>
        <v>#REF!</v>
      </c>
      <c r="AB179" s="42" t="str">
        <f t="shared" si="844"/>
        <v/>
      </c>
      <c r="AC179" s="42" t="str">
        <f t="shared" si="844"/>
        <v/>
      </c>
      <c r="AD179" s="42" t="str">
        <f t="shared" si="844"/>
        <v/>
      </c>
      <c r="AE179" s="42" t="str">
        <f t="shared" si="844"/>
        <v/>
      </c>
      <c r="AF179" s="42" t="str">
        <f t="shared" si="844"/>
        <v/>
      </c>
      <c r="AG179" s="42" t="str">
        <f t="shared" si="844"/>
        <v/>
      </c>
      <c r="AH179" s="42" t="str">
        <f t="shared" si="844"/>
        <v/>
      </c>
      <c r="AI179" s="42" t="str">
        <f t="shared" si="844"/>
        <v/>
      </c>
      <c r="AJ179" s="42" t="str">
        <f t="shared" ref="AJ179:BO179" si="845">IF(AJ$173="","",AJ29)</f>
        <v/>
      </c>
      <c r="AK179" s="42" t="str">
        <f t="shared" si="845"/>
        <v/>
      </c>
      <c r="AL179" s="42" t="str">
        <f t="shared" si="845"/>
        <v/>
      </c>
      <c r="AM179" s="42" t="str">
        <f t="shared" si="845"/>
        <v/>
      </c>
      <c r="AN179" s="42" t="str">
        <f t="shared" si="845"/>
        <v/>
      </c>
      <c r="AO179" s="42" t="str">
        <f t="shared" si="845"/>
        <v/>
      </c>
      <c r="AP179" s="42" t="str">
        <f t="shared" si="845"/>
        <v/>
      </c>
      <c r="AQ179" s="42" t="str">
        <f t="shared" si="845"/>
        <v/>
      </c>
      <c r="AR179" s="42" t="str">
        <f t="shared" si="845"/>
        <v/>
      </c>
      <c r="AS179" s="42" t="str">
        <f t="shared" si="845"/>
        <v/>
      </c>
      <c r="AT179" s="42" t="str">
        <f t="shared" si="845"/>
        <v/>
      </c>
      <c r="AU179" s="42" t="str">
        <f t="shared" si="845"/>
        <v/>
      </c>
      <c r="AV179" s="42" t="str">
        <f t="shared" si="845"/>
        <v/>
      </c>
      <c r="AW179" s="42" t="str">
        <f t="shared" si="845"/>
        <v/>
      </c>
      <c r="AX179" s="42" t="str">
        <f t="shared" si="845"/>
        <v/>
      </c>
      <c r="AY179" s="42" t="str">
        <f t="shared" si="845"/>
        <v/>
      </c>
      <c r="AZ179" s="42" t="str">
        <f t="shared" si="845"/>
        <v/>
      </c>
      <c r="BA179" s="42" t="str">
        <f t="shared" si="845"/>
        <v/>
      </c>
      <c r="BB179" s="42" t="str">
        <f t="shared" si="845"/>
        <v/>
      </c>
      <c r="BC179" s="42" t="str">
        <f t="shared" si="845"/>
        <v/>
      </c>
      <c r="BD179" s="42" t="str">
        <f t="shared" si="845"/>
        <v/>
      </c>
      <c r="BE179" s="42" t="str">
        <f t="shared" si="845"/>
        <v/>
      </c>
      <c r="BF179" s="42" t="str">
        <f t="shared" si="845"/>
        <v/>
      </c>
      <c r="BG179" s="42" t="str">
        <f t="shared" si="845"/>
        <v/>
      </c>
      <c r="BH179" s="42" t="str">
        <f t="shared" si="845"/>
        <v/>
      </c>
      <c r="BI179" s="42" t="str">
        <f t="shared" si="845"/>
        <v/>
      </c>
      <c r="BJ179" s="42" t="str">
        <f t="shared" si="845"/>
        <v/>
      </c>
      <c r="BK179" s="42" t="str">
        <f t="shared" si="845"/>
        <v/>
      </c>
      <c r="BL179" s="42" t="str">
        <f t="shared" si="845"/>
        <v/>
      </c>
      <c r="BM179" s="42" t="str">
        <f t="shared" si="845"/>
        <v/>
      </c>
      <c r="BN179" s="42" t="str">
        <f t="shared" si="845"/>
        <v/>
      </c>
      <c r="BO179" s="42" t="str">
        <f t="shared" si="845"/>
        <v/>
      </c>
      <c r="BP179" s="42" t="str">
        <f t="shared" ref="BP179:CZ179" si="846">IF(BP$173="","",BP29)</f>
        <v/>
      </c>
      <c r="BQ179" s="42" t="str">
        <f t="shared" si="846"/>
        <v/>
      </c>
      <c r="BR179" s="42" t="str">
        <f t="shared" si="846"/>
        <v/>
      </c>
      <c r="BS179" s="42" t="str">
        <f t="shared" si="846"/>
        <v/>
      </c>
      <c r="BT179" s="42" t="str">
        <f t="shared" si="846"/>
        <v/>
      </c>
      <c r="BU179" s="42" t="str">
        <f t="shared" si="846"/>
        <v/>
      </c>
      <c r="BV179" s="42" t="str">
        <f t="shared" si="846"/>
        <v/>
      </c>
      <c r="BW179" s="42" t="str">
        <f t="shared" si="846"/>
        <v/>
      </c>
      <c r="BX179" s="42" t="str">
        <f t="shared" si="846"/>
        <v/>
      </c>
      <c r="BY179" s="42" t="str">
        <f t="shared" si="846"/>
        <v/>
      </c>
      <c r="BZ179" s="42" t="str">
        <f t="shared" si="846"/>
        <v/>
      </c>
      <c r="CA179" s="42" t="str">
        <f t="shared" si="846"/>
        <v/>
      </c>
      <c r="CB179" s="42" t="str">
        <f t="shared" si="846"/>
        <v/>
      </c>
      <c r="CC179" s="42" t="str">
        <f t="shared" si="846"/>
        <v/>
      </c>
      <c r="CD179" s="42" t="str">
        <f t="shared" si="846"/>
        <v/>
      </c>
      <c r="CE179" s="42" t="str">
        <f t="shared" si="846"/>
        <v/>
      </c>
      <c r="CF179" s="42" t="str">
        <f t="shared" si="846"/>
        <v/>
      </c>
      <c r="CG179" s="42" t="str">
        <f t="shared" si="846"/>
        <v/>
      </c>
      <c r="CH179" s="42" t="str">
        <f t="shared" si="846"/>
        <v/>
      </c>
      <c r="CI179" s="42" t="str">
        <f t="shared" si="846"/>
        <v/>
      </c>
      <c r="CJ179" s="42" t="str">
        <f t="shared" si="846"/>
        <v/>
      </c>
      <c r="CK179" s="42" t="str">
        <f t="shared" si="846"/>
        <v/>
      </c>
      <c r="CL179" s="42" t="str">
        <f t="shared" si="846"/>
        <v/>
      </c>
      <c r="CM179" s="42" t="str">
        <f t="shared" si="846"/>
        <v/>
      </c>
      <c r="CN179" s="42" t="str">
        <f t="shared" si="846"/>
        <v/>
      </c>
      <c r="CO179" s="42" t="str">
        <f t="shared" si="846"/>
        <v/>
      </c>
      <c r="CP179" s="42" t="str">
        <f t="shared" si="846"/>
        <v/>
      </c>
      <c r="CQ179" s="42" t="str">
        <f t="shared" si="846"/>
        <v/>
      </c>
      <c r="CR179" s="42" t="str">
        <f t="shared" si="846"/>
        <v/>
      </c>
      <c r="CS179" s="42" t="str">
        <f t="shared" si="846"/>
        <v/>
      </c>
      <c r="CT179" s="42" t="str">
        <f t="shared" si="846"/>
        <v/>
      </c>
      <c r="CU179" s="42" t="str">
        <f t="shared" si="846"/>
        <v/>
      </c>
      <c r="CV179" s="42" t="str">
        <f t="shared" si="846"/>
        <v/>
      </c>
      <c r="CW179" s="42" t="str">
        <f t="shared" si="846"/>
        <v/>
      </c>
      <c r="CX179" s="42" t="str">
        <f t="shared" si="846"/>
        <v/>
      </c>
      <c r="CY179" s="42" t="str">
        <f t="shared" si="846"/>
        <v/>
      </c>
      <c r="CZ179" s="42" t="str">
        <f t="shared" si="846"/>
        <v/>
      </c>
    </row>
    <row r="180" spans="1:104" ht="13.5" customHeight="1">
      <c r="A180" s="41">
        <v>160</v>
      </c>
      <c r="B180" s="3">
        <f t="shared" si="655"/>
        <v>180</v>
      </c>
      <c r="C180" s="46" t="s">
        <v>507</v>
      </c>
      <c r="D180" s="45" t="e">
        <f t="shared" ref="D180:D190" ca="1" si="847">IF(D$11="","",IF(D$13=$M$5,CHOOSE($Q$6+1,$M$1,E180+F180-G180),IF(D$13=$M$6,CHOOSE($Q$6+1,$M$1,OFFSET($A180,,$P$7-1)),IF(D$13=$M$7,CHOOSE($Q$6+1,$M$1,CHOOSE($R$6+1,0,SUM(OFFSET($A$11,$B180-$O$5,$O$6,1,-$P$6)))),IF(D$13=$M$8,CHOOSE($Q$6+1,$M$1,CHOOSE($R$6+1,0,SUM(OFFSET($A$11,$B180-$O$5,$O$7,1,-$P$6)))),IF(D$11&lt;$D$7,OFFSET(INDIRECT($D$3),$A180-1,$Q$3+D$11),OFFSET(INDIRECT($D$4),$A180-1,$Q$4+D$11)))))))</f>
        <v>#REF!</v>
      </c>
      <c r="E180" s="45" t="e">
        <f t="shared" ref="E180:E190" ca="1" si="848">IF(E$11="","",IF(E$13=$M$5,CHOOSE($Q$6+1,$M$1,F180+G180-H180),IF(E$13=$M$6,CHOOSE($Q$6+1,$M$1,OFFSET($A180,,$P$7-1)),IF(E$13=$M$7,CHOOSE($Q$6+1,$M$1,CHOOSE($R$6+1,0,SUM(OFFSET($A$11,$B180-$O$5,$O$6,1,-$P$6)))),IF(E$13=$M$8,CHOOSE($Q$6+1,$M$1,CHOOSE($R$6+1,0,SUM(OFFSET($A$11,$B180-$O$5,$O$7,1,-$P$6)))),IF(E$11&lt;$D$7,OFFSET(INDIRECT($D$3),$A180-1,$Q$3+E$11),OFFSET(INDIRECT($D$4),$A180-1,$Q$4+E$11)))))))</f>
        <v>#REF!</v>
      </c>
      <c r="F180" s="45" t="e">
        <f t="shared" ref="F180:F190" ca="1" si="849">IF(F$11="","",IF(F$13=$M$5,CHOOSE($Q$6+1,$M$1,G180+H180-I180),IF(F$13=$M$6,CHOOSE($Q$6+1,$M$1,OFFSET($A180,,$P$7-1)),IF(F$13=$M$7,CHOOSE($Q$6+1,$M$1,CHOOSE($R$6+1,0,SUM(OFFSET($A$11,$B180-$O$5,$O$6,1,-$P$6)))),IF(F$13=$M$8,CHOOSE($Q$6+1,$M$1,CHOOSE($R$6+1,0,SUM(OFFSET($A$11,$B180-$O$5,$O$7,1,-$P$6)))),IF(F$11&lt;$D$7,OFFSET(INDIRECT($D$3),$A180-1,$Q$3+F$11),OFFSET(INDIRECT($D$4),$A180-1,$Q$4+F$11)))))))</f>
        <v>#REF!</v>
      </c>
      <c r="G180" s="45">
        <f t="shared" ref="G180:G190" ca="1" si="850">IF(G$11="","",IF(G$13=$M$5,CHOOSE($Q$6+1,$M$1,H180+I180-J180),IF(G$13=$M$6,CHOOSE($Q$6+1,$M$1,OFFSET($A180,,$P$7-1)),IF(G$13=$M$7,CHOOSE($Q$6+1,$M$1,CHOOSE($R$6+1,0,SUM(OFFSET($A$11,$B180-$O$5,$O$6,1,-$P$6)))),IF(G$13=$M$8,CHOOSE($Q$6+1,$M$1,CHOOSE($R$6+1,0,SUM(OFFSET($A$11,$B180-$O$5,$O$7,1,-$P$6)))),IF(G$11&lt;$D$7,OFFSET(INDIRECT($D$3),$A180-1,$Q$3+G$11),OFFSET(INDIRECT($D$4),$A180-1,$Q$4+G$11)))))))</f>
        <v>0</v>
      </c>
      <c r="H180" s="45" t="str">
        <f t="shared" ref="H180:H190" ca="1" si="851">IF(H$11="","",IF(H$13=$M$5,CHOOSE($Q$6+1,$M$1,I180+J180-K180),IF(H$13=$M$6,CHOOSE($Q$6+1,$M$1,OFFSET($A180,,$P$7-1)),IF(H$13=$M$7,CHOOSE($Q$6+1,$M$1,CHOOSE($R$6+1,0,SUM(OFFSET($A$11,$B180-$O$5,$O$6,1,-$P$6)))),IF(H$13=$M$8,CHOOSE($Q$6+1,$M$1,CHOOSE($R$6+1,0,SUM(OFFSET($A$11,$B180-$O$5,$O$7,1,-$P$6)))),IF(H$11&lt;$D$7,OFFSET(INDIRECT($D$3),$A180-1,$Q$3+H$11),OFFSET(INDIRECT($D$4),$A180-1,$Q$4+H$11)))))))</f>
        <v>deferred income taxes</v>
      </c>
      <c r="I180" s="45">
        <f t="shared" ref="I180:I190" ca="1" si="852">IF(I$11="","",IF(I$13=$M$5,CHOOSE($Q$6+1,$M$1,J180+K180-L180),IF(I$13=$M$6,CHOOSE($Q$6+1,$M$1,OFFSET($A180,,$P$7-1)),IF(I$13=$M$7,CHOOSE($Q$6+1,$M$1,CHOOSE($R$6+1,0,SUM(OFFSET($A$11,$B180-$O$5,$O$6,1,-$P$6)))),IF(I$13=$M$8,CHOOSE($Q$6+1,$M$1,CHOOSE($R$6+1,0,SUM(OFFSET($A$11,$B180-$O$5,$O$7,1,-$P$6)))),IF(I$11&lt;$D$7,OFFSET(INDIRECT($D$3),$A180-1,$Q$3+I$11),OFFSET(INDIRECT($D$4),$A180-1,$Q$4+I$11)))))))</f>
        <v>2868</v>
      </c>
      <c r="J180" s="45">
        <f t="shared" ref="J180:J190" ca="1" si="853">IF(J$11="","",IF(J$13=$M$5,CHOOSE($Q$6+1,$M$1,K180+L180-M180),IF(J$13=$M$6,CHOOSE($Q$6+1,$M$1,OFFSET($A180,,$P$7-1)),IF(J$13=$M$7,CHOOSE($Q$6+1,$M$1,CHOOSE($R$6+1,0,SUM(OFFSET($A$11,$B180-$O$5,$O$6,1,-$P$6)))),IF(J$13=$M$8,CHOOSE($Q$6+1,$M$1,CHOOSE($R$6+1,0,SUM(OFFSET($A$11,$B180-$O$5,$O$7,1,-$P$6)))),IF(J$11&lt;$D$7,OFFSET(INDIRECT($D$3),$A180-1,$Q$3+J$11),OFFSET(INDIRECT($D$4),$A180-1,$Q$4+J$11)))))))</f>
        <v>4405</v>
      </c>
      <c r="K180" s="45">
        <f t="shared" ref="K180:K190" ca="1" si="854">IF(K$11="","",IF(K$13=$M$5,CHOOSE($Q$6+1,$M$1,L180+M180-N180),IF(K$13=$M$6,CHOOSE($Q$6+1,$M$1,OFFSET($A180,,$P$7-1)),IF(K$13=$M$7,CHOOSE($Q$6+1,$M$1,CHOOSE($R$6+1,0,SUM(OFFSET($A$11,$B180-$O$5,$O$6,1,-$P$6)))),IF(K$13=$M$8,CHOOSE($Q$6+1,$M$1,CHOOSE($R$6+1,0,SUM(OFFSET($A$11,$B180-$O$5,$O$7,1,-$P$6)))),IF(K$11&lt;$D$7,OFFSET(INDIRECT($D$3),$A180-1,$Q$3+K$11),OFFSET(INDIRECT($D$4),$A180-1,$Q$4+K$11)))))))</f>
        <v>1141</v>
      </c>
      <c r="L180" s="45">
        <f t="shared" ref="L180:L190" ca="1" si="855">IF(L$11="","",IF(L$13=$M$5,CHOOSE($Q$6+1,$M$1,M180+N180-O180),IF(L$13=$M$6,CHOOSE($Q$6+1,$M$1,OFFSET($A180,,$P$7-1)),IF(L$13=$M$7,CHOOSE($Q$6+1,$M$1,CHOOSE($R$6+1,0,SUM(OFFSET($A$11,$B180-$O$5,$O$6,1,-$P$6)))),IF(L$13=$M$8,CHOOSE($Q$6+1,$M$1,CHOOSE($R$6+1,0,SUM(OFFSET($A$11,$B180-$O$5,$O$7,1,-$P$6)))),IF(L$11&lt;$D$7,OFFSET(INDIRECT($D$3),$A180-1,$Q$3+L$11),OFFSET(INDIRECT($D$4),$A180-1,$Q$4+L$11)))))))</f>
        <v>2347</v>
      </c>
      <c r="M180" s="45">
        <f t="shared" ref="M180:M190" ca="1" si="856">IF(M$11="","",IF(M$13=$M$5,CHOOSE($Q$6+1,$M$1,N180+O180-P180),IF(M$13=$M$6,CHOOSE($Q$6+1,$M$1,OFFSET($A180,,$P$7-1)),IF(M$13=$M$7,CHOOSE($Q$6+1,$M$1,CHOOSE($R$6+1,0,SUM(OFFSET($A$11,$B180-$O$5,$O$6,1,-$P$6)))),IF(M$13=$M$8,CHOOSE($Q$6+1,$M$1,CHOOSE($R$6+1,0,SUM(OFFSET($A$11,$B180-$O$5,$O$7,1,-$P$6)))),IF(M$11&lt;$D$7,OFFSET(INDIRECT($D$3),$A180-1,$Q$3+M$11),OFFSET(INDIRECT($D$4),$A180-1,$Q$4+M$11)))))))</f>
        <v>1382</v>
      </c>
      <c r="N180" s="45">
        <f t="shared" ref="N180:N190" ca="1" si="857">IF(N$11="","",IF(N$13=$M$5,CHOOSE($Q$6+1,$M$1,O180+P180-Q180),IF(N$13=$M$6,CHOOSE($Q$6+1,$M$1,OFFSET($A180,,$P$7-1)),IF(N$13=$M$7,CHOOSE($Q$6+1,$M$1,CHOOSE($R$6+1,0,SUM(OFFSET($A$11,$B180-$O$5,$O$6,1,-$P$6)))),IF(N$13=$M$8,CHOOSE($Q$6+1,$M$1,CHOOSE($R$6+1,0,SUM(OFFSET($A$11,$B180-$O$5,$O$7,1,-$P$6)))),IF(N$11&lt;$D$7,OFFSET(INDIRECT($D$3),$A180-1,$Q$3+N$11),OFFSET(INDIRECT($D$4),$A180-1,$Q$4+N$11)))))))</f>
        <v>0</v>
      </c>
      <c r="O180" s="45">
        <f t="shared" ref="O180:O190" ca="1" si="858">IF(O$11="","",IF(O$13=$M$5,CHOOSE($Q$6+1,$M$1,P180+Q180-R180),IF(O$13=$M$6,CHOOSE($Q$6+1,$M$1,OFFSET($A180,,$P$7-1)),IF(O$13=$M$7,CHOOSE($Q$6+1,$M$1,CHOOSE($R$6+1,0,SUM(OFFSET($A$11,$B180-$O$5,$O$6,1,-$P$6)))),IF(O$13=$M$8,CHOOSE($Q$6+1,$M$1,CHOOSE($R$6+1,0,SUM(OFFSET($A$11,$B180-$O$5,$O$7,1,-$P$6)))),IF(O$11&lt;$D$7,OFFSET(INDIRECT($D$3),$A180-1,$Q$3+O$11),OFFSET(INDIRECT($D$4),$A180-1,$Q$4+O$11)))))))</f>
        <v>0</v>
      </c>
      <c r="P180" s="45">
        <f t="shared" ref="P180:P190" ca="1" si="859">IF(P$11="","",IF(P$13=$M$5,CHOOSE($Q$6+1,$M$1,Q180+R180-S180),IF(P$13=$M$6,CHOOSE($Q$6+1,$M$1,OFFSET($A180,,$P$7-1)),IF(P$13=$M$7,CHOOSE($Q$6+1,$M$1,CHOOSE($R$6+1,0,SUM(OFFSET($A$11,$B180-$O$5,$O$6,1,-$P$6)))),IF(P$13=$M$8,CHOOSE($Q$6+1,$M$1,CHOOSE($R$6+1,0,SUM(OFFSET($A$11,$B180-$O$5,$O$7,1,-$P$6)))),IF(P$11&lt;$D$7,OFFSET(INDIRECT($D$3),$A180-1,$Q$3+P$11),OFFSET(INDIRECT($D$4),$A180-1,$Q$4+P$11)))))))</f>
        <v>0</v>
      </c>
      <c r="Q180" s="45">
        <f t="shared" ref="Q180:Q190" ca="1" si="860">IF(Q$11="","",IF(Q$13=$M$5,CHOOSE($Q$6+1,$M$1,R180+S180-T180),IF(Q$13=$M$6,CHOOSE($Q$6+1,$M$1,OFFSET($A180,,$P$7-1)),IF(Q$13=$M$7,CHOOSE($Q$6+1,$M$1,CHOOSE($R$6+1,0,SUM(OFFSET($A$11,$B180-$O$5,$O$6,1,-$P$6)))),IF(Q$13=$M$8,CHOOSE($Q$6+1,$M$1,CHOOSE($R$6+1,0,SUM(OFFSET($A$11,$B180-$O$5,$O$7,1,-$P$6)))),IF(Q$11&lt;$D$7,OFFSET(INDIRECT($D$3),$A180-1,$Q$3+Q$11),OFFSET(INDIRECT($D$4),$A180-1,$Q$4+Q$11)))))))</f>
        <v>0</v>
      </c>
      <c r="R180" s="45">
        <f t="shared" ref="R180:R190" ca="1" si="861">IF(R$11="","",IF(R$13=$M$5,CHOOSE($Q$6+1,$M$1,S180+T180-U180),IF(R$13=$M$6,CHOOSE($Q$6+1,$M$1,OFFSET($A180,,$P$7-1)),IF(R$13=$M$7,CHOOSE($Q$6+1,$M$1,CHOOSE($R$6+1,0,SUM(OFFSET($A$11,$B180-$O$5,$O$6,1,-$P$6)))),IF(R$13=$M$8,CHOOSE($Q$6+1,$M$1,CHOOSE($R$6+1,0,SUM(OFFSET($A$11,$B180-$O$5,$O$7,1,-$P$6)))),IF(R$11&lt;$D$7,OFFSET(INDIRECT($D$3),$A180-1,$Q$3+R$11),OFFSET(INDIRECT($D$4),$A180-1,$Q$4+R$11)))))))</f>
        <v>0</v>
      </c>
      <c r="S180" s="45">
        <f t="shared" ref="S180:S190" ca="1" si="862">IF(S$11="","",IF(S$13=$M$5,CHOOSE($Q$6+1,$M$1,T180+U180-V180),IF(S$13=$M$6,CHOOSE($Q$6+1,$M$1,OFFSET($A180,,$P$7-1)),IF(S$13=$M$7,CHOOSE($Q$6+1,$M$1,CHOOSE($R$6+1,0,SUM(OFFSET($A$11,$B180-$O$5,$O$6,1,-$P$6)))),IF(S$13=$M$8,CHOOSE($Q$6+1,$M$1,CHOOSE($R$6+1,0,SUM(OFFSET($A$11,$B180-$O$5,$O$7,1,-$P$6)))),IF(S$11&lt;$D$7,OFFSET(INDIRECT($D$3),$A180-1,$Q$3+S$11),OFFSET(INDIRECT($D$4),$A180-1,$Q$4+S$11)))))))</f>
        <v>0</v>
      </c>
      <c r="T180" s="45">
        <f t="shared" ref="T180:T190" ca="1" si="863">IF(T$11="","",IF(T$13=$M$5,CHOOSE($Q$6+1,$M$1,U180+V180-W180),IF(T$13=$M$6,CHOOSE($Q$6+1,$M$1,OFFSET($A180,,$P$7-1)),IF(T$13=$M$7,CHOOSE($Q$6+1,$M$1,CHOOSE($R$6+1,0,SUM(OFFSET($A$11,$B180-$O$5,$O$6,1,-$P$6)))),IF(T$13=$M$8,CHOOSE($Q$6+1,$M$1,CHOOSE($R$6+1,0,SUM(OFFSET($A$11,$B180-$O$5,$O$7,1,-$P$6)))),IF(T$11&lt;$D$7,OFFSET(INDIRECT($D$3),$A180-1,$Q$3+T$11),OFFSET(INDIRECT($D$4),$A180-1,$Q$4+T$11)))))))</f>
        <v>0</v>
      </c>
      <c r="U180" s="45">
        <f t="shared" ref="U180:U190" ca="1" si="864">IF(U$11="","",IF(U$13=$M$5,CHOOSE($Q$6+1,$M$1,V180+W180-X180),IF(U$13=$M$6,CHOOSE($Q$6+1,$M$1,OFFSET($A180,,$P$7-1)),IF(U$13=$M$7,CHOOSE($Q$6+1,$M$1,CHOOSE($R$6+1,0,SUM(OFFSET($A$11,$B180-$O$5,$O$6,1,-$P$6)))),IF(U$13=$M$8,CHOOSE($Q$6+1,$M$1,CHOOSE($R$6+1,0,SUM(OFFSET($A$11,$B180-$O$5,$O$7,1,-$P$6)))),IF(U$11&lt;$D$7,OFFSET(INDIRECT($D$3),$A180-1,$Q$3+U$11),OFFSET(INDIRECT($D$4),$A180-1,$Q$4+U$11)))))))</f>
        <v>0</v>
      </c>
      <c r="V180" s="45">
        <f t="shared" ref="V180:V190" ca="1" si="865">IF(V$11="","",IF(V$13=$M$5,CHOOSE($Q$6+1,$M$1,W180+X180-Y180),IF(V$13=$M$6,CHOOSE($Q$6+1,$M$1,OFFSET($A180,,$P$7-1)),IF(V$13=$M$7,CHOOSE($Q$6+1,$M$1,CHOOSE($R$6+1,0,SUM(OFFSET($A$11,$B180-$O$5,$O$6,1,-$P$6)))),IF(V$13=$M$8,CHOOSE($Q$6+1,$M$1,CHOOSE($R$6+1,0,SUM(OFFSET($A$11,$B180-$O$5,$O$7,1,-$P$6)))),IF(V$11&lt;$D$7,OFFSET(INDIRECT($D$3),$A180-1,$Q$3+V$11),OFFSET(INDIRECT($D$4),$A180-1,$Q$4+V$11)))))))</f>
        <v>0</v>
      </c>
      <c r="W180" s="45">
        <f t="shared" ref="W180:W190" ca="1" si="866">IF(W$11="","",IF(W$13=$M$5,CHOOSE($Q$6+1,$M$1,X180+Y180-Z180),IF(W$13=$M$6,CHOOSE($Q$6+1,$M$1,OFFSET($A180,,$P$7-1)),IF(W$13=$M$7,CHOOSE($Q$6+1,$M$1,CHOOSE($R$6+1,0,SUM(OFFSET($A$11,$B180-$O$5,$O$6,1,-$P$6)))),IF(W$13=$M$8,CHOOSE($Q$6+1,$M$1,CHOOSE($R$6+1,0,SUM(OFFSET($A$11,$B180-$O$5,$O$7,1,-$P$6)))),IF(W$11&lt;$D$7,OFFSET(INDIRECT($D$3),$A180-1,$Q$3+W$11),OFFSET(INDIRECT($D$4),$A180-1,$Q$4+W$11)))))))</f>
        <v>0</v>
      </c>
      <c r="X180" s="45" t="e">
        <f t="shared" ref="X180:X190" ca="1" si="867">IF(X$11="","",IF(X$13=$M$5,CHOOSE($Q$6+1,$M$1,Y180+Z180-AA180),IF(X$13=$M$6,CHOOSE($Q$6+1,$M$1,OFFSET($A180,,$P$7-1)),IF(X$13=$M$7,CHOOSE($Q$6+1,$M$1,CHOOSE($R$6+1,0,SUM(OFFSET($A$11,$B180-$O$5,$O$6,1,-$P$6)))),IF(X$13=$M$8,CHOOSE($Q$6+1,$M$1,CHOOSE($R$6+1,0,SUM(OFFSET($A$11,$B180-$O$5,$O$7,1,-$P$6)))),IF(X$11&lt;$D$7,OFFSET(INDIRECT($D$3),$A180-1,$Q$3+X$11),OFFSET(INDIRECT($D$4),$A180-1,$Q$4+X$11)))))))</f>
        <v>#REF!</v>
      </c>
      <c r="Y180" s="45">
        <f t="shared" ref="Y180:Y190" ca="1" si="868">IF(Y$11="","",IF(Y$13=$M$5,CHOOSE($Q$6+1,$M$1,Z180+AA180-AB180),IF(Y$13=$M$6,CHOOSE($Q$6+1,$M$1,OFFSET($A180,,$P$7-1)),IF(Y$13=$M$7,CHOOSE($Q$6+1,$M$1,CHOOSE($R$6+1,0,SUM(OFFSET($A$11,$B180-$O$5,$O$6,1,-$P$6)))),IF(Y$13=$M$8,CHOOSE($Q$6+1,$M$1,CHOOSE($R$6+1,0,SUM(OFFSET($A$11,$B180-$O$5,$O$7,1,-$P$6)))),IF(Y$11&lt;$D$7,OFFSET(INDIRECT($D$3),$A180-1,$Q$3+Y$11),OFFSET(INDIRECT($D$4),$A180-1,$Q$4+Y$11)))))))</f>
        <v>1382</v>
      </c>
      <c r="Z180" s="45" t="e">
        <f t="shared" ref="Z180:Z190" ca="1" si="869">IF(Z$11="","",IF(Z$13=$M$5,CHOOSE($Q$6+1,$M$1,AA180+AB180-AC180),IF(Z$13=$M$6,CHOOSE($Q$6+1,$M$1,OFFSET($A180,,$P$7-1)),IF(Z$13=$M$7,CHOOSE($Q$6+1,$M$1,CHOOSE($R$6+1,0,SUM(OFFSET($A$11,$B180-$O$5,$O$6,1,-$P$6)))),IF(Z$13=$M$8,CHOOSE($Q$6+1,$M$1,CHOOSE($R$6+1,0,SUM(OFFSET($A$11,$B180-$O$5,$O$7,1,-$P$6)))),IF(Z$11&lt;$D$7,OFFSET(INDIRECT($D$3),$A180-1,$Q$3+Z$11),OFFSET(INDIRECT($D$4),$A180-1,$Q$4+Z$11)))))))</f>
        <v>#REF!</v>
      </c>
      <c r="AA180" s="45" t="e">
        <f t="shared" ref="AA180:AA190" ca="1" si="870">IF(AA$11="","",IF(AA$13=$M$5,CHOOSE($Q$6+1,$M$1,AB180+AC180-AD180),IF(AA$13=$M$6,CHOOSE($Q$6+1,$M$1,OFFSET($A180,,$P$7-1)),IF(AA$13=$M$7,CHOOSE($Q$6+1,$M$1,CHOOSE($R$6+1,0,SUM(OFFSET($A$11,$B180-$O$5,$O$6,1,-$P$6)))),IF(AA$13=$M$8,CHOOSE($Q$6+1,$M$1,CHOOSE($R$6+1,0,SUM(OFFSET($A$11,$B180-$O$5,$O$7,1,-$P$6)))),IF(AA$11&lt;$D$7,OFFSET(INDIRECT($D$3),$A180-1,$Q$3+AA$11),OFFSET(INDIRECT($D$4),$A180-1,$Q$4+AA$11)))))))</f>
        <v>#REF!</v>
      </c>
      <c r="AB180" s="45" t="str">
        <f t="shared" ref="AB180:AB190" ca="1" si="871">IF(AB$11="","",IF(AB$13=$M$5,CHOOSE($Q$6+1,$M$1,AC180+AD180-AE180),IF(AB$13=$M$6,CHOOSE($Q$6+1,$M$1,OFFSET($A180,,$P$7-1)),IF(AB$13=$M$7,CHOOSE($Q$6+1,$M$1,CHOOSE($R$6+1,0,SUM(OFFSET($A$11,$B180-$O$5,$O$6,1,-$P$6)))),IF(AB$13=$M$8,CHOOSE($Q$6+1,$M$1,CHOOSE($R$6+1,0,SUM(OFFSET($A$11,$B180-$O$5,$O$7,1,-$P$6)))),IF(AB$11&lt;$D$7,OFFSET(INDIRECT($D$3),$A180-1,$Q$3+AB$11),OFFSET(INDIRECT($D$4),$A180-1,$Q$4+AB$11)))))))</f>
        <v/>
      </c>
      <c r="AC180" s="45" t="str">
        <f t="shared" ref="AC180:AC190" ca="1" si="872">IF(AC$11="","",IF(AC$13=$M$5,CHOOSE($Q$6+1,$M$1,AD180+AE180-AF180),IF(AC$13=$M$6,CHOOSE($Q$6+1,$M$1,OFFSET($A180,,$P$7-1)),IF(AC$13=$M$7,CHOOSE($Q$6+1,$M$1,CHOOSE($R$6+1,0,SUM(OFFSET($A$11,$B180-$O$5,$O$6,1,-$P$6)))),IF(AC$13=$M$8,CHOOSE($Q$6+1,$M$1,CHOOSE($R$6+1,0,SUM(OFFSET($A$11,$B180-$O$5,$O$7,1,-$P$6)))),IF(AC$11&lt;$D$7,OFFSET(INDIRECT($D$3),$A180-1,$Q$3+AC$11),OFFSET(INDIRECT($D$4),$A180-1,$Q$4+AC$11)))))))</f>
        <v/>
      </c>
      <c r="AD180" s="45" t="str">
        <f t="shared" ref="AD180:AD190" ca="1" si="873">IF(AD$11="","",IF(AD$13=$M$5,CHOOSE($Q$6+1,$M$1,AE180+AF180-AG180),IF(AD$13=$M$6,CHOOSE($Q$6+1,$M$1,OFFSET($A180,,$P$7-1)),IF(AD$13=$M$7,CHOOSE($Q$6+1,$M$1,CHOOSE($R$6+1,0,SUM(OFFSET($A$11,$B180-$O$5,$O$6,1,-$P$6)))),IF(AD$13=$M$8,CHOOSE($Q$6+1,$M$1,CHOOSE($R$6+1,0,SUM(OFFSET($A$11,$B180-$O$5,$O$7,1,-$P$6)))),IF(AD$11&lt;$D$7,OFFSET(INDIRECT($D$3),$A180-1,$Q$3+AD$11),OFFSET(INDIRECT($D$4),$A180-1,$Q$4+AD$11)))))))</f>
        <v/>
      </c>
      <c r="AE180" s="45" t="str">
        <f t="shared" ref="AE180:AE190" ca="1" si="874">IF(AE$11="","",IF(AE$13=$M$5,CHOOSE($Q$6+1,$M$1,AF180+AG180-AH180),IF(AE$13=$M$6,CHOOSE($Q$6+1,$M$1,OFFSET($A180,,$P$7-1)),IF(AE$13=$M$7,CHOOSE($Q$6+1,$M$1,CHOOSE($R$6+1,0,SUM(OFFSET($A$11,$B180-$O$5,$O$6,1,-$P$6)))),IF(AE$13=$M$8,CHOOSE($Q$6+1,$M$1,CHOOSE($R$6+1,0,SUM(OFFSET($A$11,$B180-$O$5,$O$7,1,-$P$6)))),IF(AE$11&lt;$D$7,OFFSET(INDIRECT($D$3),$A180-1,$Q$3+AE$11),OFFSET(INDIRECT($D$4),$A180-1,$Q$4+AE$11)))))))</f>
        <v/>
      </c>
      <c r="AF180" s="45" t="str">
        <f t="shared" ref="AF180:AF190" ca="1" si="875">IF(AF$11="","",IF(AF$13=$M$5,CHOOSE($Q$6+1,$M$1,AG180+AH180-AI180),IF(AF$13=$M$6,CHOOSE($Q$6+1,$M$1,OFFSET($A180,,$P$7-1)),IF(AF$13=$M$7,CHOOSE($Q$6+1,$M$1,CHOOSE($R$6+1,0,SUM(OFFSET($A$11,$B180-$O$5,$O$6,1,-$P$6)))),IF(AF$13=$M$8,CHOOSE($Q$6+1,$M$1,CHOOSE($R$6+1,0,SUM(OFFSET($A$11,$B180-$O$5,$O$7,1,-$P$6)))),IF(AF$11&lt;$D$7,OFFSET(INDIRECT($D$3),$A180-1,$Q$3+AF$11),OFFSET(INDIRECT($D$4),$A180-1,$Q$4+AF$11)))))))</f>
        <v/>
      </c>
      <c r="AG180" s="45" t="str">
        <f t="shared" ref="AG180:AG190" ca="1" si="876">IF(AG$11="","",IF(AG$13=$M$5,CHOOSE($Q$6+1,$M$1,AH180+AI180-AJ180),IF(AG$13=$M$6,CHOOSE($Q$6+1,$M$1,OFFSET($A180,,$P$7-1)),IF(AG$13=$M$7,CHOOSE($Q$6+1,$M$1,CHOOSE($R$6+1,0,SUM(OFFSET($A$11,$B180-$O$5,$O$6,1,-$P$6)))),IF(AG$13=$M$8,CHOOSE($Q$6+1,$M$1,CHOOSE($R$6+1,0,SUM(OFFSET($A$11,$B180-$O$5,$O$7,1,-$P$6)))),IF(AG$11&lt;$D$7,OFFSET(INDIRECT($D$3),$A180-1,$Q$3+AG$11),OFFSET(INDIRECT($D$4),$A180-1,$Q$4+AG$11)))))))</f>
        <v/>
      </c>
      <c r="AH180" s="45" t="str">
        <f t="shared" ref="AH180:AH190" ca="1" si="877">IF(AH$11="","",IF(AH$13=$M$5,CHOOSE($Q$6+1,$M$1,AI180+AJ180-AK180),IF(AH$13=$M$6,CHOOSE($Q$6+1,$M$1,OFFSET($A180,,$P$7-1)),IF(AH$13=$M$7,CHOOSE($Q$6+1,$M$1,CHOOSE($R$6+1,0,SUM(OFFSET($A$11,$B180-$O$5,$O$6,1,-$P$6)))),IF(AH$13=$M$8,CHOOSE($Q$6+1,$M$1,CHOOSE($R$6+1,0,SUM(OFFSET($A$11,$B180-$O$5,$O$7,1,-$P$6)))),IF(AH$11&lt;$D$7,OFFSET(INDIRECT($D$3),$A180-1,$Q$3+AH$11),OFFSET(INDIRECT($D$4),$A180-1,$Q$4+AH$11)))))))</f>
        <v/>
      </c>
      <c r="AI180" s="45" t="str">
        <f t="shared" ref="AI180:AI190" ca="1" si="878">IF(AI$11="","",IF(AI$13=$M$5,CHOOSE($Q$6+1,$M$1,AJ180+AK180-AL180),IF(AI$13=$M$6,CHOOSE($Q$6+1,$M$1,OFFSET($A180,,$P$7-1)),IF(AI$13=$M$7,CHOOSE($Q$6+1,$M$1,CHOOSE($R$6+1,0,SUM(OFFSET($A$11,$B180-$O$5,$O$6,1,-$P$6)))),IF(AI$13=$M$8,CHOOSE($Q$6+1,$M$1,CHOOSE($R$6+1,0,SUM(OFFSET($A$11,$B180-$O$5,$O$7,1,-$P$6)))),IF(AI$11&lt;$D$7,OFFSET(INDIRECT($D$3),$A180-1,$Q$3+AI$11),OFFSET(INDIRECT($D$4),$A180-1,$Q$4+AI$11)))))))</f>
        <v/>
      </c>
      <c r="AJ180" s="45" t="str">
        <f t="shared" ref="AJ180:AJ190" ca="1" si="879">IF(AJ$11="","",IF(AJ$13=$M$5,CHOOSE($Q$6+1,$M$1,AK180+AL180-AM180),IF(AJ$13=$M$6,CHOOSE($Q$6+1,$M$1,OFFSET($A180,,$P$7-1)),IF(AJ$13=$M$7,CHOOSE($Q$6+1,$M$1,CHOOSE($R$6+1,0,SUM(OFFSET($A$11,$B180-$O$5,$O$6,1,-$P$6)))),IF(AJ$13=$M$8,CHOOSE($Q$6+1,$M$1,CHOOSE($R$6+1,0,SUM(OFFSET($A$11,$B180-$O$5,$O$7,1,-$P$6)))),IF(AJ$11&lt;$D$7,OFFSET(INDIRECT($D$3),$A180-1,$Q$3+AJ$11),OFFSET(INDIRECT($D$4),$A180-1,$Q$4+AJ$11)))))))</f>
        <v/>
      </c>
      <c r="AK180" s="45" t="str">
        <f t="shared" ref="AK180:AK190" ca="1" si="880">IF(AK$11="","",IF(AK$13=$M$5,CHOOSE($Q$6+1,$M$1,AL180+AM180-AN180),IF(AK$13=$M$6,CHOOSE($Q$6+1,$M$1,OFFSET($A180,,$P$7-1)),IF(AK$13=$M$7,CHOOSE($Q$6+1,$M$1,CHOOSE($R$6+1,0,SUM(OFFSET($A$11,$B180-$O$5,$O$6,1,-$P$6)))),IF(AK$13=$M$8,CHOOSE($Q$6+1,$M$1,CHOOSE($R$6+1,0,SUM(OFFSET($A$11,$B180-$O$5,$O$7,1,-$P$6)))),IF(AK$11&lt;$D$7,OFFSET(INDIRECT($D$3),$A180-1,$Q$3+AK$11),OFFSET(INDIRECT($D$4),$A180-1,$Q$4+AK$11)))))))</f>
        <v/>
      </c>
      <c r="AL180" s="45" t="str">
        <f t="shared" ref="AL180:AL190" ca="1" si="881">IF(AL$11="","",IF(AL$13=$M$5,CHOOSE($Q$6+1,$M$1,AM180+AN180-AO180),IF(AL$13=$M$6,CHOOSE($Q$6+1,$M$1,OFFSET($A180,,$P$7-1)),IF(AL$13=$M$7,CHOOSE($Q$6+1,$M$1,CHOOSE($R$6+1,0,SUM(OFFSET($A$11,$B180-$O$5,$O$6,1,-$P$6)))),IF(AL$13=$M$8,CHOOSE($Q$6+1,$M$1,CHOOSE($R$6+1,0,SUM(OFFSET($A$11,$B180-$O$5,$O$7,1,-$P$6)))),IF(AL$11&lt;$D$7,OFFSET(INDIRECT($D$3),$A180-1,$Q$3+AL$11),OFFSET(INDIRECT($D$4),$A180-1,$Q$4+AL$11)))))))</f>
        <v/>
      </c>
      <c r="AM180" s="45" t="str">
        <f t="shared" ref="AM180:AM190" ca="1" si="882">IF(AM$11="","",IF(AM$13=$M$5,CHOOSE($Q$6+1,$M$1,AN180+AO180-AP180),IF(AM$13=$M$6,CHOOSE($Q$6+1,$M$1,OFFSET($A180,,$P$7-1)),IF(AM$13=$M$7,CHOOSE($Q$6+1,$M$1,CHOOSE($R$6+1,0,SUM(OFFSET($A$11,$B180-$O$5,$O$6,1,-$P$6)))),IF(AM$13=$M$8,CHOOSE($Q$6+1,$M$1,CHOOSE($R$6+1,0,SUM(OFFSET($A$11,$B180-$O$5,$O$7,1,-$P$6)))),IF(AM$11&lt;$D$7,OFFSET(INDIRECT($D$3),$A180-1,$Q$3+AM$11),OFFSET(INDIRECT($D$4),$A180-1,$Q$4+AM$11)))))))</f>
        <v/>
      </c>
      <c r="AN180" s="45" t="str">
        <f t="shared" ref="AN180:AN190" ca="1" si="883">IF(AN$11="","",IF(AN$13=$M$5,CHOOSE($Q$6+1,$M$1,AO180+AP180-AQ180),IF(AN$13=$M$6,CHOOSE($Q$6+1,$M$1,OFFSET($A180,,$P$7-1)),IF(AN$13=$M$7,CHOOSE($Q$6+1,$M$1,CHOOSE($R$6+1,0,SUM(OFFSET($A$11,$B180-$O$5,$O$6,1,-$P$6)))),IF(AN$13=$M$8,CHOOSE($Q$6+1,$M$1,CHOOSE($R$6+1,0,SUM(OFFSET($A$11,$B180-$O$5,$O$7,1,-$P$6)))),IF(AN$11&lt;$D$7,OFFSET(INDIRECT($D$3),$A180-1,$Q$3+AN$11),OFFSET(INDIRECT($D$4),$A180-1,$Q$4+AN$11)))))))</f>
        <v/>
      </c>
      <c r="AO180" s="45" t="str">
        <f t="shared" ref="AO180:AO190" ca="1" si="884">IF(AO$11="","",IF(AO$13=$M$5,CHOOSE($Q$6+1,$M$1,AP180+AQ180-AR180),IF(AO$13=$M$6,CHOOSE($Q$6+1,$M$1,OFFSET($A180,,$P$7-1)),IF(AO$13=$M$7,CHOOSE($Q$6+1,$M$1,CHOOSE($R$6+1,0,SUM(OFFSET($A$11,$B180-$O$5,$O$6,1,-$P$6)))),IF(AO$13=$M$8,CHOOSE($Q$6+1,$M$1,CHOOSE($R$6+1,0,SUM(OFFSET($A$11,$B180-$O$5,$O$7,1,-$P$6)))),IF(AO$11&lt;$D$7,OFFSET(INDIRECT($D$3),$A180-1,$Q$3+AO$11),OFFSET(INDIRECT($D$4),$A180-1,$Q$4+AO$11)))))))</f>
        <v/>
      </c>
      <c r="AP180" s="45" t="str">
        <f t="shared" ref="AP180:AP190" ca="1" si="885">IF(AP$11="","",IF(AP$13=$M$5,CHOOSE($Q$6+1,$M$1,AQ180+AR180-AS180),IF(AP$13=$M$6,CHOOSE($Q$6+1,$M$1,OFFSET($A180,,$P$7-1)),IF(AP$13=$M$7,CHOOSE($Q$6+1,$M$1,CHOOSE($R$6+1,0,SUM(OFFSET($A$11,$B180-$O$5,$O$6,1,-$P$6)))),IF(AP$13=$M$8,CHOOSE($Q$6+1,$M$1,CHOOSE($R$6+1,0,SUM(OFFSET($A$11,$B180-$O$5,$O$7,1,-$P$6)))),IF(AP$11&lt;$D$7,OFFSET(INDIRECT($D$3),$A180-1,$Q$3+AP$11),OFFSET(INDIRECT($D$4),$A180-1,$Q$4+AP$11)))))))</f>
        <v/>
      </c>
      <c r="AQ180" s="45" t="str">
        <f t="shared" ref="AQ180:AQ190" ca="1" si="886">IF(AQ$11="","",IF(AQ$13=$M$5,CHOOSE($Q$6+1,$M$1,AR180+AS180-AT180),IF(AQ$13=$M$6,CHOOSE($Q$6+1,$M$1,OFFSET($A180,,$P$7-1)),IF(AQ$13=$M$7,CHOOSE($Q$6+1,$M$1,CHOOSE($R$6+1,0,SUM(OFFSET($A$11,$B180-$O$5,$O$6,1,-$P$6)))),IF(AQ$13=$M$8,CHOOSE($Q$6+1,$M$1,CHOOSE($R$6+1,0,SUM(OFFSET($A$11,$B180-$O$5,$O$7,1,-$P$6)))),IF(AQ$11&lt;$D$7,OFFSET(INDIRECT($D$3),$A180-1,$Q$3+AQ$11),OFFSET(INDIRECT($D$4),$A180-1,$Q$4+AQ$11)))))))</f>
        <v/>
      </c>
      <c r="AR180" s="45" t="str">
        <f t="shared" ref="AR180:AR190" ca="1" si="887">IF(AR$11="","",IF(AR$13=$M$5,CHOOSE($Q$6+1,$M$1,AS180+AT180-AU180),IF(AR$13=$M$6,CHOOSE($Q$6+1,$M$1,OFFSET($A180,,$P$7-1)),IF(AR$13=$M$7,CHOOSE($Q$6+1,$M$1,CHOOSE($R$6+1,0,SUM(OFFSET($A$11,$B180-$O$5,$O$6,1,-$P$6)))),IF(AR$13=$M$8,CHOOSE($Q$6+1,$M$1,CHOOSE($R$6+1,0,SUM(OFFSET($A$11,$B180-$O$5,$O$7,1,-$P$6)))),IF(AR$11&lt;$D$7,OFFSET(INDIRECT($D$3),$A180-1,$Q$3+AR$11),OFFSET(INDIRECT($D$4),$A180-1,$Q$4+AR$11)))))))</f>
        <v/>
      </c>
      <c r="AS180" s="45" t="str">
        <f t="shared" ref="AS180:AS190" ca="1" si="888">IF(AS$11="","",IF(AS$13=$M$5,CHOOSE($Q$6+1,$M$1,AT180+AU180-AV180),IF(AS$13=$M$6,CHOOSE($Q$6+1,$M$1,OFFSET($A180,,$P$7-1)),IF(AS$13=$M$7,CHOOSE($Q$6+1,$M$1,CHOOSE($R$6+1,0,SUM(OFFSET($A$11,$B180-$O$5,$O$6,1,-$P$6)))),IF(AS$13=$M$8,CHOOSE($Q$6+1,$M$1,CHOOSE($R$6+1,0,SUM(OFFSET($A$11,$B180-$O$5,$O$7,1,-$P$6)))),IF(AS$11&lt;$D$7,OFFSET(INDIRECT($D$3),$A180-1,$Q$3+AS$11),OFFSET(INDIRECT($D$4),$A180-1,$Q$4+AS$11)))))))</f>
        <v/>
      </c>
      <c r="AT180" s="45" t="str">
        <f t="shared" ref="AT180:AT190" ca="1" si="889">IF(AT$11="","",IF(AT$13=$M$5,CHOOSE($Q$6+1,$M$1,AU180+AV180-AW180),IF(AT$13=$M$6,CHOOSE($Q$6+1,$M$1,OFFSET($A180,,$P$7-1)),IF(AT$13=$M$7,CHOOSE($Q$6+1,$M$1,CHOOSE($R$6+1,0,SUM(OFFSET($A$11,$B180-$O$5,$O$6,1,-$P$6)))),IF(AT$13=$M$8,CHOOSE($Q$6+1,$M$1,CHOOSE($R$6+1,0,SUM(OFFSET($A$11,$B180-$O$5,$O$7,1,-$P$6)))),IF(AT$11&lt;$D$7,OFFSET(INDIRECT($D$3),$A180-1,$Q$3+AT$11),OFFSET(INDIRECT($D$4),$A180-1,$Q$4+AT$11)))))))</f>
        <v/>
      </c>
      <c r="AU180" s="45" t="str">
        <f t="shared" ref="AU180:AU190" ca="1" si="890">IF(AU$11="","",IF(AU$13=$M$5,CHOOSE($Q$6+1,$M$1,AV180+AW180-AX180),IF(AU$13=$M$6,CHOOSE($Q$6+1,$M$1,OFFSET($A180,,$P$7-1)),IF(AU$13=$M$7,CHOOSE($Q$6+1,$M$1,CHOOSE($R$6+1,0,SUM(OFFSET($A$11,$B180-$O$5,$O$6,1,-$P$6)))),IF(AU$13=$M$8,CHOOSE($Q$6+1,$M$1,CHOOSE($R$6+1,0,SUM(OFFSET($A$11,$B180-$O$5,$O$7,1,-$P$6)))),IF(AU$11&lt;$D$7,OFFSET(INDIRECT($D$3),$A180-1,$Q$3+AU$11),OFFSET(INDIRECT($D$4),$A180-1,$Q$4+AU$11)))))))</f>
        <v/>
      </c>
      <c r="AV180" s="45" t="str">
        <f t="shared" ref="AV180:AV190" ca="1" si="891">IF(AV$11="","",IF(AV$13=$M$5,CHOOSE($Q$6+1,$M$1,AW180+AX180-AY180),IF(AV$13=$M$6,CHOOSE($Q$6+1,$M$1,OFFSET($A180,,$P$7-1)),IF(AV$13=$M$7,CHOOSE($Q$6+1,$M$1,CHOOSE($R$6+1,0,SUM(OFFSET($A$11,$B180-$O$5,$O$6,1,-$P$6)))),IF(AV$13=$M$8,CHOOSE($Q$6+1,$M$1,CHOOSE($R$6+1,0,SUM(OFFSET($A$11,$B180-$O$5,$O$7,1,-$P$6)))),IF(AV$11&lt;$D$7,OFFSET(INDIRECT($D$3),$A180-1,$Q$3+AV$11),OFFSET(INDIRECT($D$4),$A180-1,$Q$4+AV$11)))))))</f>
        <v/>
      </c>
      <c r="AW180" s="45" t="str">
        <f t="shared" ref="AW180:AW190" ca="1" si="892">IF(AW$11="","",IF(AW$13=$M$5,CHOOSE($Q$6+1,$M$1,AX180+AY180-AZ180),IF(AW$13=$M$6,CHOOSE($Q$6+1,$M$1,OFFSET($A180,,$P$7-1)),IF(AW$13=$M$7,CHOOSE($Q$6+1,$M$1,CHOOSE($R$6+1,0,SUM(OFFSET($A$11,$B180-$O$5,$O$6,1,-$P$6)))),IF(AW$13=$M$8,CHOOSE($Q$6+1,$M$1,CHOOSE($R$6+1,0,SUM(OFFSET($A$11,$B180-$O$5,$O$7,1,-$P$6)))),IF(AW$11&lt;$D$7,OFFSET(INDIRECT($D$3),$A180-1,$Q$3+AW$11),OFFSET(INDIRECT($D$4),$A180-1,$Q$4+AW$11)))))))</f>
        <v/>
      </c>
      <c r="AX180" s="45" t="str">
        <f t="shared" ref="AX180:AX190" ca="1" si="893">IF(AX$11="","",IF(AX$13=$M$5,CHOOSE($Q$6+1,$M$1,AY180+AZ180-BA180),IF(AX$13=$M$6,CHOOSE($Q$6+1,$M$1,OFFSET($A180,,$P$7-1)),IF(AX$13=$M$7,CHOOSE($Q$6+1,$M$1,CHOOSE($R$6+1,0,SUM(OFFSET($A$11,$B180-$O$5,$O$6,1,-$P$6)))),IF(AX$13=$M$8,CHOOSE($Q$6+1,$M$1,CHOOSE($R$6+1,0,SUM(OFFSET($A$11,$B180-$O$5,$O$7,1,-$P$6)))),IF(AX$11&lt;$D$7,OFFSET(INDIRECT($D$3),$A180-1,$Q$3+AX$11),OFFSET(INDIRECT($D$4),$A180-1,$Q$4+AX$11)))))))</f>
        <v/>
      </c>
      <c r="AY180" s="45" t="str">
        <f t="shared" ref="AY180:AY190" ca="1" si="894">IF(AY$11="","",IF(AY$13=$M$5,CHOOSE($Q$6+1,$M$1,AZ180+BA180-BB180),IF(AY$13=$M$6,CHOOSE($Q$6+1,$M$1,OFFSET($A180,,$P$7-1)),IF(AY$13=$M$7,CHOOSE($Q$6+1,$M$1,CHOOSE($R$6+1,0,SUM(OFFSET($A$11,$B180-$O$5,$O$6,1,-$P$6)))),IF(AY$13=$M$8,CHOOSE($Q$6+1,$M$1,CHOOSE($R$6+1,0,SUM(OFFSET($A$11,$B180-$O$5,$O$7,1,-$P$6)))),IF(AY$11&lt;$D$7,OFFSET(INDIRECT($D$3),$A180-1,$Q$3+AY$11),OFFSET(INDIRECT($D$4),$A180-1,$Q$4+AY$11)))))))</f>
        <v/>
      </c>
      <c r="AZ180" s="45" t="str">
        <f t="shared" ref="AZ180:AZ190" ca="1" si="895">IF(AZ$11="","",IF(AZ$13=$M$5,CHOOSE($Q$6+1,$M$1,BA180+BB180-BC180),IF(AZ$13=$M$6,CHOOSE($Q$6+1,$M$1,OFFSET($A180,,$P$7-1)),IF(AZ$13=$M$7,CHOOSE($Q$6+1,$M$1,CHOOSE($R$6+1,0,SUM(OFFSET($A$11,$B180-$O$5,$O$6,1,-$P$6)))),IF(AZ$13=$M$8,CHOOSE($Q$6+1,$M$1,CHOOSE($R$6+1,0,SUM(OFFSET($A$11,$B180-$O$5,$O$7,1,-$P$6)))),IF(AZ$11&lt;$D$7,OFFSET(INDIRECT($D$3),$A180-1,$Q$3+AZ$11),OFFSET(INDIRECT($D$4),$A180-1,$Q$4+AZ$11)))))))</f>
        <v/>
      </c>
      <c r="BA180" s="45" t="str">
        <f t="shared" ref="BA180:BA190" ca="1" si="896">IF(BA$11="","",IF(BA$13=$M$5,CHOOSE($Q$6+1,$M$1,BB180+BC180-BD180),IF(BA$13=$M$6,CHOOSE($Q$6+1,$M$1,OFFSET($A180,,$P$7-1)),IF(BA$13=$M$7,CHOOSE($Q$6+1,$M$1,CHOOSE($R$6+1,0,SUM(OFFSET($A$11,$B180-$O$5,$O$6,1,-$P$6)))),IF(BA$13=$M$8,CHOOSE($Q$6+1,$M$1,CHOOSE($R$6+1,0,SUM(OFFSET($A$11,$B180-$O$5,$O$7,1,-$P$6)))),IF(BA$11&lt;$D$7,OFFSET(INDIRECT($D$3),$A180-1,$Q$3+BA$11),OFFSET(INDIRECT($D$4),$A180-1,$Q$4+BA$11)))))))</f>
        <v/>
      </c>
      <c r="BB180" s="45" t="str">
        <f t="shared" ref="BB180:BB190" ca="1" si="897">IF(BB$11="","",IF(BB$13=$M$5,CHOOSE($Q$6+1,$M$1,BC180+BD180-BE180),IF(BB$13=$M$6,CHOOSE($Q$6+1,$M$1,OFFSET($A180,,$P$7-1)),IF(BB$13=$M$7,CHOOSE($Q$6+1,$M$1,CHOOSE($R$6+1,0,SUM(OFFSET($A$11,$B180-$O$5,$O$6,1,-$P$6)))),IF(BB$13=$M$8,CHOOSE($Q$6+1,$M$1,CHOOSE($R$6+1,0,SUM(OFFSET($A$11,$B180-$O$5,$O$7,1,-$P$6)))),IF(BB$11&lt;$D$7,OFFSET(INDIRECT($D$3),$A180-1,$Q$3+BB$11),OFFSET(INDIRECT($D$4),$A180-1,$Q$4+BB$11)))))))</f>
        <v/>
      </c>
      <c r="BC180" s="45" t="str">
        <f t="shared" ref="BC180:BC190" ca="1" si="898">IF(BC$11="","",IF(BC$13=$M$5,CHOOSE($Q$6+1,$M$1,BD180+BE180-BF180),IF(BC$13=$M$6,CHOOSE($Q$6+1,$M$1,OFFSET($A180,,$P$7-1)),IF(BC$13=$M$7,CHOOSE($Q$6+1,$M$1,CHOOSE($R$6+1,0,SUM(OFFSET($A$11,$B180-$O$5,$O$6,1,-$P$6)))),IF(BC$13=$M$8,CHOOSE($Q$6+1,$M$1,CHOOSE($R$6+1,0,SUM(OFFSET($A$11,$B180-$O$5,$O$7,1,-$P$6)))),IF(BC$11&lt;$D$7,OFFSET(INDIRECT($D$3),$A180-1,$Q$3+BC$11),OFFSET(INDIRECT($D$4),$A180-1,$Q$4+BC$11)))))))</f>
        <v/>
      </c>
      <c r="BD180" s="45" t="str">
        <f t="shared" ref="BD180:BD190" ca="1" si="899">IF(BD$11="","",IF(BD$13=$M$5,CHOOSE($Q$6+1,$M$1,BE180+BF180-BG180),IF(BD$13=$M$6,CHOOSE($Q$6+1,$M$1,OFFSET($A180,,$P$7-1)),IF(BD$13=$M$7,CHOOSE($Q$6+1,$M$1,CHOOSE($R$6+1,0,SUM(OFFSET($A$11,$B180-$O$5,$O$6,1,-$P$6)))),IF(BD$13=$M$8,CHOOSE($Q$6+1,$M$1,CHOOSE($R$6+1,0,SUM(OFFSET($A$11,$B180-$O$5,$O$7,1,-$P$6)))),IF(BD$11&lt;$D$7,OFFSET(INDIRECT($D$3),$A180-1,$Q$3+BD$11),OFFSET(INDIRECT($D$4),$A180-1,$Q$4+BD$11)))))))</f>
        <v/>
      </c>
      <c r="BE180" s="45" t="str">
        <f t="shared" ref="BE180:BE190" ca="1" si="900">IF(BE$11="","",IF(BE$13=$M$5,CHOOSE($Q$6+1,$M$1,BF180+BG180-BH180),IF(BE$13=$M$6,CHOOSE($Q$6+1,$M$1,OFFSET($A180,,$P$7-1)),IF(BE$13=$M$7,CHOOSE($Q$6+1,$M$1,CHOOSE($R$6+1,0,SUM(OFFSET($A$11,$B180-$O$5,$O$6,1,-$P$6)))),IF(BE$13=$M$8,CHOOSE($Q$6+1,$M$1,CHOOSE($R$6+1,0,SUM(OFFSET($A$11,$B180-$O$5,$O$7,1,-$P$6)))),IF(BE$11&lt;$D$7,OFFSET(INDIRECT($D$3),$A180-1,$Q$3+BE$11),OFFSET(INDIRECT($D$4),$A180-1,$Q$4+BE$11)))))))</f>
        <v/>
      </c>
      <c r="BF180" s="45" t="str">
        <f t="shared" ref="BF180:BF190" ca="1" si="901">IF(BF$11="","",IF(BF$13=$M$5,CHOOSE($Q$6+1,$M$1,BG180+BH180-BI180),IF(BF$13=$M$6,CHOOSE($Q$6+1,$M$1,OFFSET($A180,,$P$7-1)),IF(BF$13=$M$7,CHOOSE($Q$6+1,$M$1,CHOOSE($R$6+1,0,SUM(OFFSET($A$11,$B180-$O$5,$O$6,1,-$P$6)))),IF(BF$13=$M$8,CHOOSE($Q$6+1,$M$1,CHOOSE($R$6+1,0,SUM(OFFSET($A$11,$B180-$O$5,$O$7,1,-$P$6)))),IF(BF$11&lt;$D$7,OFFSET(INDIRECT($D$3),$A180-1,$Q$3+BF$11),OFFSET(INDIRECT($D$4),$A180-1,$Q$4+BF$11)))))))</f>
        <v/>
      </c>
      <c r="BG180" s="45" t="str">
        <f t="shared" ref="BG180:BG190" ca="1" si="902">IF(BG$11="","",IF(BG$13=$M$5,CHOOSE($Q$6+1,$M$1,BH180+BI180-BJ180),IF(BG$13=$M$6,CHOOSE($Q$6+1,$M$1,OFFSET($A180,,$P$7-1)),IF(BG$13=$M$7,CHOOSE($Q$6+1,$M$1,CHOOSE($R$6+1,0,SUM(OFFSET($A$11,$B180-$O$5,$O$6,1,-$P$6)))),IF(BG$13=$M$8,CHOOSE($Q$6+1,$M$1,CHOOSE($R$6+1,0,SUM(OFFSET($A$11,$B180-$O$5,$O$7,1,-$P$6)))),IF(BG$11&lt;$D$7,OFFSET(INDIRECT($D$3),$A180-1,$Q$3+BG$11),OFFSET(INDIRECT($D$4),$A180-1,$Q$4+BG$11)))))))</f>
        <v/>
      </c>
      <c r="BH180" s="45" t="str">
        <f t="shared" ref="BH180:BH190" ca="1" si="903">IF(BH$11="","",IF(BH$13=$M$5,CHOOSE($Q$6+1,$M$1,BI180+BJ180-BK180),IF(BH$13=$M$6,CHOOSE($Q$6+1,$M$1,OFFSET($A180,,$P$7-1)),IF(BH$13=$M$7,CHOOSE($Q$6+1,$M$1,CHOOSE($R$6+1,0,SUM(OFFSET($A$11,$B180-$O$5,$O$6,1,-$P$6)))),IF(BH$13=$M$8,CHOOSE($Q$6+1,$M$1,CHOOSE($R$6+1,0,SUM(OFFSET($A$11,$B180-$O$5,$O$7,1,-$P$6)))),IF(BH$11&lt;$D$7,OFFSET(INDIRECT($D$3),$A180-1,$Q$3+BH$11),OFFSET(INDIRECT($D$4),$A180-1,$Q$4+BH$11)))))))</f>
        <v/>
      </c>
      <c r="BI180" s="45" t="str">
        <f t="shared" ref="BI180:BI190" ca="1" si="904">IF(BI$11="","",IF(BI$13=$M$5,CHOOSE($Q$6+1,$M$1,BJ180+BK180-BL180),IF(BI$13=$M$6,CHOOSE($Q$6+1,$M$1,OFFSET($A180,,$P$7-1)),IF(BI$13=$M$7,CHOOSE($Q$6+1,$M$1,CHOOSE($R$6+1,0,SUM(OFFSET($A$11,$B180-$O$5,$O$6,1,-$P$6)))),IF(BI$13=$M$8,CHOOSE($Q$6+1,$M$1,CHOOSE($R$6+1,0,SUM(OFFSET($A$11,$B180-$O$5,$O$7,1,-$P$6)))),IF(BI$11&lt;$D$7,OFFSET(INDIRECT($D$3),$A180-1,$Q$3+BI$11),OFFSET(INDIRECT($D$4),$A180-1,$Q$4+BI$11)))))))</f>
        <v/>
      </c>
      <c r="BJ180" s="45" t="str">
        <f t="shared" ref="BJ180:BJ190" ca="1" si="905">IF(BJ$11="","",IF(BJ$13=$M$5,CHOOSE($Q$6+1,$M$1,BK180+BL180-BM180),IF(BJ$13=$M$6,CHOOSE($Q$6+1,$M$1,OFFSET($A180,,$P$7-1)),IF(BJ$13=$M$7,CHOOSE($Q$6+1,$M$1,CHOOSE($R$6+1,0,SUM(OFFSET($A$11,$B180-$O$5,$O$6,1,-$P$6)))),IF(BJ$13=$M$8,CHOOSE($Q$6+1,$M$1,CHOOSE($R$6+1,0,SUM(OFFSET($A$11,$B180-$O$5,$O$7,1,-$P$6)))),IF(BJ$11&lt;$D$7,OFFSET(INDIRECT($D$3),$A180-1,$Q$3+BJ$11),OFFSET(INDIRECT($D$4),$A180-1,$Q$4+BJ$11)))))))</f>
        <v/>
      </c>
      <c r="BK180" s="45" t="str">
        <f t="shared" ref="BK180:BK190" ca="1" si="906">IF(BK$11="","",IF(BK$13=$M$5,CHOOSE($Q$6+1,$M$1,BL180+BM180-BN180),IF(BK$13=$M$6,CHOOSE($Q$6+1,$M$1,OFFSET($A180,,$P$7-1)),IF(BK$13=$M$7,CHOOSE($Q$6+1,$M$1,CHOOSE($R$6+1,0,SUM(OFFSET($A$11,$B180-$O$5,$O$6,1,-$P$6)))),IF(BK$13=$M$8,CHOOSE($Q$6+1,$M$1,CHOOSE($R$6+1,0,SUM(OFFSET($A$11,$B180-$O$5,$O$7,1,-$P$6)))),IF(BK$11&lt;$D$7,OFFSET(INDIRECT($D$3),$A180-1,$Q$3+BK$11),OFFSET(INDIRECT($D$4),$A180-1,$Q$4+BK$11)))))))</f>
        <v/>
      </c>
      <c r="BL180" s="45" t="str">
        <f t="shared" ref="BL180:BL190" ca="1" si="907">IF(BL$11="","",IF(BL$13=$M$5,CHOOSE($Q$6+1,$M$1,BM180+BN180-BO180),IF(BL$13=$M$6,CHOOSE($Q$6+1,$M$1,OFFSET($A180,,$P$7-1)),IF(BL$13=$M$7,CHOOSE($Q$6+1,$M$1,CHOOSE($R$6+1,0,SUM(OFFSET($A$11,$B180-$O$5,$O$6,1,-$P$6)))),IF(BL$13=$M$8,CHOOSE($Q$6+1,$M$1,CHOOSE($R$6+1,0,SUM(OFFSET($A$11,$B180-$O$5,$O$7,1,-$P$6)))),IF(BL$11&lt;$D$7,OFFSET(INDIRECT($D$3),$A180-1,$Q$3+BL$11),OFFSET(INDIRECT($D$4),$A180-1,$Q$4+BL$11)))))))</f>
        <v/>
      </c>
      <c r="BM180" s="45" t="str">
        <f t="shared" ref="BM180:BM190" ca="1" si="908">IF(BM$11="","",IF(BM$13=$M$5,CHOOSE($Q$6+1,$M$1,BN180+BO180-BP180),IF(BM$13=$M$6,CHOOSE($Q$6+1,$M$1,OFFSET($A180,,$P$7-1)),IF(BM$13=$M$7,CHOOSE($Q$6+1,$M$1,CHOOSE($R$6+1,0,SUM(OFFSET($A$11,$B180-$O$5,$O$6,1,-$P$6)))),IF(BM$13=$M$8,CHOOSE($Q$6+1,$M$1,CHOOSE($R$6+1,0,SUM(OFFSET($A$11,$B180-$O$5,$O$7,1,-$P$6)))),IF(BM$11&lt;$D$7,OFFSET(INDIRECT($D$3),$A180-1,$Q$3+BM$11),OFFSET(INDIRECT($D$4),$A180-1,$Q$4+BM$11)))))))</f>
        <v/>
      </c>
      <c r="BN180" s="45" t="str">
        <f t="shared" ref="BN180:BN190" ca="1" si="909">IF(BN$11="","",IF(BN$13=$M$5,CHOOSE($Q$6+1,$M$1,BO180+BP180-BQ180),IF(BN$13=$M$6,CHOOSE($Q$6+1,$M$1,OFFSET($A180,,$P$7-1)),IF(BN$13=$M$7,CHOOSE($Q$6+1,$M$1,CHOOSE($R$6+1,0,SUM(OFFSET($A$11,$B180-$O$5,$O$6,1,-$P$6)))),IF(BN$13=$M$8,CHOOSE($Q$6+1,$M$1,CHOOSE($R$6+1,0,SUM(OFFSET($A$11,$B180-$O$5,$O$7,1,-$P$6)))),IF(BN$11&lt;$D$7,OFFSET(INDIRECT($D$3),$A180-1,$Q$3+BN$11),OFFSET(INDIRECT($D$4),$A180-1,$Q$4+BN$11)))))))</f>
        <v/>
      </c>
      <c r="BO180" s="45" t="str">
        <f t="shared" ref="BO180:BO190" ca="1" si="910">IF(BO$11="","",IF(BO$13=$M$5,CHOOSE($Q$6+1,$M$1,BP180+BQ180-BR180),IF(BO$13=$M$6,CHOOSE($Q$6+1,$M$1,OFFSET($A180,,$P$7-1)),IF(BO$13=$M$7,CHOOSE($Q$6+1,$M$1,CHOOSE($R$6+1,0,SUM(OFFSET($A$11,$B180-$O$5,$O$6,1,-$P$6)))),IF(BO$13=$M$8,CHOOSE($Q$6+1,$M$1,CHOOSE($R$6+1,0,SUM(OFFSET($A$11,$B180-$O$5,$O$7,1,-$P$6)))),IF(BO$11&lt;$D$7,OFFSET(INDIRECT($D$3),$A180-1,$Q$3+BO$11),OFFSET(INDIRECT($D$4),$A180-1,$Q$4+BO$11)))))))</f>
        <v/>
      </c>
      <c r="BP180" s="45" t="str">
        <f t="shared" ref="BP180:BP190" ca="1" si="911">IF(BP$11="","",IF(BP$13=$M$5,CHOOSE($Q$6+1,$M$1,BQ180+BR180-BS180),IF(BP$13=$M$6,CHOOSE($Q$6+1,$M$1,OFFSET($A180,,$P$7-1)),IF(BP$13=$M$7,CHOOSE($Q$6+1,$M$1,CHOOSE($R$6+1,0,SUM(OFFSET($A$11,$B180-$O$5,$O$6,1,-$P$6)))),IF(BP$13=$M$8,CHOOSE($Q$6+1,$M$1,CHOOSE($R$6+1,0,SUM(OFFSET($A$11,$B180-$O$5,$O$7,1,-$P$6)))),IF(BP$11&lt;$D$7,OFFSET(INDIRECT($D$3),$A180-1,$Q$3+BP$11),OFFSET(INDIRECT($D$4),$A180-1,$Q$4+BP$11)))))))</f>
        <v/>
      </c>
      <c r="BQ180" s="45" t="str">
        <f t="shared" ref="BQ180:BQ190" ca="1" si="912">IF(BQ$11="","",IF(BQ$13=$M$5,CHOOSE($Q$6+1,$M$1,BR180+BS180-BT180),IF(BQ$13=$M$6,CHOOSE($Q$6+1,$M$1,OFFSET($A180,,$P$7-1)),IF(BQ$13=$M$7,CHOOSE($Q$6+1,$M$1,CHOOSE($R$6+1,0,SUM(OFFSET($A$11,$B180-$O$5,$O$6,1,-$P$6)))),IF(BQ$13=$M$8,CHOOSE($Q$6+1,$M$1,CHOOSE($R$6+1,0,SUM(OFFSET($A$11,$B180-$O$5,$O$7,1,-$P$6)))),IF(BQ$11&lt;$D$7,OFFSET(INDIRECT($D$3),$A180-1,$Q$3+BQ$11),OFFSET(INDIRECT($D$4),$A180-1,$Q$4+BQ$11)))))))</f>
        <v/>
      </c>
      <c r="BR180" s="45" t="str">
        <f t="shared" ref="BR180:BR190" ca="1" si="913">IF(BR$11="","",IF(BR$13=$M$5,CHOOSE($Q$6+1,$M$1,BS180+BT180-BU180),IF(BR$13=$M$6,CHOOSE($Q$6+1,$M$1,OFFSET($A180,,$P$7-1)),IF(BR$13=$M$7,CHOOSE($Q$6+1,$M$1,CHOOSE($R$6+1,0,SUM(OFFSET($A$11,$B180-$O$5,$O$6,1,-$P$6)))),IF(BR$13=$M$8,CHOOSE($Q$6+1,$M$1,CHOOSE($R$6+1,0,SUM(OFFSET($A$11,$B180-$O$5,$O$7,1,-$P$6)))),IF(BR$11&lt;$D$7,OFFSET(INDIRECT($D$3),$A180-1,$Q$3+BR$11),OFFSET(INDIRECT($D$4),$A180-1,$Q$4+BR$11)))))))</f>
        <v/>
      </c>
      <c r="BS180" s="45" t="str">
        <f t="shared" ref="BS180:BS190" ca="1" si="914">IF(BS$11="","",IF(BS$13=$M$5,CHOOSE($Q$6+1,$M$1,BT180+BU180-BV180),IF(BS$13=$M$6,CHOOSE($Q$6+1,$M$1,OFFSET($A180,,$P$7-1)),IF(BS$13=$M$7,CHOOSE($Q$6+1,$M$1,CHOOSE($R$6+1,0,SUM(OFFSET($A$11,$B180-$O$5,$O$6,1,-$P$6)))),IF(BS$13=$M$8,CHOOSE($Q$6+1,$M$1,CHOOSE($R$6+1,0,SUM(OFFSET($A$11,$B180-$O$5,$O$7,1,-$P$6)))),IF(BS$11&lt;$D$7,OFFSET(INDIRECT($D$3),$A180-1,$Q$3+BS$11),OFFSET(INDIRECT($D$4),$A180-1,$Q$4+BS$11)))))))</f>
        <v/>
      </c>
      <c r="BT180" s="45" t="str">
        <f t="shared" ref="BT180:BT190" ca="1" si="915">IF(BT$11="","",IF(BT$13=$M$5,CHOOSE($Q$6+1,$M$1,BU180+BV180-BW180),IF(BT$13=$M$6,CHOOSE($Q$6+1,$M$1,OFFSET($A180,,$P$7-1)),IF(BT$13=$M$7,CHOOSE($Q$6+1,$M$1,CHOOSE($R$6+1,0,SUM(OFFSET($A$11,$B180-$O$5,$O$6,1,-$P$6)))),IF(BT$13=$M$8,CHOOSE($Q$6+1,$M$1,CHOOSE($R$6+1,0,SUM(OFFSET($A$11,$B180-$O$5,$O$7,1,-$P$6)))),IF(BT$11&lt;$D$7,OFFSET(INDIRECT($D$3),$A180-1,$Q$3+BT$11),OFFSET(INDIRECT($D$4),$A180-1,$Q$4+BT$11)))))))</f>
        <v/>
      </c>
      <c r="BU180" s="45" t="str">
        <f t="shared" ref="BU180:BU190" ca="1" si="916">IF(BU$11="","",IF(BU$13=$M$5,CHOOSE($Q$6+1,$M$1,BV180+BW180-BX180),IF(BU$13=$M$6,CHOOSE($Q$6+1,$M$1,OFFSET($A180,,$P$7-1)),IF(BU$13=$M$7,CHOOSE($Q$6+1,$M$1,CHOOSE($R$6+1,0,SUM(OFFSET($A$11,$B180-$O$5,$O$6,1,-$P$6)))),IF(BU$13=$M$8,CHOOSE($Q$6+1,$M$1,CHOOSE($R$6+1,0,SUM(OFFSET($A$11,$B180-$O$5,$O$7,1,-$P$6)))),IF(BU$11&lt;$D$7,OFFSET(INDIRECT($D$3),$A180-1,$Q$3+BU$11),OFFSET(INDIRECT($D$4),$A180-1,$Q$4+BU$11)))))))</f>
        <v/>
      </c>
      <c r="BV180" s="45" t="str">
        <f t="shared" ref="BV180:BV190" ca="1" si="917">IF(BV$11="","",IF(BV$13=$M$5,CHOOSE($Q$6+1,$M$1,BW180+BX180-BY180),IF(BV$13=$M$6,CHOOSE($Q$6+1,$M$1,OFFSET($A180,,$P$7-1)),IF(BV$13=$M$7,CHOOSE($Q$6+1,$M$1,CHOOSE($R$6+1,0,SUM(OFFSET($A$11,$B180-$O$5,$O$6,1,-$P$6)))),IF(BV$13=$M$8,CHOOSE($Q$6+1,$M$1,CHOOSE($R$6+1,0,SUM(OFFSET($A$11,$B180-$O$5,$O$7,1,-$P$6)))),IF(BV$11&lt;$D$7,OFFSET(INDIRECT($D$3),$A180-1,$Q$3+BV$11),OFFSET(INDIRECT($D$4),$A180-1,$Q$4+BV$11)))))))</f>
        <v/>
      </c>
      <c r="BW180" s="45" t="str">
        <f t="shared" ref="BW180:BW190" ca="1" si="918">IF(BW$11="","",IF(BW$13=$M$5,CHOOSE($Q$6+1,$M$1,BX180+BY180-BZ180),IF(BW$13=$M$6,CHOOSE($Q$6+1,$M$1,OFFSET($A180,,$P$7-1)),IF(BW$13=$M$7,CHOOSE($Q$6+1,$M$1,CHOOSE($R$6+1,0,SUM(OFFSET($A$11,$B180-$O$5,$O$6,1,-$P$6)))),IF(BW$13=$M$8,CHOOSE($Q$6+1,$M$1,CHOOSE($R$6+1,0,SUM(OFFSET($A$11,$B180-$O$5,$O$7,1,-$P$6)))),IF(BW$11&lt;$D$7,OFFSET(INDIRECT($D$3),$A180-1,$Q$3+BW$11),OFFSET(INDIRECT($D$4),$A180-1,$Q$4+BW$11)))))))</f>
        <v/>
      </c>
      <c r="BX180" s="45" t="str">
        <f t="shared" ref="BX180:BX190" ca="1" si="919">IF(BX$11="","",IF(BX$13=$M$5,CHOOSE($Q$6+1,$M$1,BY180+BZ180-CA180),IF(BX$13=$M$6,CHOOSE($Q$6+1,$M$1,OFFSET($A180,,$P$7-1)),IF(BX$13=$M$7,CHOOSE($Q$6+1,$M$1,CHOOSE($R$6+1,0,SUM(OFFSET($A$11,$B180-$O$5,$O$6,1,-$P$6)))),IF(BX$13=$M$8,CHOOSE($Q$6+1,$M$1,CHOOSE($R$6+1,0,SUM(OFFSET($A$11,$B180-$O$5,$O$7,1,-$P$6)))),IF(BX$11&lt;$D$7,OFFSET(INDIRECT($D$3),$A180-1,$Q$3+BX$11),OFFSET(INDIRECT($D$4),$A180-1,$Q$4+BX$11)))))))</f>
        <v/>
      </c>
      <c r="BY180" s="45" t="str">
        <f t="shared" ref="BY180:BY190" ca="1" si="920">IF(BY$11="","",IF(BY$13=$M$5,CHOOSE($Q$6+1,$M$1,BZ180+CA180-CB180),IF(BY$13=$M$6,CHOOSE($Q$6+1,$M$1,OFFSET($A180,,$P$7-1)),IF(BY$13=$M$7,CHOOSE($Q$6+1,$M$1,CHOOSE($R$6+1,0,SUM(OFFSET($A$11,$B180-$O$5,$O$6,1,-$P$6)))),IF(BY$13=$M$8,CHOOSE($Q$6+1,$M$1,CHOOSE($R$6+1,0,SUM(OFFSET($A$11,$B180-$O$5,$O$7,1,-$P$6)))),IF(BY$11&lt;$D$7,OFFSET(INDIRECT($D$3),$A180-1,$Q$3+BY$11),OFFSET(INDIRECT($D$4),$A180-1,$Q$4+BY$11)))))))</f>
        <v/>
      </c>
      <c r="BZ180" s="45" t="str">
        <f t="shared" ref="BZ180:BZ190" ca="1" si="921">IF(BZ$11="","",IF(BZ$13=$M$5,CHOOSE($Q$6+1,$M$1,CA180+CB180-CC180),IF(BZ$13=$M$6,CHOOSE($Q$6+1,$M$1,OFFSET($A180,,$P$7-1)),IF(BZ$13=$M$7,CHOOSE($Q$6+1,$M$1,CHOOSE($R$6+1,0,SUM(OFFSET($A$11,$B180-$O$5,$O$6,1,-$P$6)))),IF(BZ$13=$M$8,CHOOSE($Q$6+1,$M$1,CHOOSE($R$6+1,0,SUM(OFFSET($A$11,$B180-$O$5,$O$7,1,-$P$6)))),IF(BZ$11&lt;$D$7,OFFSET(INDIRECT($D$3),$A180-1,$Q$3+BZ$11),OFFSET(INDIRECT($D$4),$A180-1,$Q$4+BZ$11)))))))</f>
        <v/>
      </c>
      <c r="CA180" s="45" t="str">
        <f t="shared" ref="CA180:CA190" ca="1" si="922">IF(CA$11="","",IF(CA$13=$M$5,CHOOSE($Q$6+1,$M$1,CB180+CC180-CD180),IF(CA$13=$M$6,CHOOSE($Q$6+1,$M$1,OFFSET($A180,,$P$7-1)),IF(CA$13=$M$7,CHOOSE($Q$6+1,$M$1,CHOOSE($R$6+1,0,SUM(OFFSET($A$11,$B180-$O$5,$O$6,1,-$P$6)))),IF(CA$13=$M$8,CHOOSE($Q$6+1,$M$1,CHOOSE($R$6+1,0,SUM(OFFSET($A$11,$B180-$O$5,$O$7,1,-$P$6)))),IF(CA$11&lt;$D$7,OFFSET(INDIRECT($D$3),$A180-1,$Q$3+CA$11),OFFSET(INDIRECT($D$4),$A180-1,$Q$4+CA$11)))))))</f>
        <v/>
      </c>
      <c r="CB180" s="45" t="str">
        <f t="shared" ref="CB180:CB190" ca="1" si="923">IF(CB$11="","",IF(CB$13=$M$5,CHOOSE($Q$6+1,$M$1,CC180+CD180-CE180),IF(CB$13=$M$6,CHOOSE($Q$6+1,$M$1,OFFSET($A180,,$P$7-1)),IF(CB$13=$M$7,CHOOSE($Q$6+1,$M$1,CHOOSE($R$6+1,0,SUM(OFFSET($A$11,$B180-$O$5,$O$6,1,-$P$6)))),IF(CB$13=$M$8,CHOOSE($Q$6+1,$M$1,CHOOSE($R$6+1,0,SUM(OFFSET($A$11,$B180-$O$5,$O$7,1,-$P$6)))),IF(CB$11&lt;$D$7,OFFSET(INDIRECT($D$3),$A180-1,$Q$3+CB$11),OFFSET(INDIRECT($D$4),$A180-1,$Q$4+CB$11)))))))</f>
        <v/>
      </c>
      <c r="CC180" s="45" t="str">
        <f t="shared" ref="CC180:CC190" ca="1" si="924">IF(CC$11="","",IF(CC$13=$M$5,CHOOSE($Q$6+1,$M$1,CD180+CE180-CF180),IF(CC$13=$M$6,CHOOSE($Q$6+1,$M$1,OFFSET($A180,,$P$7-1)),IF(CC$13=$M$7,CHOOSE($Q$6+1,$M$1,CHOOSE($R$6+1,0,SUM(OFFSET($A$11,$B180-$O$5,$O$6,1,-$P$6)))),IF(CC$13=$M$8,CHOOSE($Q$6+1,$M$1,CHOOSE($R$6+1,0,SUM(OFFSET($A$11,$B180-$O$5,$O$7,1,-$P$6)))),IF(CC$11&lt;$D$7,OFFSET(INDIRECT($D$3),$A180-1,$Q$3+CC$11),OFFSET(INDIRECT($D$4),$A180-1,$Q$4+CC$11)))))))</f>
        <v/>
      </c>
      <c r="CD180" s="45" t="str">
        <f t="shared" ref="CD180:CD190" ca="1" si="925">IF(CD$11="","",IF(CD$13=$M$5,CHOOSE($Q$6+1,$M$1,CE180+CF180-CG180),IF(CD$13=$M$6,CHOOSE($Q$6+1,$M$1,OFFSET($A180,,$P$7-1)),IF(CD$13=$M$7,CHOOSE($Q$6+1,$M$1,CHOOSE($R$6+1,0,SUM(OFFSET($A$11,$B180-$O$5,$O$6,1,-$P$6)))),IF(CD$13=$M$8,CHOOSE($Q$6+1,$M$1,CHOOSE($R$6+1,0,SUM(OFFSET($A$11,$B180-$O$5,$O$7,1,-$P$6)))),IF(CD$11&lt;$D$7,OFFSET(INDIRECT($D$3),$A180-1,$Q$3+CD$11),OFFSET(INDIRECT($D$4),$A180-1,$Q$4+CD$11)))))))</f>
        <v/>
      </c>
      <c r="CE180" s="45" t="str">
        <f t="shared" ref="CE180:CE190" ca="1" si="926">IF(CE$11="","",IF(CE$13=$M$5,CHOOSE($Q$6+1,$M$1,CF180+CG180-CH180),IF(CE$13=$M$6,CHOOSE($Q$6+1,$M$1,OFFSET($A180,,$P$7-1)),IF(CE$13=$M$7,CHOOSE($Q$6+1,$M$1,CHOOSE($R$6+1,0,SUM(OFFSET($A$11,$B180-$O$5,$O$6,1,-$P$6)))),IF(CE$13=$M$8,CHOOSE($Q$6+1,$M$1,CHOOSE($R$6+1,0,SUM(OFFSET($A$11,$B180-$O$5,$O$7,1,-$P$6)))),IF(CE$11&lt;$D$7,OFFSET(INDIRECT($D$3),$A180-1,$Q$3+CE$11),OFFSET(INDIRECT($D$4),$A180-1,$Q$4+CE$11)))))))</f>
        <v/>
      </c>
      <c r="CF180" s="45" t="str">
        <f t="shared" ref="CF180:CF190" ca="1" si="927">IF(CF$11="","",IF(CF$13=$M$5,CHOOSE($Q$6+1,$M$1,CG180+CH180-CI180),IF(CF$13=$M$6,CHOOSE($Q$6+1,$M$1,OFFSET($A180,,$P$7-1)),IF(CF$13=$M$7,CHOOSE($Q$6+1,$M$1,CHOOSE($R$6+1,0,SUM(OFFSET($A$11,$B180-$O$5,$O$6,1,-$P$6)))),IF(CF$13=$M$8,CHOOSE($Q$6+1,$M$1,CHOOSE($R$6+1,0,SUM(OFFSET($A$11,$B180-$O$5,$O$7,1,-$P$6)))),IF(CF$11&lt;$D$7,OFFSET(INDIRECT($D$3),$A180-1,$Q$3+CF$11),OFFSET(INDIRECT($D$4),$A180-1,$Q$4+CF$11)))))))</f>
        <v/>
      </c>
      <c r="CG180" s="45" t="str">
        <f t="shared" ref="CG180:CG190" ca="1" si="928">IF(CG$11="","",IF(CG$13=$M$5,CHOOSE($Q$6+1,$M$1,CH180+CI180-CJ180),IF(CG$13=$M$6,CHOOSE($Q$6+1,$M$1,OFFSET($A180,,$P$7-1)),IF(CG$13=$M$7,CHOOSE($Q$6+1,$M$1,CHOOSE($R$6+1,0,SUM(OFFSET($A$11,$B180-$O$5,$O$6,1,-$P$6)))),IF(CG$13=$M$8,CHOOSE($Q$6+1,$M$1,CHOOSE($R$6+1,0,SUM(OFFSET($A$11,$B180-$O$5,$O$7,1,-$P$6)))),IF(CG$11&lt;$D$7,OFFSET(INDIRECT($D$3),$A180-1,$Q$3+CG$11),OFFSET(INDIRECT($D$4),$A180-1,$Q$4+CG$11)))))))</f>
        <v/>
      </c>
      <c r="CH180" s="45" t="str">
        <f t="shared" ref="CH180:CH190" ca="1" si="929">IF(CH$11="","",IF(CH$13=$M$5,CHOOSE($Q$6+1,$M$1,CI180+CJ180-CK180),IF(CH$13=$M$6,CHOOSE($Q$6+1,$M$1,OFFSET($A180,,$P$7-1)),IF(CH$13=$M$7,CHOOSE($Q$6+1,$M$1,CHOOSE($R$6+1,0,SUM(OFFSET($A$11,$B180-$O$5,$O$6,1,-$P$6)))),IF(CH$13=$M$8,CHOOSE($Q$6+1,$M$1,CHOOSE($R$6+1,0,SUM(OFFSET($A$11,$B180-$O$5,$O$7,1,-$P$6)))),IF(CH$11&lt;$D$7,OFFSET(INDIRECT($D$3),$A180-1,$Q$3+CH$11),OFFSET(INDIRECT($D$4),$A180-1,$Q$4+CH$11)))))))</f>
        <v/>
      </c>
      <c r="CI180" s="45" t="str">
        <f t="shared" ref="CI180:CI190" ca="1" si="930">IF(CI$11="","",IF(CI$13=$M$5,CHOOSE($Q$6+1,$M$1,CJ180+CK180-CL180),IF(CI$13=$M$6,CHOOSE($Q$6+1,$M$1,OFFSET($A180,,$P$7-1)),IF(CI$13=$M$7,CHOOSE($Q$6+1,$M$1,CHOOSE($R$6+1,0,SUM(OFFSET($A$11,$B180-$O$5,$O$6,1,-$P$6)))),IF(CI$13=$M$8,CHOOSE($Q$6+1,$M$1,CHOOSE($R$6+1,0,SUM(OFFSET($A$11,$B180-$O$5,$O$7,1,-$P$6)))),IF(CI$11&lt;$D$7,OFFSET(INDIRECT($D$3),$A180-1,$Q$3+CI$11),OFFSET(INDIRECT($D$4),$A180-1,$Q$4+CI$11)))))))</f>
        <v/>
      </c>
      <c r="CJ180" s="45" t="str">
        <f t="shared" ref="CJ180:CJ190" ca="1" si="931">IF(CJ$11="","",IF(CJ$13=$M$5,CHOOSE($Q$6+1,$M$1,CK180+CL180-CM180),IF(CJ$13=$M$6,CHOOSE($Q$6+1,$M$1,OFFSET($A180,,$P$7-1)),IF(CJ$13=$M$7,CHOOSE($Q$6+1,$M$1,CHOOSE($R$6+1,0,SUM(OFFSET($A$11,$B180-$O$5,$O$6,1,-$P$6)))),IF(CJ$13=$M$8,CHOOSE($Q$6+1,$M$1,CHOOSE($R$6+1,0,SUM(OFFSET($A$11,$B180-$O$5,$O$7,1,-$P$6)))),IF(CJ$11&lt;$D$7,OFFSET(INDIRECT($D$3),$A180-1,$Q$3+CJ$11),OFFSET(INDIRECT($D$4),$A180-1,$Q$4+CJ$11)))))))</f>
        <v/>
      </c>
      <c r="CK180" s="45" t="str">
        <f t="shared" ref="CK180:CK190" ca="1" si="932">IF(CK$11="","",IF(CK$13=$M$5,CHOOSE($Q$6+1,$M$1,CL180+CM180-CN180),IF(CK$13=$M$6,CHOOSE($Q$6+1,$M$1,OFFSET($A180,,$P$7-1)),IF(CK$13=$M$7,CHOOSE($Q$6+1,$M$1,CHOOSE($R$6+1,0,SUM(OFFSET($A$11,$B180-$O$5,$O$6,1,-$P$6)))),IF(CK$13=$M$8,CHOOSE($Q$6+1,$M$1,CHOOSE($R$6+1,0,SUM(OFFSET($A$11,$B180-$O$5,$O$7,1,-$P$6)))),IF(CK$11&lt;$D$7,OFFSET(INDIRECT($D$3),$A180-1,$Q$3+CK$11),OFFSET(INDIRECT($D$4),$A180-1,$Q$4+CK$11)))))))</f>
        <v/>
      </c>
      <c r="CL180" s="45" t="str">
        <f t="shared" ref="CL180:CL190" ca="1" si="933">IF(CL$11="","",IF(CL$13=$M$5,CHOOSE($Q$6+1,$M$1,CM180+CN180-CO180),IF(CL$13=$M$6,CHOOSE($Q$6+1,$M$1,OFFSET($A180,,$P$7-1)),IF(CL$13=$M$7,CHOOSE($Q$6+1,$M$1,CHOOSE($R$6+1,0,SUM(OFFSET($A$11,$B180-$O$5,$O$6,1,-$P$6)))),IF(CL$13=$M$8,CHOOSE($Q$6+1,$M$1,CHOOSE($R$6+1,0,SUM(OFFSET($A$11,$B180-$O$5,$O$7,1,-$P$6)))),IF(CL$11&lt;$D$7,OFFSET(INDIRECT($D$3),$A180-1,$Q$3+CL$11),OFFSET(INDIRECT($D$4),$A180-1,$Q$4+CL$11)))))))</f>
        <v/>
      </c>
      <c r="CM180" s="45" t="str">
        <f t="shared" ref="CM180:CM190" ca="1" si="934">IF(CM$11="","",IF(CM$13=$M$5,CHOOSE($Q$6+1,$M$1,CN180+CO180-CP180),IF(CM$13=$M$6,CHOOSE($Q$6+1,$M$1,OFFSET($A180,,$P$7-1)),IF(CM$13=$M$7,CHOOSE($Q$6+1,$M$1,CHOOSE($R$6+1,0,SUM(OFFSET($A$11,$B180-$O$5,$O$6,1,-$P$6)))),IF(CM$13=$M$8,CHOOSE($Q$6+1,$M$1,CHOOSE($R$6+1,0,SUM(OFFSET($A$11,$B180-$O$5,$O$7,1,-$P$6)))),IF(CM$11&lt;$D$7,OFFSET(INDIRECT($D$3),$A180-1,$Q$3+CM$11),OFFSET(INDIRECT($D$4),$A180-1,$Q$4+CM$11)))))))</f>
        <v/>
      </c>
      <c r="CN180" s="45" t="str">
        <f t="shared" ref="CN180:CN190" ca="1" si="935">IF(CN$11="","",IF(CN$13=$M$5,CHOOSE($Q$6+1,$M$1,CO180+CP180-CQ180),IF(CN$13=$M$6,CHOOSE($Q$6+1,$M$1,OFFSET($A180,,$P$7-1)),IF(CN$13=$M$7,CHOOSE($Q$6+1,$M$1,CHOOSE($R$6+1,0,SUM(OFFSET($A$11,$B180-$O$5,$O$6,1,-$P$6)))),IF(CN$13=$M$8,CHOOSE($Q$6+1,$M$1,CHOOSE($R$6+1,0,SUM(OFFSET($A$11,$B180-$O$5,$O$7,1,-$P$6)))),IF(CN$11&lt;$D$7,OFFSET(INDIRECT($D$3),$A180-1,$Q$3+CN$11),OFFSET(INDIRECT($D$4),$A180-1,$Q$4+CN$11)))))))</f>
        <v/>
      </c>
      <c r="CO180" s="45" t="str">
        <f t="shared" ref="CO180:CO190" ca="1" si="936">IF(CO$11="","",IF(CO$13=$M$5,CHOOSE($Q$6+1,$M$1,CP180+CQ180-CR180),IF(CO$13=$M$6,CHOOSE($Q$6+1,$M$1,OFFSET($A180,,$P$7-1)),IF(CO$13=$M$7,CHOOSE($Q$6+1,$M$1,CHOOSE($R$6+1,0,SUM(OFFSET($A$11,$B180-$O$5,$O$6,1,-$P$6)))),IF(CO$13=$M$8,CHOOSE($Q$6+1,$M$1,CHOOSE($R$6+1,0,SUM(OFFSET($A$11,$B180-$O$5,$O$7,1,-$P$6)))),IF(CO$11&lt;$D$7,OFFSET(INDIRECT($D$3),$A180-1,$Q$3+CO$11),OFFSET(INDIRECT($D$4),$A180-1,$Q$4+CO$11)))))))</f>
        <v/>
      </c>
      <c r="CP180" s="45" t="str">
        <f t="shared" ref="CP180:CP190" ca="1" si="937">IF(CP$11="","",IF(CP$13=$M$5,CHOOSE($Q$6+1,$M$1,CQ180+CR180-CS180),IF(CP$13=$M$6,CHOOSE($Q$6+1,$M$1,OFFSET($A180,,$P$7-1)),IF(CP$13=$M$7,CHOOSE($Q$6+1,$M$1,CHOOSE($R$6+1,0,SUM(OFFSET($A$11,$B180-$O$5,$O$6,1,-$P$6)))),IF(CP$13=$M$8,CHOOSE($Q$6+1,$M$1,CHOOSE($R$6+1,0,SUM(OFFSET($A$11,$B180-$O$5,$O$7,1,-$P$6)))),IF(CP$11&lt;$D$7,OFFSET(INDIRECT($D$3),$A180-1,$Q$3+CP$11),OFFSET(INDIRECT($D$4),$A180-1,$Q$4+CP$11)))))))</f>
        <v/>
      </c>
      <c r="CQ180" s="45" t="str">
        <f t="shared" ref="CQ180:CQ190" ca="1" si="938">IF(CQ$11="","",IF(CQ$13=$M$5,CHOOSE($Q$6+1,$M$1,CR180+CS180-CT180),IF(CQ$13=$M$6,CHOOSE($Q$6+1,$M$1,OFFSET($A180,,$P$7-1)),IF(CQ$13=$M$7,CHOOSE($Q$6+1,$M$1,CHOOSE($R$6+1,0,SUM(OFFSET($A$11,$B180-$O$5,$O$6,1,-$P$6)))),IF(CQ$13=$M$8,CHOOSE($Q$6+1,$M$1,CHOOSE($R$6+1,0,SUM(OFFSET($A$11,$B180-$O$5,$O$7,1,-$P$6)))),IF(CQ$11&lt;$D$7,OFFSET(INDIRECT($D$3),$A180-1,$Q$3+CQ$11),OFFSET(INDIRECT($D$4),$A180-1,$Q$4+CQ$11)))))))</f>
        <v/>
      </c>
      <c r="CR180" s="45" t="str">
        <f t="shared" ref="CR180:CR190" ca="1" si="939">IF(CR$11="","",IF(CR$13=$M$5,CHOOSE($Q$6+1,$M$1,CS180+CT180-CU180),IF(CR$13=$M$6,CHOOSE($Q$6+1,$M$1,OFFSET($A180,,$P$7-1)),IF(CR$13=$M$7,CHOOSE($Q$6+1,$M$1,CHOOSE($R$6+1,0,SUM(OFFSET($A$11,$B180-$O$5,$O$6,1,-$P$6)))),IF(CR$13=$M$8,CHOOSE($Q$6+1,$M$1,CHOOSE($R$6+1,0,SUM(OFFSET($A$11,$B180-$O$5,$O$7,1,-$P$6)))),IF(CR$11&lt;$D$7,OFFSET(INDIRECT($D$3),$A180-1,$Q$3+CR$11),OFFSET(INDIRECT($D$4),$A180-1,$Q$4+CR$11)))))))</f>
        <v/>
      </c>
      <c r="CS180" s="45" t="str">
        <f t="shared" ref="CS180:CS190" ca="1" si="940">IF(CS$11="","",IF(CS$13=$M$5,CHOOSE($Q$6+1,$M$1,CT180+CU180-CV180),IF(CS$13=$M$6,CHOOSE($Q$6+1,$M$1,OFFSET($A180,,$P$7-1)),IF(CS$13=$M$7,CHOOSE($Q$6+1,$M$1,CHOOSE($R$6+1,0,SUM(OFFSET($A$11,$B180-$O$5,$O$6,1,-$P$6)))),IF(CS$13=$M$8,CHOOSE($Q$6+1,$M$1,CHOOSE($R$6+1,0,SUM(OFFSET($A$11,$B180-$O$5,$O$7,1,-$P$6)))),IF(CS$11&lt;$D$7,OFFSET(INDIRECT($D$3),$A180-1,$Q$3+CS$11),OFFSET(INDIRECT($D$4),$A180-1,$Q$4+CS$11)))))))</f>
        <v/>
      </c>
      <c r="CT180" s="45" t="str">
        <f t="shared" ref="CT180:CT190" ca="1" si="941">IF(CT$11="","",IF(CT$13=$M$5,CHOOSE($Q$6+1,$M$1,CU180+CV180-CW180),IF(CT$13=$M$6,CHOOSE($Q$6+1,$M$1,OFFSET($A180,,$P$7-1)),IF(CT$13=$M$7,CHOOSE($Q$6+1,$M$1,CHOOSE($R$6+1,0,SUM(OFFSET($A$11,$B180-$O$5,$O$6,1,-$P$6)))),IF(CT$13=$M$8,CHOOSE($Q$6+1,$M$1,CHOOSE($R$6+1,0,SUM(OFFSET($A$11,$B180-$O$5,$O$7,1,-$P$6)))),IF(CT$11&lt;$D$7,OFFSET(INDIRECT($D$3),$A180-1,$Q$3+CT$11),OFFSET(INDIRECT($D$4),$A180-1,$Q$4+CT$11)))))))</f>
        <v/>
      </c>
      <c r="CU180" s="45" t="str">
        <f t="shared" ref="CU180:CU190" ca="1" si="942">IF(CU$11="","",IF(CU$13=$M$5,CHOOSE($Q$6+1,$M$1,CV180+CW180-CX180),IF(CU$13=$M$6,CHOOSE($Q$6+1,$M$1,OFFSET($A180,,$P$7-1)),IF(CU$13=$M$7,CHOOSE($Q$6+1,$M$1,CHOOSE($R$6+1,0,SUM(OFFSET($A$11,$B180-$O$5,$O$6,1,-$P$6)))),IF(CU$13=$M$8,CHOOSE($Q$6+1,$M$1,CHOOSE($R$6+1,0,SUM(OFFSET($A$11,$B180-$O$5,$O$7,1,-$P$6)))),IF(CU$11&lt;$D$7,OFFSET(INDIRECT($D$3),$A180-1,$Q$3+CU$11),OFFSET(INDIRECT($D$4),$A180-1,$Q$4+CU$11)))))))</f>
        <v/>
      </c>
      <c r="CV180" s="45" t="str">
        <f t="shared" ref="CV180:CV190" ca="1" si="943">IF(CV$11="","",IF(CV$13=$M$5,CHOOSE($Q$6+1,$M$1,CW180+CX180-CY180),IF(CV$13=$M$6,CHOOSE($Q$6+1,$M$1,OFFSET($A180,,$P$7-1)),IF(CV$13=$M$7,CHOOSE($Q$6+1,$M$1,CHOOSE($R$6+1,0,SUM(OFFSET($A$11,$B180-$O$5,$O$6,1,-$P$6)))),IF(CV$13=$M$8,CHOOSE($Q$6+1,$M$1,CHOOSE($R$6+1,0,SUM(OFFSET($A$11,$B180-$O$5,$O$7,1,-$P$6)))),IF(CV$11&lt;$D$7,OFFSET(INDIRECT($D$3),$A180-1,$Q$3+CV$11),OFFSET(INDIRECT($D$4),$A180-1,$Q$4+CV$11)))))))</f>
        <v/>
      </c>
      <c r="CW180" s="45" t="str">
        <f t="shared" ref="CW180:CW190" ca="1" si="944">IF(CW$11="","",IF(CW$13=$M$5,CHOOSE($Q$6+1,$M$1,CX180+CY180-CZ180),IF(CW$13=$M$6,CHOOSE($Q$6+1,$M$1,OFFSET($A180,,$P$7-1)),IF(CW$13=$M$7,CHOOSE($Q$6+1,$M$1,CHOOSE($R$6+1,0,SUM(OFFSET($A$11,$B180-$O$5,$O$6,1,-$P$6)))),IF(CW$13=$M$8,CHOOSE($Q$6+1,$M$1,CHOOSE($R$6+1,0,SUM(OFFSET($A$11,$B180-$O$5,$O$7,1,-$P$6)))),IF(CW$11&lt;$D$7,OFFSET(INDIRECT($D$3),$A180-1,$Q$3+CW$11),OFFSET(INDIRECT($D$4),$A180-1,$Q$4+CW$11)))))))</f>
        <v/>
      </c>
      <c r="CX180" s="45" t="str">
        <f t="shared" ref="CX180:CX190" ca="1" si="945">IF(CX$11="","",IF(CX$13=$M$5,CHOOSE($Q$6+1,$M$1,CY180+CZ180-DA180),IF(CX$13=$M$6,CHOOSE($Q$6+1,$M$1,OFFSET($A180,,$P$7-1)),IF(CX$13=$M$7,CHOOSE($Q$6+1,$M$1,CHOOSE($R$6+1,0,SUM(OFFSET($A$11,$B180-$O$5,$O$6,1,-$P$6)))),IF(CX$13=$M$8,CHOOSE($Q$6+1,$M$1,CHOOSE($R$6+1,0,SUM(OFFSET($A$11,$B180-$O$5,$O$7,1,-$P$6)))),IF(CX$11&lt;$D$7,OFFSET(INDIRECT($D$3),$A180-1,$Q$3+CX$11),OFFSET(INDIRECT($D$4),$A180-1,$Q$4+CX$11)))))))</f>
        <v/>
      </c>
      <c r="CY180" s="45" t="str">
        <f t="shared" ref="CY180:CY190" ca="1" si="946">IF(CY$11="","",IF(CY$13=$M$5,CHOOSE($Q$6+1,$M$1,CZ180+DA180-DB180),IF(CY$13=$M$6,CHOOSE($Q$6+1,$M$1,OFFSET($A180,,$P$7-1)),IF(CY$13=$M$7,CHOOSE($Q$6+1,$M$1,CHOOSE($R$6+1,0,SUM(OFFSET($A$11,$B180-$O$5,$O$6,1,-$P$6)))),IF(CY$13=$M$8,CHOOSE($Q$6+1,$M$1,CHOOSE($R$6+1,0,SUM(OFFSET($A$11,$B180-$O$5,$O$7,1,-$P$6)))),IF(CY$11&lt;$D$7,OFFSET(INDIRECT($D$3),$A180-1,$Q$3+CY$11),OFFSET(INDIRECT($D$4),$A180-1,$Q$4+CY$11)))))))</f>
        <v/>
      </c>
      <c r="CZ180" s="45" t="str">
        <f t="shared" ref="CZ180:CZ190" ca="1" si="947">IF(CZ$11="","",IF(CZ$13=$M$5,CHOOSE($Q$6+1,$M$1,DA180+DB180-DC180),IF(CZ$13=$M$6,CHOOSE($Q$6+1,$M$1,OFFSET($A180,,$P$7-1)),IF(CZ$13=$M$7,CHOOSE($Q$6+1,$M$1,CHOOSE($R$6+1,0,SUM(OFFSET($A$11,$B180-$O$5,$O$6,1,-$P$6)))),IF(CZ$13=$M$8,CHOOSE($Q$6+1,$M$1,CHOOSE($R$6+1,0,SUM(OFFSET($A$11,$B180-$O$5,$O$7,1,-$P$6)))),IF(CZ$11&lt;$D$7,OFFSET(INDIRECT($D$3),$A180-1,$Q$3+CZ$11),OFFSET(INDIRECT($D$4),$A180-1,$Q$4+CZ$11)))))))</f>
        <v/>
      </c>
    </row>
    <row r="181" spans="1:104" ht="13.5" customHeight="1">
      <c r="A181" s="41">
        <v>161</v>
      </c>
      <c r="B181" s="3">
        <f t="shared" si="655"/>
        <v>181</v>
      </c>
      <c r="C181" s="46" t="s">
        <v>506</v>
      </c>
      <c r="D181" s="45" t="e">
        <f t="shared" ca="1" si="847"/>
        <v>#REF!</v>
      </c>
      <c r="E181" s="45" t="e">
        <f t="shared" ca="1" si="848"/>
        <v>#REF!</v>
      </c>
      <c r="F181" s="45" t="e">
        <f t="shared" ca="1" si="849"/>
        <v>#REF!</v>
      </c>
      <c r="G181" s="45">
        <f t="shared" ca="1" si="850"/>
        <v>0</v>
      </c>
      <c r="H181" s="45" t="str">
        <f t="shared" ca="1" si="851"/>
        <v>operating gains</v>
      </c>
      <c r="I181" s="45">
        <f t="shared" ca="1" si="852"/>
        <v>0</v>
      </c>
      <c r="J181" s="45">
        <f t="shared" ca="1" si="853"/>
        <v>0</v>
      </c>
      <c r="K181" s="45">
        <f t="shared" ca="1" si="854"/>
        <v>0</v>
      </c>
      <c r="L181" s="45">
        <f t="shared" ca="1" si="855"/>
        <v>0</v>
      </c>
      <c r="M181" s="45">
        <f t="shared" ca="1" si="856"/>
        <v>0</v>
      </c>
      <c r="N181" s="45">
        <f t="shared" ca="1" si="857"/>
        <v>0</v>
      </c>
      <c r="O181" s="45">
        <f t="shared" ca="1" si="858"/>
        <v>0</v>
      </c>
      <c r="P181" s="45">
        <f t="shared" ca="1" si="859"/>
        <v>0</v>
      </c>
      <c r="Q181" s="45">
        <f t="shared" ca="1" si="860"/>
        <v>0</v>
      </c>
      <c r="R181" s="45">
        <f t="shared" ca="1" si="861"/>
        <v>0</v>
      </c>
      <c r="S181" s="45">
        <f t="shared" ca="1" si="862"/>
        <v>0</v>
      </c>
      <c r="T181" s="45">
        <f t="shared" ca="1" si="863"/>
        <v>0</v>
      </c>
      <c r="U181" s="45">
        <f t="shared" ca="1" si="864"/>
        <v>0</v>
      </c>
      <c r="V181" s="45">
        <f t="shared" ca="1" si="865"/>
        <v>0</v>
      </c>
      <c r="W181" s="45">
        <f t="shared" ca="1" si="866"/>
        <v>0</v>
      </c>
      <c r="X181" s="45" t="e">
        <f t="shared" ca="1" si="867"/>
        <v>#REF!</v>
      </c>
      <c r="Y181" s="45">
        <f t="shared" ca="1" si="868"/>
        <v>0</v>
      </c>
      <c r="Z181" s="45" t="e">
        <f t="shared" ca="1" si="869"/>
        <v>#REF!</v>
      </c>
      <c r="AA181" s="45" t="e">
        <f t="shared" ca="1" si="870"/>
        <v>#REF!</v>
      </c>
      <c r="AB181" s="45" t="str">
        <f t="shared" ca="1" si="871"/>
        <v/>
      </c>
      <c r="AC181" s="45" t="str">
        <f t="shared" ca="1" si="872"/>
        <v/>
      </c>
      <c r="AD181" s="45" t="str">
        <f t="shared" ca="1" si="873"/>
        <v/>
      </c>
      <c r="AE181" s="45" t="str">
        <f t="shared" ca="1" si="874"/>
        <v/>
      </c>
      <c r="AF181" s="45" t="str">
        <f t="shared" ca="1" si="875"/>
        <v/>
      </c>
      <c r="AG181" s="45" t="str">
        <f t="shared" ca="1" si="876"/>
        <v/>
      </c>
      <c r="AH181" s="45" t="str">
        <f t="shared" ca="1" si="877"/>
        <v/>
      </c>
      <c r="AI181" s="45" t="str">
        <f t="shared" ca="1" si="878"/>
        <v/>
      </c>
      <c r="AJ181" s="45" t="str">
        <f t="shared" ca="1" si="879"/>
        <v/>
      </c>
      <c r="AK181" s="45" t="str">
        <f t="shared" ca="1" si="880"/>
        <v/>
      </c>
      <c r="AL181" s="45" t="str">
        <f t="shared" ca="1" si="881"/>
        <v/>
      </c>
      <c r="AM181" s="45" t="str">
        <f t="shared" ca="1" si="882"/>
        <v/>
      </c>
      <c r="AN181" s="45" t="str">
        <f t="shared" ca="1" si="883"/>
        <v/>
      </c>
      <c r="AO181" s="45" t="str">
        <f t="shared" ca="1" si="884"/>
        <v/>
      </c>
      <c r="AP181" s="45" t="str">
        <f t="shared" ca="1" si="885"/>
        <v/>
      </c>
      <c r="AQ181" s="45" t="str">
        <f t="shared" ca="1" si="886"/>
        <v/>
      </c>
      <c r="AR181" s="45" t="str">
        <f t="shared" ca="1" si="887"/>
        <v/>
      </c>
      <c r="AS181" s="45" t="str">
        <f t="shared" ca="1" si="888"/>
        <v/>
      </c>
      <c r="AT181" s="45" t="str">
        <f t="shared" ca="1" si="889"/>
        <v/>
      </c>
      <c r="AU181" s="45" t="str">
        <f t="shared" ca="1" si="890"/>
        <v/>
      </c>
      <c r="AV181" s="45" t="str">
        <f t="shared" ca="1" si="891"/>
        <v/>
      </c>
      <c r="AW181" s="45" t="str">
        <f t="shared" ca="1" si="892"/>
        <v/>
      </c>
      <c r="AX181" s="45" t="str">
        <f t="shared" ca="1" si="893"/>
        <v/>
      </c>
      <c r="AY181" s="45" t="str">
        <f t="shared" ca="1" si="894"/>
        <v/>
      </c>
      <c r="AZ181" s="45" t="str">
        <f t="shared" ca="1" si="895"/>
        <v/>
      </c>
      <c r="BA181" s="45" t="str">
        <f t="shared" ca="1" si="896"/>
        <v/>
      </c>
      <c r="BB181" s="45" t="str">
        <f t="shared" ca="1" si="897"/>
        <v/>
      </c>
      <c r="BC181" s="45" t="str">
        <f t="shared" ca="1" si="898"/>
        <v/>
      </c>
      <c r="BD181" s="45" t="str">
        <f t="shared" ca="1" si="899"/>
        <v/>
      </c>
      <c r="BE181" s="45" t="str">
        <f t="shared" ca="1" si="900"/>
        <v/>
      </c>
      <c r="BF181" s="45" t="str">
        <f t="shared" ca="1" si="901"/>
        <v/>
      </c>
      <c r="BG181" s="45" t="str">
        <f t="shared" ca="1" si="902"/>
        <v/>
      </c>
      <c r="BH181" s="45" t="str">
        <f t="shared" ca="1" si="903"/>
        <v/>
      </c>
      <c r="BI181" s="45" t="str">
        <f t="shared" ca="1" si="904"/>
        <v/>
      </c>
      <c r="BJ181" s="45" t="str">
        <f t="shared" ca="1" si="905"/>
        <v/>
      </c>
      <c r="BK181" s="45" t="str">
        <f t="shared" ca="1" si="906"/>
        <v/>
      </c>
      <c r="BL181" s="45" t="str">
        <f t="shared" ca="1" si="907"/>
        <v/>
      </c>
      <c r="BM181" s="45" t="str">
        <f t="shared" ca="1" si="908"/>
        <v/>
      </c>
      <c r="BN181" s="45" t="str">
        <f t="shared" ca="1" si="909"/>
        <v/>
      </c>
      <c r="BO181" s="45" t="str">
        <f t="shared" ca="1" si="910"/>
        <v/>
      </c>
      <c r="BP181" s="45" t="str">
        <f t="shared" ca="1" si="911"/>
        <v/>
      </c>
      <c r="BQ181" s="45" t="str">
        <f t="shared" ca="1" si="912"/>
        <v/>
      </c>
      <c r="BR181" s="45" t="str">
        <f t="shared" ca="1" si="913"/>
        <v/>
      </c>
      <c r="BS181" s="45" t="str">
        <f t="shared" ca="1" si="914"/>
        <v/>
      </c>
      <c r="BT181" s="45" t="str">
        <f t="shared" ca="1" si="915"/>
        <v/>
      </c>
      <c r="BU181" s="45" t="str">
        <f t="shared" ca="1" si="916"/>
        <v/>
      </c>
      <c r="BV181" s="45" t="str">
        <f t="shared" ca="1" si="917"/>
        <v/>
      </c>
      <c r="BW181" s="45" t="str">
        <f t="shared" ca="1" si="918"/>
        <v/>
      </c>
      <c r="BX181" s="45" t="str">
        <f t="shared" ca="1" si="919"/>
        <v/>
      </c>
      <c r="BY181" s="45" t="str">
        <f t="shared" ca="1" si="920"/>
        <v/>
      </c>
      <c r="BZ181" s="45" t="str">
        <f t="shared" ca="1" si="921"/>
        <v/>
      </c>
      <c r="CA181" s="45" t="str">
        <f t="shared" ca="1" si="922"/>
        <v/>
      </c>
      <c r="CB181" s="45" t="str">
        <f t="shared" ca="1" si="923"/>
        <v/>
      </c>
      <c r="CC181" s="45" t="str">
        <f t="shared" ca="1" si="924"/>
        <v/>
      </c>
      <c r="CD181" s="45" t="str">
        <f t="shared" ca="1" si="925"/>
        <v/>
      </c>
      <c r="CE181" s="45" t="str">
        <f t="shared" ca="1" si="926"/>
        <v/>
      </c>
      <c r="CF181" s="45" t="str">
        <f t="shared" ca="1" si="927"/>
        <v/>
      </c>
      <c r="CG181" s="45" t="str">
        <f t="shared" ca="1" si="928"/>
        <v/>
      </c>
      <c r="CH181" s="45" t="str">
        <f t="shared" ca="1" si="929"/>
        <v/>
      </c>
      <c r="CI181" s="45" t="str">
        <f t="shared" ca="1" si="930"/>
        <v/>
      </c>
      <c r="CJ181" s="45" t="str">
        <f t="shared" ca="1" si="931"/>
        <v/>
      </c>
      <c r="CK181" s="45" t="str">
        <f t="shared" ca="1" si="932"/>
        <v/>
      </c>
      <c r="CL181" s="45" t="str">
        <f t="shared" ca="1" si="933"/>
        <v/>
      </c>
      <c r="CM181" s="45" t="str">
        <f t="shared" ca="1" si="934"/>
        <v/>
      </c>
      <c r="CN181" s="45" t="str">
        <f t="shared" ca="1" si="935"/>
        <v/>
      </c>
      <c r="CO181" s="45" t="str">
        <f t="shared" ca="1" si="936"/>
        <v/>
      </c>
      <c r="CP181" s="45" t="str">
        <f t="shared" ca="1" si="937"/>
        <v/>
      </c>
      <c r="CQ181" s="45" t="str">
        <f t="shared" ca="1" si="938"/>
        <v/>
      </c>
      <c r="CR181" s="45" t="str">
        <f t="shared" ca="1" si="939"/>
        <v/>
      </c>
      <c r="CS181" s="45" t="str">
        <f t="shared" ca="1" si="940"/>
        <v/>
      </c>
      <c r="CT181" s="45" t="str">
        <f t="shared" ca="1" si="941"/>
        <v/>
      </c>
      <c r="CU181" s="45" t="str">
        <f t="shared" ca="1" si="942"/>
        <v/>
      </c>
      <c r="CV181" s="45" t="str">
        <f t="shared" ca="1" si="943"/>
        <v/>
      </c>
      <c r="CW181" s="45" t="str">
        <f t="shared" ca="1" si="944"/>
        <v/>
      </c>
      <c r="CX181" s="45" t="str">
        <f t="shared" ca="1" si="945"/>
        <v/>
      </c>
      <c r="CY181" s="45" t="str">
        <f t="shared" ca="1" si="946"/>
        <v/>
      </c>
      <c r="CZ181" s="45" t="str">
        <f t="shared" ca="1" si="947"/>
        <v/>
      </c>
    </row>
    <row r="182" spans="1:104" ht="13.5" customHeight="1">
      <c r="A182" s="41">
        <v>162</v>
      </c>
      <c r="B182" s="3">
        <f t="shared" si="655"/>
        <v>182</v>
      </c>
      <c r="C182" s="46" t="s">
        <v>505</v>
      </c>
      <c r="D182" s="45" t="e">
        <f t="shared" ca="1" si="847"/>
        <v>#REF!</v>
      </c>
      <c r="E182" s="45" t="e">
        <f t="shared" ca="1" si="848"/>
        <v>#REF!</v>
      </c>
      <c r="F182" s="45" t="e">
        <f t="shared" ca="1" si="849"/>
        <v>#REF!</v>
      </c>
      <c r="G182" s="45">
        <f t="shared" ca="1" si="850"/>
        <v>0</v>
      </c>
      <c r="H182" s="45" t="str">
        <f t="shared" ca="1" si="851"/>
        <v>extraordinary gains</v>
      </c>
      <c r="I182" s="45">
        <f t="shared" ca="1" si="852"/>
        <v>0</v>
      </c>
      <c r="J182" s="45">
        <f t="shared" ca="1" si="853"/>
        <v>0</v>
      </c>
      <c r="K182" s="45">
        <f t="shared" ca="1" si="854"/>
        <v>0</v>
      </c>
      <c r="L182" s="45">
        <f t="shared" ca="1" si="855"/>
        <v>0</v>
      </c>
      <c r="M182" s="45">
        <f t="shared" ca="1" si="856"/>
        <v>0</v>
      </c>
      <c r="N182" s="45">
        <f t="shared" ca="1" si="857"/>
        <v>0</v>
      </c>
      <c r="O182" s="45">
        <f t="shared" ca="1" si="858"/>
        <v>0</v>
      </c>
      <c r="P182" s="45">
        <f t="shared" ca="1" si="859"/>
        <v>0</v>
      </c>
      <c r="Q182" s="45">
        <f t="shared" ca="1" si="860"/>
        <v>0</v>
      </c>
      <c r="R182" s="45">
        <f t="shared" ca="1" si="861"/>
        <v>0</v>
      </c>
      <c r="S182" s="45">
        <f t="shared" ca="1" si="862"/>
        <v>0</v>
      </c>
      <c r="T182" s="45">
        <f t="shared" ca="1" si="863"/>
        <v>0</v>
      </c>
      <c r="U182" s="45">
        <f t="shared" ca="1" si="864"/>
        <v>0</v>
      </c>
      <c r="V182" s="45">
        <f t="shared" ca="1" si="865"/>
        <v>0</v>
      </c>
      <c r="W182" s="45">
        <f t="shared" ca="1" si="866"/>
        <v>0</v>
      </c>
      <c r="X182" s="45" t="e">
        <f t="shared" ca="1" si="867"/>
        <v>#REF!</v>
      </c>
      <c r="Y182" s="45">
        <f t="shared" ca="1" si="868"/>
        <v>0</v>
      </c>
      <c r="Z182" s="45" t="e">
        <f t="shared" ca="1" si="869"/>
        <v>#REF!</v>
      </c>
      <c r="AA182" s="45" t="e">
        <f t="shared" ca="1" si="870"/>
        <v>#REF!</v>
      </c>
      <c r="AB182" s="45" t="str">
        <f t="shared" ca="1" si="871"/>
        <v/>
      </c>
      <c r="AC182" s="45" t="str">
        <f t="shared" ca="1" si="872"/>
        <v/>
      </c>
      <c r="AD182" s="45" t="str">
        <f t="shared" ca="1" si="873"/>
        <v/>
      </c>
      <c r="AE182" s="45" t="str">
        <f t="shared" ca="1" si="874"/>
        <v/>
      </c>
      <c r="AF182" s="45" t="str">
        <f t="shared" ca="1" si="875"/>
        <v/>
      </c>
      <c r="AG182" s="45" t="str">
        <f t="shared" ca="1" si="876"/>
        <v/>
      </c>
      <c r="AH182" s="45" t="str">
        <f t="shared" ca="1" si="877"/>
        <v/>
      </c>
      <c r="AI182" s="45" t="str">
        <f t="shared" ca="1" si="878"/>
        <v/>
      </c>
      <c r="AJ182" s="45" t="str">
        <f t="shared" ca="1" si="879"/>
        <v/>
      </c>
      <c r="AK182" s="45" t="str">
        <f t="shared" ca="1" si="880"/>
        <v/>
      </c>
      <c r="AL182" s="45" t="str">
        <f t="shared" ca="1" si="881"/>
        <v/>
      </c>
      <c r="AM182" s="45" t="str">
        <f t="shared" ca="1" si="882"/>
        <v/>
      </c>
      <c r="AN182" s="45" t="str">
        <f t="shared" ca="1" si="883"/>
        <v/>
      </c>
      <c r="AO182" s="45" t="str">
        <f t="shared" ca="1" si="884"/>
        <v/>
      </c>
      <c r="AP182" s="45" t="str">
        <f t="shared" ca="1" si="885"/>
        <v/>
      </c>
      <c r="AQ182" s="45" t="str">
        <f t="shared" ca="1" si="886"/>
        <v/>
      </c>
      <c r="AR182" s="45" t="str">
        <f t="shared" ca="1" si="887"/>
        <v/>
      </c>
      <c r="AS182" s="45" t="str">
        <f t="shared" ca="1" si="888"/>
        <v/>
      </c>
      <c r="AT182" s="45" t="str">
        <f t="shared" ca="1" si="889"/>
        <v/>
      </c>
      <c r="AU182" s="45" t="str">
        <f t="shared" ca="1" si="890"/>
        <v/>
      </c>
      <c r="AV182" s="45" t="str">
        <f t="shared" ca="1" si="891"/>
        <v/>
      </c>
      <c r="AW182" s="45" t="str">
        <f t="shared" ca="1" si="892"/>
        <v/>
      </c>
      <c r="AX182" s="45" t="str">
        <f t="shared" ca="1" si="893"/>
        <v/>
      </c>
      <c r="AY182" s="45" t="str">
        <f t="shared" ca="1" si="894"/>
        <v/>
      </c>
      <c r="AZ182" s="45" t="str">
        <f t="shared" ca="1" si="895"/>
        <v/>
      </c>
      <c r="BA182" s="45" t="str">
        <f t="shared" ca="1" si="896"/>
        <v/>
      </c>
      <c r="BB182" s="45" t="str">
        <f t="shared" ca="1" si="897"/>
        <v/>
      </c>
      <c r="BC182" s="45" t="str">
        <f t="shared" ca="1" si="898"/>
        <v/>
      </c>
      <c r="BD182" s="45" t="str">
        <f t="shared" ca="1" si="899"/>
        <v/>
      </c>
      <c r="BE182" s="45" t="str">
        <f t="shared" ca="1" si="900"/>
        <v/>
      </c>
      <c r="BF182" s="45" t="str">
        <f t="shared" ca="1" si="901"/>
        <v/>
      </c>
      <c r="BG182" s="45" t="str">
        <f t="shared" ca="1" si="902"/>
        <v/>
      </c>
      <c r="BH182" s="45" t="str">
        <f t="shared" ca="1" si="903"/>
        <v/>
      </c>
      <c r="BI182" s="45" t="str">
        <f t="shared" ca="1" si="904"/>
        <v/>
      </c>
      <c r="BJ182" s="45" t="str">
        <f t="shared" ca="1" si="905"/>
        <v/>
      </c>
      <c r="BK182" s="45" t="str">
        <f t="shared" ca="1" si="906"/>
        <v/>
      </c>
      <c r="BL182" s="45" t="str">
        <f t="shared" ca="1" si="907"/>
        <v/>
      </c>
      <c r="BM182" s="45" t="str">
        <f t="shared" ca="1" si="908"/>
        <v/>
      </c>
      <c r="BN182" s="45" t="str">
        <f t="shared" ca="1" si="909"/>
        <v/>
      </c>
      <c r="BO182" s="45" t="str">
        <f t="shared" ca="1" si="910"/>
        <v/>
      </c>
      <c r="BP182" s="45" t="str">
        <f t="shared" ca="1" si="911"/>
        <v/>
      </c>
      <c r="BQ182" s="45" t="str">
        <f t="shared" ca="1" si="912"/>
        <v/>
      </c>
      <c r="BR182" s="45" t="str">
        <f t="shared" ca="1" si="913"/>
        <v/>
      </c>
      <c r="BS182" s="45" t="str">
        <f t="shared" ca="1" si="914"/>
        <v/>
      </c>
      <c r="BT182" s="45" t="str">
        <f t="shared" ca="1" si="915"/>
        <v/>
      </c>
      <c r="BU182" s="45" t="str">
        <f t="shared" ca="1" si="916"/>
        <v/>
      </c>
      <c r="BV182" s="45" t="str">
        <f t="shared" ca="1" si="917"/>
        <v/>
      </c>
      <c r="BW182" s="45" t="str">
        <f t="shared" ca="1" si="918"/>
        <v/>
      </c>
      <c r="BX182" s="45" t="str">
        <f t="shared" ca="1" si="919"/>
        <v/>
      </c>
      <c r="BY182" s="45" t="str">
        <f t="shared" ca="1" si="920"/>
        <v/>
      </c>
      <c r="BZ182" s="45" t="str">
        <f t="shared" ca="1" si="921"/>
        <v/>
      </c>
      <c r="CA182" s="45" t="str">
        <f t="shared" ca="1" si="922"/>
        <v/>
      </c>
      <c r="CB182" s="45" t="str">
        <f t="shared" ca="1" si="923"/>
        <v/>
      </c>
      <c r="CC182" s="45" t="str">
        <f t="shared" ca="1" si="924"/>
        <v/>
      </c>
      <c r="CD182" s="45" t="str">
        <f t="shared" ca="1" si="925"/>
        <v/>
      </c>
      <c r="CE182" s="45" t="str">
        <f t="shared" ca="1" si="926"/>
        <v/>
      </c>
      <c r="CF182" s="45" t="str">
        <f t="shared" ca="1" si="927"/>
        <v/>
      </c>
      <c r="CG182" s="45" t="str">
        <f t="shared" ca="1" si="928"/>
        <v/>
      </c>
      <c r="CH182" s="45" t="str">
        <f t="shared" ca="1" si="929"/>
        <v/>
      </c>
      <c r="CI182" s="45" t="str">
        <f t="shared" ca="1" si="930"/>
        <v/>
      </c>
      <c r="CJ182" s="45" t="str">
        <f t="shared" ca="1" si="931"/>
        <v/>
      </c>
      <c r="CK182" s="45" t="str">
        <f t="shared" ca="1" si="932"/>
        <v/>
      </c>
      <c r="CL182" s="45" t="str">
        <f t="shared" ca="1" si="933"/>
        <v/>
      </c>
      <c r="CM182" s="45" t="str">
        <f t="shared" ca="1" si="934"/>
        <v/>
      </c>
      <c r="CN182" s="45" t="str">
        <f t="shared" ca="1" si="935"/>
        <v/>
      </c>
      <c r="CO182" s="45" t="str">
        <f t="shared" ca="1" si="936"/>
        <v/>
      </c>
      <c r="CP182" s="45" t="str">
        <f t="shared" ca="1" si="937"/>
        <v/>
      </c>
      <c r="CQ182" s="45" t="str">
        <f t="shared" ca="1" si="938"/>
        <v/>
      </c>
      <c r="CR182" s="45" t="str">
        <f t="shared" ca="1" si="939"/>
        <v/>
      </c>
      <c r="CS182" s="45" t="str">
        <f t="shared" ca="1" si="940"/>
        <v/>
      </c>
      <c r="CT182" s="45" t="str">
        <f t="shared" ca="1" si="941"/>
        <v/>
      </c>
      <c r="CU182" s="45" t="str">
        <f t="shared" ca="1" si="942"/>
        <v/>
      </c>
      <c r="CV182" s="45" t="str">
        <f t="shared" ca="1" si="943"/>
        <v/>
      </c>
      <c r="CW182" s="45" t="str">
        <f t="shared" ca="1" si="944"/>
        <v/>
      </c>
      <c r="CX182" s="45" t="str">
        <f t="shared" ca="1" si="945"/>
        <v/>
      </c>
      <c r="CY182" s="45" t="str">
        <f t="shared" ca="1" si="946"/>
        <v/>
      </c>
      <c r="CZ182" s="45" t="str">
        <f t="shared" ca="1" si="947"/>
        <v/>
      </c>
    </row>
    <row r="183" spans="1:104" ht="13.5" customHeight="1">
      <c r="A183" s="41">
        <v>163</v>
      </c>
      <c r="B183" s="3">
        <f t="shared" si="655"/>
        <v>183</v>
      </c>
      <c r="C183" s="46" t="s">
        <v>504</v>
      </c>
      <c r="D183" s="45" t="e">
        <f t="shared" ca="1" si="847"/>
        <v>#REF!</v>
      </c>
      <c r="E183" s="45" t="e">
        <f t="shared" ca="1" si="848"/>
        <v>#REF!</v>
      </c>
      <c r="F183" s="45" t="e">
        <f t="shared" ca="1" si="849"/>
        <v>#REF!</v>
      </c>
      <c r="G183" s="45">
        <f t="shared" ca="1" si="850"/>
        <v>0</v>
      </c>
      <c r="H183" s="45" t="str">
        <f t="shared" ca="1" si="851"/>
        <v>(increase) decrease in receivables</v>
      </c>
      <c r="I183" s="45">
        <f t="shared" ca="1" si="852"/>
        <v>-1791</v>
      </c>
      <c r="J183" s="45">
        <f t="shared" ca="1" si="853"/>
        <v>-6965</v>
      </c>
      <c r="K183" s="45">
        <f t="shared" ca="1" si="854"/>
        <v>-1949</v>
      </c>
      <c r="L183" s="45">
        <f t="shared" ca="1" si="855"/>
        <v>-6452</v>
      </c>
      <c r="M183" s="45">
        <f t="shared" ca="1" si="856"/>
        <v>-3124</v>
      </c>
      <c r="N183" s="45">
        <f t="shared" ca="1" si="857"/>
        <v>0</v>
      </c>
      <c r="O183" s="45">
        <f t="shared" ca="1" si="858"/>
        <v>0</v>
      </c>
      <c r="P183" s="45">
        <f t="shared" ca="1" si="859"/>
        <v>0</v>
      </c>
      <c r="Q183" s="45">
        <f t="shared" ca="1" si="860"/>
        <v>0</v>
      </c>
      <c r="R183" s="45">
        <f t="shared" ca="1" si="861"/>
        <v>0</v>
      </c>
      <c r="S183" s="45">
        <f t="shared" ca="1" si="862"/>
        <v>0</v>
      </c>
      <c r="T183" s="45">
        <f t="shared" ca="1" si="863"/>
        <v>0</v>
      </c>
      <c r="U183" s="45">
        <f t="shared" ca="1" si="864"/>
        <v>0</v>
      </c>
      <c r="V183" s="45">
        <f t="shared" ca="1" si="865"/>
        <v>0</v>
      </c>
      <c r="W183" s="45">
        <f t="shared" ca="1" si="866"/>
        <v>0</v>
      </c>
      <c r="X183" s="45" t="e">
        <f t="shared" ca="1" si="867"/>
        <v>#REF!</v>
      </c>
      <c r="Y183" s="45">
        <f t="shared" ca="1" si="868"/>
        <v>-3124</v>
      </c>
      <c r="Z183" s="45" t="e">
        <f t="shared" ca="1" si="869"/>
        <v>#REF!</v>
      </c>
      <c r="AA183" s="45" t="e">
        <f t="shared" ca="1" si="870"/>
        <v>#REF!</v>
      </c>
      <c r="AB183" s="45" t="str">
        <f t="shared" ca="1" si="871"/>
        <v/>
      </c>
      <c r="AC183" s="45" t="str">
        <f t="shared" ca="1" si="872"/>
        <v/>
      </c>
      <c r="AD183" s="45" t="str">
        <f t="shared" ca="1" si="873"/>
        <v/>
      </c>
      <c r="AE183" s="45" t="str">
        <f t="shared" ca="1" si="874"/>
        <v/>
      </c>
      <c r="AF183" s="45" t="str">
        <f t="shared" ca="1" si="875"/>
        <v/>
      </c>
      <c r="AG183" s="45" t="str">
        <f t="shared" ca="1" si="876"/>
        <v/>
      </c>
      <c r="AH183" s="45" t="str">
        <f t="shared" ca="1" si="877"/>
        <v/>
      </c>
      <c r="AI183" s="45" t="str">
        <f t="shared" ca="1" si="878"/>
        <v/>
      </c>
      <c r="AJ183" s="45" t="str">
        <f t="shared" ca="1" si="879"/>
        <v/>
      </c>
      <c r="AK183" s="45" t="str">
        <f t="shared" ca="1" si="880"/>
        <v/>
      </c>
      <c r="AL183" s="45" t="str">
        <f t="shared" ca="1" si="881"/>
        <v/>
      </c>
      <c r="AM183" s="45" t="str">
        <f t="shared" ca="1" si="882"/>
        <v/>
      </c>
      <c r="AN183" s="45" t="str">
        <f t="shared" ca="1" si="883"/>
        <v/>
      </c>
      <c r="AO183" s="45" t="str">
        <f t="shared" ca="1" si="884"/>
        <v/>
      </c>
      <c r="AP183" s="45" t="str">
        <f t="shared" ca="1" si="885"/>
        <v/>
      </c>
      <c r="AQ183" s="45" t="str">
        <f t="shared" ca="1" si="886"/>
        <v/>
      </c>
      <c r="AR183" s="45" t="str">
        <f t="shared" ca="1" si="887"/>
        <v/>
      </c>
      <c r="AS183" s="45" t="str">
        <f t="shared" ca="1" si="888"/>
        <v/>
      </c>
      <c r="AT183" s="45" t="str">
        <f t="shared" ca="1" si="889"/>
        <v/>
      </c>
      <c r="AU183" s="45" t="str">
        <f t="shared" ca="1" si="890"/>
        <v/>
      </c>
      <c r="AV183" s="45" t="str">
        <f t="shared" ca="1" si="891"/>
        <v/>
      </c>
      <c r="AW183" s="45" t="str">
        <f t="shared" ca="1" si="892"/>
        <v/>
      </c>
      <c r="AX183" s="45" t="str">
        <f t="shared" ca="1" si="893"/>
        <v/>
      </c>
      <c r="AY183" s="45" t="str">
        <f t="shared" ca="1" si="894"/>
        <v/>
      </c>
      <c r="AZ183" s="45" t="str">
        <f t="shared" ca="1" si="895"/>
        <v/>
      </c>
      <c r="BA183" s="45" t="str">
        <f t="shared" ca="1" si="896"/>
        <v/>
      </c>
      <c r="BB183" s="45" t="str">
        <f t="shared" ca="1" si="897"/>
        <v/>
      </c>
      <c r="BC183" s="45" t="str">
        <f t="shared" ca="1" si="898"/>
        <v/>
      </c>
      <c r="BD183" s="45" t="str">
        <f t="shared" ca="1" si="899"/>
        <v/>
      </c>
      <c r="BE183" s="45" t="str">
        <f t="shared" ca="1" si="900"/>
        <v/>
      </c>
      <c r="BF183" s="45" t="str">
        <f t="shared" ca="1" si="901"/>
        <v/>
      </c>
      <c r="BG183" s="45" t="str">
        <f t="shared" ca="1" si="902"/>
        <v/>
      </c>
      <c r="BH183" s="45" t="str">
        <f t="shared" ca="1" si="903"/>
        <v/>
      </c>
      <c r="BI183" s="45" t="str">
        <f t="shared" ca="1" si="904"/>
        <v/>
      </c>
      <c r="BJ183" s="45" t="str">
        <f t="shared" ca="1" si="905"/>
        <v/>
      </c>
      <c r="BK183" s="45" t="str">
        <f t="shared" ca="1" si="906"/>
        <v/>
      </c>
      <c r="BL183" s="45" t="str">
        <f t="shared" ca="1" si="907"/>
        <v/>
      </c>
      <c r="BM183" s="45" t="str">
        <f t="shared" ca="1" si="908"/>
        <v/>
      </c>
      <c r="BN183" s="45" t="str">
        <f t="shared" ca="1" si="909"/>
        <v/>
      </c>
      <c r="BO183" s="45" t="str">
        <f t="shared" ca="1" si="910"/>
        <v/>
      </c>
      <c r="BP183" s="45" t="str">
        <f t="shared" ca="1" si="911"/>
        <v/>
      </c>
      <c r="BQ183" s="45" t="str">
        <f t="shared" ca="1" si="912"/>
        <v/>
      </c>
      <c r="BR183" s="45" t="str">
        <f t="shared" ca="1" si="913"/>
        <v/>
      </c>
      <c r="BS183" s="45" t="str">
        <f t="shared" ca="1" si="914"/>
        <v/>
      </c>
      <c r="BT183" s="45" t="str">
        <f t="shared" ca="1" si="915"/>
        <v/>
      </c>
      <c r="BU183" s="45" t="str">
        <f t="shared" ca="1" si="916"/>
        <v/>
      </c>
      <c r="BV183" s="45" t="str">
        <f t="shared" ca="1" si="917"/>
        <v/>
      </c>
      <c r="BW183" s="45" t="str">
        <f t="shared" ca="1" si="918"/>
        <v/>
      </c>
      <c r="BX183" s="45" t="str">
        <f t="shared" ca="1" si="919"/>
        <v/>
      </c>
      <c r="BY183" s="45" t="str">
        <f t="shared" ca="1" si="920"/>
        <v/>
      </c>
      <c r="BZ183" s="45" t="str">
        <f t="shared" ca="1" si="921"/>
        <v/>
      </c>
      <c r="CA183" s="45" t="str">
        <f t="shared" ca="1" si="922"/>
        <v/>
      </c>
      <c r="CB183" s="45" t="str">
        <f t="shared" ca="1" si="923"/>
        <v/>
      </c>
      <c r="CC183" s="45" t="str">
        <f t="shared" ca="1" si="924"/>
        <v/>
      </c>
      <c r="CD183" s="45" t="str">
        <f t="shared" ca="1" si="925"/>
        <v/>
      </c>
      <c r="CE183" s="45" t="str">
        <f t="shared" ca="1" si="926"/>
        <v/>
      </c>
      <c r="CF183" s="45" t="str">
        <f t="shared" ca="1" si="927"/>
        <v/>
      </c>
      <c r="CG183" s="45" t="str">
        <f t="shared" ca="1" si="928"/>
        <v/>
      </c>
      <c r="CH183" s="45" t="str">
        <f t="shared" ca="1" si="929"/>
        <v/>
      </c>
      <c r="CI183" s="45" t="str">
        <f t="shared" ca="1" si="930"/>
        <v/>
      </c>
      <c r="CJ183" s="45" t="str">
        <f t="shared" ca="1" si="931"/>
        <v/>
      </c>
      <c r="CK183" s="45" t="str">
        <f t="shared" ca="1" si="932"/>
        <v/>
      </c>
      <c r="CL183" s="45" t="str">
        <f t="shared" ca="1" si="933"/>
        <v/>
      </c>
      <c r="CM183" s="45" t="str">
        <f t="shared" ca="1" si="934"/>
        <v/>
      </c>
      <c r="CN183" s="45" t="str">
        <f t="shared" ca="1" si="935"/>
        <v/>
      </c>
      <c r="CO183" s="45" t="str">
        <f t="shared" ca="1" si="936"/>
        <v/>
      </c>
      <c r="CP183" s="45" t="str">
        <f t="shared" ca="1" si="937"/>
        <v/>
      </c>
      <c r="CQ183" s="45" t="str">
        <f t="shared" ca="1" si="938"/>
        <v/>
      </c>
      <c r="CR183" s="45" t="str">
        <f t="shared" ca="1" si="939"/>
        <v/>
      </c>
      <c r="CS183" s="45" t="str">
        <f t="shared" ca="1" si="940"/>
        <v/>
      </c>
      <c r="CT183" s="45" t="str">
        <f t="shared" ca="1" si="941"/>
        <v/>
      </c>
      <c r="CU183" s="45" t="str">
        <f t="shared" ca="1" si="942"/>
        <v/>
      </c>
      <c r="CV183" s="45" t="str">
        <f t="shared" ca="1" si="943"/>
        <v/>
      </c>
      <c r="CW183" s="45" t="str">
        <f t="shared" ca="1" si="944"/>
        <v/>
      </c>
      <c r="CX183" s="45" t="str">
        <f t="shared" ca="1" si="945"/>
        <v/>
      </c>
      <c r="CY183" s="45" t="str">
        <f t="shared" ca="1" si="946"/>
        <v/>
      </c>
      <c r="CZ183" s="45" t="str">
        <f t="shared" ca="1" si="947"/>
        <v/>
      </c>
    </row>
    <row r="184" spans="1:104" ht="13.5" customHeight="1">
      <c r="A184" s="41">
        <v>164</v>
      </c>
      <c r="B184" s="3">
        <f t="shared" si="655"/>
        <v>184</v>
      </c>
      <c r="C184" s="46" t="s">
        <v>503</v>
      </c>
      <c r="D184" s="45" t="e">
        <f t="shared" ca="1" si="847"/>
        <v>#REF!</v>
      </c>
      <c r="E184" s="45" t="e">
        <f t="shared" ca="1" si="848"/>
        <v>#REF!</v>
      </c>
      <c r="F184" s="45" t="e">
        <f t="shared" ca="1" si="849"/>
        <v>#REF!</v>
      </c>
      <c r="G184" s="45">
        <f t="shared" ca="1" si="850"/>
        <v>0</v>
      </c>
      <c r="H184" s="45" t="str">
        <f t="shared" ca="1" si="851"/>
        <v>(increase) decrease in inventories</v>
      </c>
      <c r="I184" s="45">
        <f t="shared" ca="1" si="852"/>
        <v>275</v>
      </c>
      <c r="J184" s="45">
        <f t="shared" ca="1" si="853"/>
        <v>-15</v>
      </c>
      <c r="K184" s="45">
        <f t="shared" ca="1" si="854"/>
        <v>-973</v>
      </c>
      <c r="L184" s="45">
        <f t="shared" ca="1" si="855"/>
        <v>-76</v>
      </c>
      <c r="M184" s="45">
        <f t="shared" ca="1" si="856"/>
        <v>-238</v>
      </c>
      <c r="N184" s="45">
        <f t="shared" ca="1" si="857"/>
        <v>0</v>
      </c>
      <c r="O184" s="45">
        <f t="shared" ca="1" si="858"/>
        <v>0</v>
      </c>
      <c r="P184" s="45">
        <f t="shared" ca="1" si="859"/>
        <v>0</v>
      </c>
      <c r="Q184" s="45">
        <f t="shared" ca="1" si="860"/>
        <v>0</v>
      </c>
      <c r="R184" s="45">
        <f t="shared" ca="1" si="861"/>
        <v>0</v>
      </c>
      <c r="S184" s="45">
        <f t="shared" ca="1" si="862"/>
        <v>0</v>
      </c>
      <c r="T184" s="45">
        <f t="shared" ca="1" si="863"/>
        <v>0</v>
      </c>
      <c r="U184" s="45">
        <f t="shared" ca="1" si="864"/>
        <v>0</v>
      </c>
      <c r="V184" s="45">
        <f t="shared" ca="1" si="865"/>
        <v>0</v>
      </c>
      <c r="W184" s="45">
        <f t="shared" ca="1" si="866"/>
        <v>0</v>
      </c>
      <c r="X184" s="45" t="e">
        <f t="shared" ca="1" si="867"/>
        <v>#REF!</v>
      </c>
      <c r="Y184" s="45">
        <f t="shared" ca="1" si="868"/>
        <v>-238</v>
      </c>
      <c r="Z184" s="45" t="e">
        <f t="shared" ca="1" si="869"/>
        <v>#REF!</v>
      </c>
      <c r="AA184" s="45" t="e">
        <f t="shared" ca="1" si="870"/>
        <v>#REF!</v>
      </c>
      <c r="AB184" s="45" t="str">
        <f t="shared" ca="1" si="871"/>
        <v/>
      </c>
      <c r="AC184" s="45" t="str">
        <f t="shared" ca="1" si="872"/>
        <v/>
      </c>
      <c r="AD184" s="45" t="str">
        <f t="shared" ca="1" si="873"/>
        <v/>
      </c>
      <c r="AE184" s="45" t="str">
        <f t="shared" ca="1" si="874"/>
        <v/>
      </c>
      <c r="AF184" s="45" t="str">
        <f t="shared" ca="1" si="875"/>
        <v/>
      </c>
      <c r="AG184" s="45" t="str">
        <f t="shared" ca="1" si="876"/>
        <v/>
      </c>
      <c r="AH184" s="45" t="str">
        <f t="shared" ca="1" si="877"/>
        <v/>
      </c>
      <c r="AI184" s="45" t="str">
        <f t="shared" ca="1" si="878"/>
        <v/>
      </c>
      <c r="AJ184" s="45" t="str">
        <f t="shared" ca="1" si="879"/>
        <v/>
      </c>
      <c r="AK184" s="45" t="str">
        <f t="shared" ca="1" si="880"/>
        <v/>
      </c>
      <c r="AL184" s="45" t="str">
        <f t="shared" ca="1" si="881"/>
        <v/>
      </c>
      <c r="AM184" s="45" t="str">
        <f t="shared" ca="1" si="882"/>
        <v/>
      </c>
      <c r="AN184" s="45" t="str">
        <f t="shared" ca="1" si="883"/>
        <v/>
      </c>
      <c r="AO184" s="45" t="str">
        <f t="shared" ca="1" si="884"/>
        <v/>
      </c>
      <c r="AP184" s="45" t="str">
        <f t="shared" ca="1" si="885"/>
        <v/>
      </c>
      <c r="AQ184" s="45" t="str">
        <f t="shared" ca="1" si="886"/>
        <v/>
      </c>
      <c r="AR184" s="45" t="str">
        <f t="shared" ca="1" si="887"/>
        <v/>
      </c>
      <c r="AS184" s="45" t="str">
        <f t="shared" ca="1" si="888"/>
        <v/>
      </c>
      <c r="AT184" s="45" t="str">
        <f t="shared" ca="1" si="889"/>
        <v/>
      </c>
      <c r="AU184" s="45" t="str">
        <f t="shared" ca="1" si="890"/>
        <v/>
      </c>
      <c r="AV184" s="45" t="str">
        <f t="shared" ca="1" si="891"/>
        <v/>
      </c>
      <c r="AW184" s="45" t="str">
        <f t="shared" ca="1" si="892"/>
        <v/>
      </c>
      <c r="AX184" s="45" t="str">
        <f t="shared" ca="1" si="893"/>
        <v/>
      </c>
      <c r="AY184" s="45" t="str">
        <f t="shared" ca="1" si="894"/>
        <v/>
      </c>
      <c r="AZ184" s="45" t="str">
        <f t="shared" ca="1" si="895"/>
        <v/>
      </c>
      <c r="BA184" s="45" t="str">
        <f t="shared" ca="1" si="896"/>
        <v/>
      </c>
      <c r="BB184" s="45" t="str">
        <f t="shared" ca="1" si="897"/>
        <v/>
      </c>
      <c r="BC184" s="45" t="str">
        <f t="shared" ca="1" si="898"/>
        <v/>
      </c>
      <c r="BD184" s="45" t="str">
        <f t="shared" ca="1" si="899"/>
        <v/>
      </c>
      <c r="BE184" s="45" t="str">
        <f t="shared" ca="1" si="900"/>
        <v/>
      </c>
      <c r="BF184" s="45" t="str">
        <f t="shared" ca="1" si="901"/>
        <v/>
      </c>
      <c r="BG184" s="45" t="str">
        <f t="shared" ca="1" si="902"/>
        <v/>
      </c>
      <c r="BH184" s="45" t="str">
        <f t="shared" ca="1" si="903"/>
        <v/>
      </c>
      <c r="BI184" s="45" t="str">
        <f t="shared" ca="1" si="904"/>
        <v/>
      </c>
      <c r="BJ184" s="45" t="str">
        <f t="shared" ca="1" si="905"/>
        <v/>
      </c>
      <c r="BK184" s="45" t="str">
        <f t="shared" ca="1" si="906"/>
        <v/>
      </c>
      <c r="BL184" s="45" t="str">
        <f t="shared" ca="1" si="907"/>
        <v/>
      </c>
      <c r="BM184" s="45" t="str">
        <f t="shared" ca="1" si="908"/>
        <v/>
      </c>
      <c r="BN184" s="45" t="str">
        <f t="shared" ca="1" si="909"/>
        <v/>
      </c>
      <c r="BO184" s="45" t="str">
        <f t="shared" ca="1" si="910"/>
        <v/>
      </c>
      <c r="BP184" s="45" t="str">
        <f t="shared" ca="1" si="911"/>
        <v/>
      </c>
      <c r="BQ184" s="45" t="str">
        <f t="shared" ca="1" si="912"/>
        <v/>
      </c>
      <c r="BR184" s="45" t="str">
        <f t="shared" ca="1" si="913"/>
        <v/>
      </c>
      <c r="BS184" s="45" t="str">
        <f t="shared" ca="1" si="914"/>
        <v/>
      </c>
      <c r="BT184" s="45" t="str">
        <f t="shared" ca="1" si="915"/>
        <v/>
      </c>
      <c r="BU184" s="45" t="str">
        <f t="shared" ca="1" si="916"/>
        <v/>
      </c>
      <c r="BV184" s="45" t="str">
        <f t="shared" ca="1" si="917"/>
        <v/>
      </c>
      <c r="BW184" s="45" t="str">
        <f t="shared" ca="1" si="918"/>
        <v/>
      </c>
      <c r="BX184" s="45" t="str">
        <f t="shared" ca="1" si="919"/>
        <v/>
      </c>
      <c r="BY184" s="45" t="str">
        <f t="shared" ca="1" si="920"/>
        <v/>
      </c>
      <c r="BZ184" s="45" t="str">
        <f t="shared" ca="1" si="921"/>
        <v/>
      </c>
      <c r="CA184" s="45" t="str">
        <f t="shared" ca="1" si="922"/>
        <v/>
      </c>
      <c r="CB184" s="45" t="str">
        <f t="shared" ca="1" si="923"/>
        <v/>
      </c>
      <c r="CC184" s="45" t="str">
        <f t="shared" ca="1" si="924"/>
        <v/>
      </c>
      <c r="CD184" s="45" t="str">
        <f t="shared" ca="1" si="925"/>
        <v/>
      </c>
      <c r="CE184" s="45" t="str">
        <f t="shared" ca="1" si="926"/>
        <v/>
      </c>
      <c r="CF184" s="45" t="str">
        <f t="shared" ca="1" si="927"/>
        <v/>
      </c>
      <c r="CG184" s="45" t="str">
        <f t="shared" ca="1" si="928"/>
        <v/>
      </c>
      <c r="CH184" s="45" t="str">
        <f t="shared" ca="1" si="929"/>
        <v/>
      </c>
      <c r="CI184" s="45" t="str">
        <f t="shared" ca="1" si="930"/>
        <v/>
      </c>
      <c r="CJ184" s="45" t="str">
        <f t="shared" ca="1" si="931"/>
        <v/>
      </c>
      <c r="CK184" s="45" t="str">
        <f t="shared" ca="1" si="932"/>
        <v/>
      </c>
      <c r="CL184" s="45" t="str">
        <f t="shared" ca="1" si="933"/>
        <v/>
      </c>
      <c r="CM184" s="45" t="str">
        <f t="shared" ca="1" si="934"/>
        <v/>
      </c>
      <c r="CN184" s="45" t="str">
        <f t="shared" ca="1" si="935"/>
        <v/>
      </c>
      <c r="CO184" s="45" t="str">
        <f t="shared" ca="1" si="936"/>
        <v/>
      </c>
      <c r="CP184" s="45" t="str">
        <f t="shared" ca="1" si="937"/>
        <v/>
      </c>
      <c r="CQ184" s="45" t="str">
        <f t="shared" ca="1" si="938"/>
        <v/>
      </c>
      <c r="CR184" s="45" t="str">
        <f t="shared" ca="1" si="939"/>
        <v/>
      </c>
      <c r="CS184" s="45" t="str">
        <f t="shared" ca="1" si="940"/>
        <v/>
      </c>
      <c r="CT184" s="45" t="str">
        <f t="shared" ca="1" si="941"/>
        <v/>
      </c>
      <c r="CU184" s="45" t="str">
        <f t="shared" ca="1" si="942"/>
        <v/>
      </c>
      <c r="CV184" s="45" t="str">
        <f t="shared" ca="1" si="943"/>
        <v/>
      </c>
      <c r="CW184" s="45" t="str">
        <f t="shared" ca="1" si="944"/>
        <v/>
      </c>
      <c r="CX184" s="45" t="str">
        <f t="shared" ca="1" si="945"/>
        <v/>
      </c>
      <c r="CY184" s="45" t="str">
        <f t="shared" ca="1" si="946"/>
        <v/>
      </c>
      <c r="CZ184" s="45" t="str">
        <f t="shared" ca="1" si="947"/>
        <v/>
      </c>
    </row>
    <row r="185" spans="1:104" ht="13.5" customHeight="1">
      <c r="A185" s="41">
        <v>165</v>
      </c>
      <c r="B185" s="3">
        <f t="shared" si="655"/>
        <v>185</v>
      </c>
      <c r="C185" s="46" t="s">
        <v>502</v>
      </c>
      <c r="D185" s="45" t="e">
        <f t="shared" ca="1" si="847"/>
        <v>#REF!</v>
      </c>
      <c r="E185" s="45" t="e">
        <f t="shared" ca="1" si="848"/>
        <v>#REF!</v>
      </c>
      <c r="F185" s="45" t="e">
        <f t="shared" ca="1" si="849"/>
        <v>#REF!</v>
      </c>
      <c r="G185" s="45">
        <f t="shared" ca="1" si="850"/>
        <v>0</v>
      </c>
      <c r="H185" s="45" t="str">
        <f t="shared" ca="1" si="851"/>
        <v>(increase) decrease in prepaid expenses</v>
      </c>
      <c r="I185" s="45">
        <f t="shared" ca="1" si="852"/>
        <v>0</v>
      </c>
      <c r="J185" s="45">
        <f t="shared" ca="1" si="853"/>
        <v>0</v>
      </c>
      <c r="K185" s="45">
        <f t="shared" ca="1" si="854"/>
        <v>0</v>
      </c>
      <c r="L185" s="45">
        <f t="shared" ca="1" si="855"/>
        <v>0</v>
      </c>
      <c r="M185" s="45">
        <f t="shared" ca="1" si="856"/>
        <v>0</v>
      </c>
      <c r="N185" s="45">
        <f t="shared" ca="1" si="857"/>
        <v>0</v>
      </c>
      <c r="O185" s="45">
        <f t="shared" ca="1" si="858"/>
        <v>0</v>
      </c>
      <c r="P185" s="45">
        <f t="shared" ca="1" si="859"/>
        <v>0</v>
      </c>
      <c r="Q185" s="45">
        <f t="shared" ca="1" si="860"/>
        <v>0</v>
      </c>
      <c r="R185" s="45">
        <f t="shared" ca="1" si="861"/>
        <v>0</v>
      </c>
      <c r="S185" s="45">
        <f t="shared" ca="1" si="862"/>
        <v>0</v>
      </c>
      <c r="T185" s="45">
        <f t="shared" ca="1" si="863"/>
        <v>0</v>
      </c>
      <c r="U185" s="45">
        <f t="shared" ca="1" si="864"/>
        <v>0</v>
      </c>
      <c r="V185" s="45">
        <f t="shared" ca="1" si="865"/>
        <v>0</v>
      </c>
      <c r="W185" s="45">
        <f t="shared" ca="1" si="866"/>
        <v>0</v>
      </c>
      <c r="X185" s="45" t="e">
        <f t="shared" ca="1" si="867"/>
        <v>#REF!</v>
      </c>
      <c r="Y185" s="45">
        <f t="shared" ca="1" si="868"/>
        <v>0</v>
      </c>
      <c r="Z185" s="45" t="e">
        <f t="shared" ca="1" si="869"/>
        <v>#REF!</v>
      </c>
      <c r="AA185" s="45" t="e">
        <f t="shared" ca="1" si="870"/>
        <v>#REF!</v>
      </c>
      <c r="AB185" s="45" t="str">
        <f t="shared" ca="1" si="871"/>
        <v/>
      </c>
      <c r="AC185" s="45" t="str">
        <f t="shared" ca="1" si="872"/>
        <v/>
      </c>
      <c r="AD185" s="45" t="str">
        <f t="shared" ca="1" si="873"/>
        <v/>
      </c>
      <c r="AE185" s="45" t="str">
        <f t="shared" ca="1" si="874"/>
        <v/>
      </c>
      <c r="AF185" s="45" t="str">
        <f t="shared" ca="1" si="875"/>
        <v/>
      </c>
      <c r="AG185" s="45" t="str">
        <f t="shared" ca="1" si="876"/>
        <v/>
      </c>
      <c r="AH185" s="45" t="str">
        <f t="shared" ca="1" si="877"/>
        <v/>
      </c>
      <c r="AI185" s="45" t="str">
        <f t="shared" ca="1" si="878"/>
        <v/>
      </c>
      <c r="AJ185" s="45" t="str">
        <f t="shared" ca="1" si="879"/>
        <v/>
      </c>
      <c r="AK185" s="45" t="str">
        <f t="shared" ca="1" si="880"/>
        <v/>
      </c>
      <c r="AL185" s="45" t="str">
        <f t="shared" ca="1" si="881"/>
        <v/>
      </c>
      <c r="AM185" s="45" t="str">
        <f t="shared" ca="1" si="882"/>
        <v/>
      </c>
      <c r="AN185" s="45" t="str">
        <f t="shared" ca="1" si="883"/>
        <v/>
      </c>
      <c r="AO185" s="45" t="str">
        <f t="shared" ca="1" si="884"/>
        <v/>
      </c>
      <c r="AP185" s="45" t="str">
        <f t="shared" ca="1" si="885"/>
        <v/>
      </c>
      <c r="AQ185" s="45" t="str">
        <f t="shared" ca="1" si="886"/>
        <v/>
      </c>
      <c r="AR185" s="45" t="str">
        <f t="shared" ca="1" si="887"/>
        <v/>
      </c>
      <c r="AS185" s="45" t="str">
        <f t="shared" ca="1" si="888"/>
        <v/>
      </c>
      <c r="AT185" s="45" t="str">
        <f t="shared" ca="1" si="889"/>
        <v/>
      </c>
      <c r="AU185" s="45" t="str">
        <f t="shared" ca="1" si="890"/>
        <v/>
      </c>
      <c r="AV185" s="45" t="str">
        <f t="shared" ca="1" si="891"/>
        <v/>
      </c>
      <c r="AW185" s="45" t="str">
        <f t="shared" ca="1" si="892"/>
        <v/>
      </c>
      <c r="AX185" s="45" t="str">
        <f t="shared" ca="1" si="893"/>
        <v/>
      </c>
      <c r="AY185" s="45" t="str">
        <f t="shared" ca="1" si="894"/>
        <v/>
      </c>
      <c r="AZ185" s="45" t="str">
        <f t="shared" ca="1" si="895"/>
        <v/>
      </c>
      <c r="BA185" s="45" t="str">
        <f t="shared" ca="1" si="896"/>
        <v/>
      </c>
      <c r="BB185" s="45" t="str">
        <f t="shared" ca="1" si="897"/>
        <v/>
      </c>
      <c r="BC185" s="45" t="str">
        <f t="shared" ca="1" si="898"/>
        <v/>
      </c>
      <c r="BD185" s="45" t="str">
        <f t="shared" ca="1" si="899"/>
        <v/>
      </c>
      <c r="BE185" s="45" t="str">
        <f t="shared" ca="1" si="900"/>
        <v/>
      </c>
      <c r="BF185" s="45" t="str">
        <f t="shared" ca="1" si="901"/>
        <v/>
      </c>
      <c r="BG185" s="45" t="str">
        <f t="shared" ca="1" si="902"/>
        <v/>
      </c>
      <c r="BH185" s="45" t="str">
        <f t="shared" ca="1" si="903"/>
        <v/>
      </c>
      <c r="BI185" s="45" t="str">
        <f t="shared" ca="1" si="904"/>
        <v/>
      </c>
      <c r="BJ185" s="45" t="str">
        <f t="shared" ca="1" si="905"/>
        <v/>
      </c>
      <c r="BK185" s="45" t="str">
        <f t="shared" ca="1" si="906"/>
        <v/>
      </c>
      <c r="BL185" s="45" t="str">
        <f t="shared" ca="1" si="907"/>
        <v/>
      </c>
      <c r="BM185" s="45" t="str">
        <f t="shared" ca="1" si="908"/>
        <v/>
      </c>
      <c r="BN185" s="45" t="str">
        <f t="shared" ca="1" si="909"/>
        <v/>
      </c>
      <c r="BO185" s="45" t="str">
        <f t="shared" ca="1" si="910"/>
        <v/>
      </c>
      <c r="BP185" s="45" t="str">
        <f t="shared" ca="1" si="911"/>
        <v/>
      </c>
      <c r="BQ185" s="45" t="str">
        <f t="shared" ca="1" si="912"/>
        <v/>
      </c>
      <c r="BR185" s="45" t="str">
        <f t="shared" ca="1" si="913"/>
        <v/>
      </c>
      <c r="BS185" s="45" t="str">
        <f t="shared" ca="1" si="914"/>
        <v/>
      </c>
      <c r="BT185" s="45" t="str">
        <f t="shared" ca="1" si="915"/>
        <v/>
      </c>
      <c r="BU185" s="45" t="str">
        <f t="shared" ca="1" si="916"/>
        <v/>
      </c>
      <c r="BV185" s="45" t="str">
        <f t="shared" ca="1" si="917"/>
        <v/>
      </c>
      <c r="BW185" s="45" t="str">
        <f t="shared" ca="1" si="918"/>
        <v/>
      </c>
      <c r="BX185" s="45" t="str">
        <f t="shared" ca="1" si="919"/>
        <v/>
      </c>
      <c r="BY185" s="45" t="str">
        <f t="shared" ca="1" si="920"/>
        <v/>
      </c>
      <c r="BZ185" s="45" t="str">
        <f t="shared" ca="1" si="921"/>
        <v/>
      </c>
      <c r="CA185" s="45" t="str">
        <f t="shared" ca="1" si="922"/>
        <v/>
      </c>
      <c r="CB185" s="45" t="str">
        <f t="shared" ca="1" si="923"/>
        <v/>
      </c>
      <c r="CC185" s="45" t="str">
        <f t="shared" ca="1" si="924"/>
        <v/>
      </c>
      <c r="CD185" s="45" t="str">
        <f t="shared" ca="1" si="925"/>
        <v/>
      </c>
      <c r="CE185" s="45" t="str">
        <f t="shared" ca="1" si="926"/>
        <v/>
      </c>
      <c r="CF185" s="45" t="str">
        <f t="shared" ca="1" si="927"/>
        <v/>
      </c>
      <c r="CG185" s="45" t="str">
        <f t="shared" ca="1" si="928"/>
        <v/>
      </c>
      <c r="CH185" s="45" t="str">
        <f t="shared" ca="1" si="929"/>
        <v/>
      </c>
      <c r="CI185" s="45" t="str">
        <f t="shared" ca="1" si="930"/>
        <v/>
      </c>
      <c r="CJ185" s="45" t="str">
        <f t="shared" ca="1" si="931"/>
        <v/>
      </c>
      <c r="CK185" s="45" t="str">
        <f t="shared" ca="1" si="932"/>
        <v/>
      </c>
      <c r="CL185" s="45" t="str">
        <f t="shared" ca="1" si="933"/>
        <v/>
      </c>
      <c r="CM185" s="45" t="str">
        <f t="shared" ca="1" si="934"/>
        <v/>
      </c>
      <c r="CN185" s="45" t="str">
        <f t="shared" ca="1" si="935"/>
        <v/>
      </c>
      <c r="CO185" s="45" t="str">
        <f t="shared" ca="1" si="936"/>
        <v/>
      </c>
      <c r="CP185" s="45" t="str">
        <f t="shared" ca="1" si="937"/>
        <v/>
      </c>
      <c r="CQ185" s="45" t="str">
        <f t="shared" ca="1" si="938"/>
        <v/>
      </c>
      <c r="CR185" s="45" t="str">
        <f t="shared" ca="1" si="939"/>
        <v/>
      </c>
      <c r="CS185" s="45" t="str">
        <f t="shared" ca="1" si="940"/>
        <v/>
      </c>
      <c r="CT185" s="45" t="str">
        <f t="shared" ca="1" si="941"/>
        <v/>
      </c>
      <c r="CU185" s="45" t="str">
        <f t="shared" ca="1" si="942"/>
        <v/>
      </c>
      <c r="CV185" s="45" t="str">
        <f t="shared" ca="1" si="943"/>
        <v/>
      </c>
      <c r="CW185" s="45" t="str">
        <f t="shared" ca="1" si="944"/>
        <v/>
      </c>
      <c r="CX185" s="45" t="str">
        <f t="shared" ca="1" si="945"/>
        <v/>
      </c>
      <c r="CY185" s="45" t="str">
        <f t="shared" ca="1" si="946"/>
        <v/>
      </c>
      <c r="CZ185" s="45" t="str">
        <f t="shared" ca="1" si="947"/>
        <v/>
      </c>
    </row>
    <row r="186" spans="1:104" ht="13.5" customHeight="1">
      <c r="A186" s="41">
        <v>166</v>
      </c>
      <c r="B186" s="3">
        <f t="shared" si="655"/>
        <v>186</v>
      </c>
      <c r="C186" s="46" t="s">
        <v>501</v>
      </c>
      <c r="D186" s="45" t="e">
        <f t="shared" ca="1" si="847"/>
        <v>#REF!</v>
      </c>
      <c r="E186" s="45" t="e">
        <f t="shared" ca="1" si="848"/>
        <v>#REF!</v>
      </c>
      <c r="F186" s="45" t="e">
        <f t="shared" ca="1" si="849"/>
        <v>#REF!</v>
      </c>
      <c r="G186" s="45">
        <f t="shared" ca="1" si="850"/>
        <v>0</v>
      </c>
      <c r="H186" s="45" t="str">
        <f t="shared" ca="1" si="851"/>
        <v>(increase) decrease in other current assets</v>
      </c>
      <c r="I186" s="45">
        <f t="shared" ca="1" si="852"/>
        <v>0</v>
      </c>
      <c r="J186" s="45">
        <f t="shared" ca="1" si="853"/>
        <v>0</v>
      </c>
      <c r="K186" s="45">
        <f t="shared" ca="1" si="854"/>
        <v>0</v>
      </c>
      <c r="L186" s="45">
        <f t="shared" ca="1" si="855"/>
        <v>0</v>
      </c>
      <c r="M186" s="45">
        <f t="shared" ca="1" si="856"/>
        <v>0</v>
      </c>
      <c r="N186" s="45">
        <f t="shared" ca="1" si="857"/>
        <v>0</v>
      </c>
      <c r="O186" s="45">
        <f t="shared" ca="1" si="858"/>
        <v>0</v>
      </c>
      <c r="P186" s="45">
        <f t="shared" ca="1" si="859"/>
        <v>0</v>
      </c>
      <c r="Q186" s="45">
        <f t="shared" ca="1" si="860"/>
        <v>0</v>
      </c>
      <c r="R186" s="45">
        <f t="shared" ca="1" si="861"/>
        <v>0</v>
      </c>
      <c r="S186" s="45">
        <f t="shared" ca="1" si="862"/>
        <v>0</v>
      </c>
      <c r="T186" s="45">
        <f t="shared" ca="1" si="863"/>
        <v>0</v>
      </c>
      <c r="U186" s="45">
        <f t="shared" ca="1" si="864"/>
        <v>0</v>
      </c>
      <c r="V186" s="45">
        <f t="shared" ca="1" si="865"/>
        <v>0</v>
      </c>
      <c r="W186" s="45">
        <f t="shared" ca="1" si="866"/>
        <v>0</v>
      </c>
      <c r="X186" s="45" t="e">
        <f t="shared" ca="1" si="867"/>
        <v>#REF!</v>
      </c>
      <c r="Y186" s="45">
        <f t="shared" ca="1" si="868"/>
        <v>0</v>
      </c>
      <c r="Z186" s="45" t="e">
        <f t="shared" ca="1" si="869"/>
        <v>#REF!</v>
      </c>
      <c r="AA186" s="45" t="e">
        <f t="shared" ca="1" si="870"/>
        <v>#REF!</v>
      </c>
      <c r="AB186" s="45" t="str">
        <f t="shared" ca="1" si="871"/>
        <v/>
      </c>
      <c r="AC186" s="45" t="str">
        <f t="shared" ca="1" si="872"/>
        <v/>
      </c>
      <c r="AD186" s="45" t="str">
        <f t="shared" ca="1" si="873"/>
        <v/>
      </c>
      <c r="AE186" s="45" t="str">
        <f t="shared" ca="1" si="874"/>
        <v/>
      </c>
      <c r="AF186" s="45" t="str">
        <f t="shared" ca="1" si="875"/>
        <v/>
      </c>
      <c r="AG186" s="45" t="str">
        <f t="shared" ca="1" si="876"/>
        <v/>
      </c>
      <c r="AH186" s="45" t="str">
        <f t="shared" ca="1" si="877"/>
        <v/>
      </c>
      <c r="AI186" s="45" t="str">
        <f t="shared" ca="1" si="878"/>
        <v/>
      </c>
      <c r="AJ186" s="45" t="str">
        <f t="shared" ca="1" si="879"/>
        <v/>
      </c>
      <c r="AK186" s="45" t="str">
        <f t="shared" ca="1" si="880"/>
        <v/>
      </c>
      <c r="AL186" s="45" t="str">
        <f t="shared" ca="1" si="881"/>
        <v/>
      </c>
      <c r="AM186" s="45" t="str">
        <f t="shared" ca="1" si="882"/>
        <v/>
      </c>
      <c r="AN186" s="45" t="str">
        <f t="shared" ca="1" si="883"/>
        <v/>
      </c>
      <c r="AO186" s="45" t="str">
        <f t="shared" ca="1" si="884"/>
        <v/>
      </c>
      <c r="AP186" s="45" t="str">
        <f t="shared" ca="1" si="885"/>
        <v/>
      </c>
      <c r="AQ186" s="45" t="str">
        <f t="shared" ca="1" si="886"/>
        <v/>
      </c>
      <c r="AR186" s="45" t="str">
        <f t="shared" ca="1" si="887"/>
        <v/>
      </c>
      <c r="AS186" s="45" t="str">
        <f t="shared" ca="1" si="888"/>
        <v/>
      </c>
      <c r="AT186" s="45" t="str">
        <f t="shared" ca="1" si="889"/>
        <v/>
      </c>
      <c r="AU186" s="45" t="str">
        <f t="shared" ca="1" si="890"/>
        <v/>
      </c>
      <c r="AV186" s="45" t="str">
        <f t="shared" ca="1" si="891"/>
        <v/>
      </c>
      <c r="AW186" s="45" t="str">
        <f t="shared" ca="1" si="892"/>
        <v/>
      </c>
      <c r="AX186" s="45" t="str">
        <f t="shared" ca="1" si="893"/>
        <v/>
      </c>
      <c r="AY186" s="45" t="str">
        <f t="shared" ca="1" si="894"/>
        <v/>
      </c>
      <c r="AZ186" s="45" t="str">
        <f t="shared" ca="1" si="895"/>
        <v/>
      </c>
      <c r="BA186" s="45" t="str">
        <f t="shared" ca="1" si="896"/>
        <v/>
      </c>
      <c r="BB186" s="45" t="str">
        <f t="shared" ca="1" si="897"/>
        <v/>
      </c>
      <c r="BC186" s="45" t="str">
        <f t="shared" ca="1" si="898"/>
        <v/>
      </c>
      <c r="BD186" s="45" t="str">
        <f t="shared" ca="1" si="899"/>
        <v/>
      </c>
      <c r="BE186" s="45" t="str">
        <f t="shared" ca="1" si="900"/>
        <v/>
      </c>
      <c r="BF186" s="45" t="str">
        <f t="shared" ca="1" si="901"/>
        <v/>
      </c>
      <c r="BG186" s="45" t="str">
        <f t="shared" ca="1" si="902"/>
        <v/>
      </c>
      <c r="BH186" s="45" t="str">
        <f t="shared" ca="1" si="903"/>
        <v/>
      </c>
      <c r="BI186" s="45" t="str">
        <f t="shared" ca="1" si="904"/>
        <v/>
      </c>
      <c r="BJ186" s="45" t="str">
        <f t="shared" ca="1" si="905"/>
        <v/>
      </c>
      <c r="BK186" s="45" t="str">
        <f t="shared" ca="1" si="906"/>
        <v/>
      </c>
      <c r="BL186" s="45" t="str">
        <f t="shared" ca="1" si="907"/>
        <v/>
      </c>
      <c r="BM186" s="45" t="str">
        <f t="shared" ca="1" si="908"/>
        <v/>
      </c>
      <c r="BN186" s="45" t="str">
        <f t="shared" ca="1" si="909"/>
        <v/>
      </c>
      <c r="BO186" s="45" t="str">
        <f t="shared" ca="1" si="910"/>
        <v/>
      </c>
      <c r="BP186" s="45" t="str">
        <f t="shared" ca="1" si="911"/>
        <v/>
      </c>
      <c r="BQ186" s="45" t="str">
        <f t="shared" ca="1" si="912"/>
        <v/>
      </c>
      <c r="BR186" s="45" t="str">
        <f t="shared" ca="1" si="913"/>
        <v/>
      </c>
      <c r="BS186" s="45" t="str">
        <f t="shared" ca="1" si="914"/>
        <v/>
      </c>
      <c r="BT186" s="45" t="str">
        <f t="shared" ca="1" si="915"/>
        <v/>
      </c>
      <c r="BU186" s="45" t="str">
        <f t="shared" ca="1" si="916"/>
        <v/>
      </c>
      <c r="BV186" s="45" t="str">
        <f t="shared" ca="1" si="917"/>
        <v/>
      </c>
      <c r="BW186" s="45" t="str">
        <f t="shared" ca="1" si="918"/>
        <v/>
      </c>
      <c r="BX186" s="45" t="str">
        <f t="shared" ca="1" si="919"/>
        <v/>
      </c>
      <c r="BY186" s="45" t="str">
        <f t="shared" ca="1" si="920"/>
        <v/>
      </c>
      <c r="BZ186" s="45" t="str">
        <f t="shared" ca="1" si="921"/>
        <v/>
      </c>
      <c r="CA186" s="45" t="str">
        <f t="shared" ca="1" si="922"/>
        <v/>
      </c>
      <c r="CB186" s="45" t="str">
        <f t="shared" ca="1" si="923"/>
        <v/>
      </c>
      <c r="CC186" s="45" t="str">
        <f t="shared" ca="1" si="924"/>
        <v/>
      </c>
      <c r="CD186" s="45" t="str">
        <f t="shared" ca="1" si="925"/>
        <v/>
      </c>
      <c r="CE186" s="45" t="str">
        <f t="shared" ca="1" si="926"/>
        <v/>
      </c>
      <c r="CF186" s="45" t="str">
        <f t="shared" ca="1" si="927"/>
        <v/>
      </c>
      <c r="CG186" s="45" t="str">
        <f t="shared" ca="1" si="928"/>
        <v/>
      </c>
      <c r="CH186" s="45" t="str">
        <f t="shared" ca="1" si="929"/>
        <v/>
      </c>
      <c r="CI186" s="45" t="str">
        <f t="shared" ca="1" si="930"/>
        <v/>
      </c>
      <c r="CJ186" s="45" t="str">
        <f t="shared" ca="1" si="931"/>
        <v/>
      </c>
      <c r="CK186" s="45" t="str">
        <f t="shared" ca="1" si="932"/>
        <v/>
      </c>
      <c r="CL186" s="45" t="str">
        <f t="shared" ca="1" si="933"/>
        <v/>
      </c>
      <c r="CM186" s="45" t="str">
        <f t="shared" ca="1" si="934"/>
        <v/>
      </c>
      <c r="CN186" s="45" t="str">
        <f t="shared" ca="1" si="935"/>
        <v/>
      </c>
      <c r="CO186" s="45" t="str">
        <f t="shared" ca="1" si="936"/>
        <v/>
      </c>
      <c r="CP186" s="45" t="str">
        <f t="shared" ca="1" si="937"/>
        <v/>
      </c>
      <c r="CQ186" s="45" t="str">
        <f t="shared" ca="1" si="938"/>
        <v/>
      </c>
      <c r="CR186" s="45" t="str">
        <f t="shared" ca="1" si="939"/>
        <v/>
      </c>
      <c r="CS186" s="45" t="str">
        <f t="shared" ca="1" si="940"/>
        <v/>
      </c>
      <c r="CT186" s="45" t="str">
        <f t="shared" ca="1" si="941"/>
        <v/>
      </c>
      <c r="CU186" s="45" t="str">
        <f t="shared" ca="1" si="942"/>
        <v/>
      </c>
      <c r="CV186" s="45" t="str">
        <f t="shared" ca="1" si="943"/>
        <v/>
      </c>
      <c r="CW186" s="45" t="str">
        <f t="shared" ca="1" si="944"/>
        <v/>
      </c>
      <c r="CX186" s="45" t="str">
        <f t="shared" ca="1" si="945"/>
        <v/>
      </c>
      <c r="CY186" s="45" t="str">
        <f t="shared" ca="1" si="946"/>
        <v/>
      </c>
      <c r="CZ186" s="45" t="str">
        <f t="shared" ca="1" si="947"/>
        <v/>
      </c>
    </row>
    <row r="187" spans="1:104" ht="13.5" customHeight="1">
      <c r="A187" s="41">
        <v>167</v>
      </c>
      <c r="B187" s="3">
        <f t="shared" si="655"/>
        <v>187</v>
      </c>
      <c r="C187" s="46" t="s">
        <v>500</v>
      </c>
      <c r="D187" s="45" t="e">
        <f t="shared" ca="1" si="847"/>
        <v>#REF!</v>
      </c>
      <c r="E187" s="45" t="e">
        <f t="shared" ca="1" si="848"/>
        <v>#REF!</v>
      </c>
      <c r="F187" s="45" t="e">
        <f t="shared" ca="1" si="849"/>
        <v>#REF!</v>
      </c>
      <c r="G187" s="45">
        <f t="shared" ca="1" si="850"/>
        <v>0</v>
      </c>
      <c r="H187" s="45" t="str">
        <f t="shared" ca="1" si="851"/>
        <v>decrease (increase) in payables</v>
      </c>
      <c r="I187" s="45">
        <f t="shared" ca="1" si="852"/>
        <v>2515</v>
      </c>
      <c r="J187" s="45">
        <f t="shared" ca="1" si="853"/>
        <v>4467</v>
      </c>
      <c r="K187" s="45">
        <f t="shared" ca="1" si="854"/>
        <v>2340</v>
      </c>
      <c r="L187" s="45">
        <f t="shared" ca="1" si="855"/>
        <v>5938</v>
      </c>
      <c r="M187" s="45">
        <f t="shared" ca="1" si="856"/>
        <v>5400</v>
      </c>
      <c r="N187" s="45">
        <f t="shared" ca="1" si="857"/>
        <v>0</v>
      </c>
      <c r="O187" s="45">
        <f t="shared" ca="1" si="858"/>
        <v>0</v>
      </c>
      <c r="P187" s="45">
        <f t="shared" ca="1" si="859"/>
        <v>0</v>
      </c>
      <c r="Q187" s="45">
        <f t="shared" ca="1" si="860"/>
        <v>0</v>
      </c>
      <c r="R187" s="45">
        <f t="shared" ca="1" si="861"/>
        <v>0</v>
      </c>
      <c r="S187" s="45">
        <f t="shared" ca="1" si="862"/>
        <v>0</v>
      </c>
      <c r="T187" s="45">
        <f t="shared" ca="1" si="863"/>
        <v>0</v>
      </c>
      <c r="U187" s="45">
        <f t="shared" ca="1" si="864"/>
        <v>0</v>
      </c>
      <c r="V187" s="45">
        <f t="shared" ca="1" si="865"/>
        <v>0</v>
      </c>
      <c r="W187" s="45">
        <f t="shared" ca="1" si="866"/>
        <v>0</v>
      </c>
      <c r="X187" s="45" t="e">
        <f t="shared" ca="1" si="867"/>
        <v>#REF!</v>
      </c>
      <c r="Y187" s="45">
        <f t="shared" ca="1" si="868"/>
        <v>5400</v>
      </c>
      <c r="Z187" s="45" t="e">
        <f t="shared" ca="1" si="869"/>
        <v>#REF!</v>
      </c>
      <c r="AA187" s="45" t="e">
        <f t="shared" ca="1" si="870"/>
        <v>#REF!</v>
      </c>
      <c r="AB187" s="45" t="str">
        <f t="shared" ca="1" si="871"/>
        <v/>
      </c>
      <c r="AC187" s="45" t="str">
        <f t="shared" ca="1" si="872"/>
        <v/>
      </c>
      <c r="AD187" s="45" t="str">
        <f t="shared" ca="1" si="873"/>
        <v/>
      </c>
      <c r="AE187" s="45" t="str">
        <f t="shared" ca="1" si="874"/>
        <v/>
      </c>
      <c r="AF187" s="45" t="str">
        <f t="shared" ca="1" si="875"/>
        <v/>
      </c>
      <c r="AG187" s="45" t="str">
        <f t="shared" ca="1" si="876"/>
        <v/>
      </c>
      <c r="AH187" s="45" t="str">
        <f t="shared" ca="1" si="877"/>
        <v/>
      </c>
      <c r="AI187" s="45" t="str">
        <f t="shared" ca="1" si="878"/>
        <v/>
      </c>
      <c r="AJ187" s="45" t="str">
        <f t="shared" ca="1" si="879"/>
        <v/>
      </c>
      <c r="AK187" s="45" t="str">
        <f t="shared" ca="1" si="880"/>
        <v/>
      </c>
      <c r="AL187" s="45" t="str">
        <f t="shared" ca="1" si="881"/>
        <v/>
      </c>
      <c r="AM187" s="45" t="str">
        <f t="shared" ca="1" si="882"/>
        <v/>
      </c>
      <c r="AN187" s="45" t="str">
        <f t="shared" ca="1" si="883"/>
        <v/>
      </c>
      <c r="AO187" s="45" t="str">
        <f t="shared" ca="1" si="884"/>
        <v/>
      </c>
      <c r="AP187" s="45" t="str">
        <f t="shared" ca="1" si="885"/>
        <v/>
      </c>
      <c r="AQ187" s="45" t="str">
        <f t="shared" ca="1" si="886"/>
        <v/>
      </c>
      <c r="AR187" s="45" t="str">
        <f t="shared" ca="1" si="887"/>
        <v/>
      </c>
      <c r="AS187" s="45" t="str">
        <f t="shared" ca="1" si="888"/>
        <v/>
      </c>
      <c r="AT187" s="45" t="str">
        <f t="shared" ca="1" si="889"/>
        <v/>
      </c>
      <c r="AU187" s="45" t="str">
        <f t="shared" ca="1" si="890"/>
        <v/>
      </c>
      <c r="AV187" s="45" t="str">
        <f t="shared" ca="1" si="891"/>
        <v/>
      </c>
      <c r="AW187" s="45" t="str">
        <f t="shared" ca="1" si="892"/>
        <v/>
      </c>
      <c r="AX187" s="45" t="str">
        <f t="shared" ca="1" si="893"/>
        <v/>
      </c>
      <c r="AY187" s="45" t="str">
        <f t="shared" ca="1" si="894"/>
        <v/>
      </c>
      <c r="AZ187" s="45" t="str">
        <f t="shared" ca="1" si="895"/>
        <v/>
      </c>
      <c r="BA187" s="45" t="str">
        <f t="shared" ca="1" si="896"/>
        <v/>
      </c>
      <c r="BB187" s="45" t="str">
        <f t="shared" ca="1" si="897"/>
        <v/>
      </c>
      <c r="BC187" s="45" t="str">
        <f t="shared" ca="1" si="898"/>
        <v/>
      </c>
      <c r="BD187" s="45" t="str">
        <f t="shared" ca="1" si="899"/>
        <v/>
      </c>
      <c r="BE187" s="45" t="str">
        <f t="shared" ca="1" si="900"/>
        <v/>
      </c>
      <c r="BF187" s="45" t="str">
        <f t="shared" ca="1" si="901"/>
        <v/>
      </c>
      <c r="BG187" s="45" t="str">
        <f t="shared" ca="1" si="902"/>
        <v/>
      </c>
      <c r="BH187" s="45" t="str">
        <f t="shared" ca="1" si="903"/>
        <v/>
      </c>
      <c r="BI187" s="45" t="str">
        <f t="shared" ca="1" si="904"/>
        <v/>
      </c>
      <c r="BJ187" s="45" t="str">
        <f t="shared" ca="1" si="905"/>
        <v/>
      </c>
      <c r="BK187" s="45" t="str">
        <f t="shared" ca="1" si="906"/>
        <v/>
      </c>
      <c r="BL187" s="45" t="str">
        <f t="shared" ca="1" si="907"/>
        <v/>
      </c>
      <c r="BM187" s="45" t="str">
        <f t="shared" ca="1" si="908"/>
        <v/>
      </c>
      <c r="BN187" s="45" t="str">
        <f t="shared" ca="1" si="909"/>
        <v/>
      </c>
      <c r="BO187" s="45" t="str">
        <f t="shared" ca="1" si="910"/>
        <v/>
      </c>
      <c r="BP187" s="45" t="str">
        <f t="shared" ca="1" si="911"/>
        <v/>
      </c>
      <c r="BQ187" s="45" t="str">
        <f t="shared" ca="1" si="912"/>
        <v/>
      </c>
      <c r="BR187" s="45" t="str">
        <f t="shared" ca="1" si="913"/>
        <v/>
      </c>
      <c r="BS187" s="45" t="str">
        <f t="shared" ca="1" si="914"/>
        <v/>
      </c>
      <c r="BT187" s="45" t="str">
        <f t="shared" ca="1" si="915"/>
        <v/>
      </c>
      <c r="BU187" s="45" t="str">
        <f t="shared" ca="1" si="916"/>
        <v/>
      </c>
      <c r="BV187" s="45" t="str">
        <f t="shared" ca="1" si="917"/>
        <v/>
      </c>
      <c r="BW187" s="45" t="str">
        <f t="shared" ca="1" si="918"/>
        <v/>
      </c>
      <c r="BX187" s="45" t="str">
        <f t="shared" ca="1" si="919"/>
        <v/>
      </c>
      <c r="BY187" s="45" t="str">
        <f t="shared" ca="1" si="920"/>
        <v/>
      </c>
      <c r="BZ187" s="45" t="str">
        <f t="shared" ca="1" si="921"/>
        <v/>
      </c>
      <c r="CA187" s="45" t="str">
        <f t="shared" ca="1" si="922"/>
        <v/>
      </c>
      <c r="CB187" s="45" t="str">
        <f t="shared" ca="1" si="923"/>
        <v/>
      </c>
      <c r="CC187" s="45" t="str">
        <f t="shared" ca="1" si="924"/>
        <v/>
      </c>
      <c r="CD187" s="45" t="str">
        <f t="shared" ca="1" si="925"/>
        <v/>
      </c>
      <c r="CE187" s="45" t="str">
        <f t="shared" ca="1" si="926"/>
        <v/>
      </c>
      <c r="CF187" s="45" t="str">
        <f t="shared" ca="1" si="927"/>
        <v/>
      </c>
      <c r="CG187" s="45" t="str">
        <f t="shared" ca="1" si="928"/>
        <v/>
      </c>
      <c r="CH187" s="45" t="str">
        <f t="shared" ca="1" si="929"/>
        <v/>
      </c>
      <c r="CI187" s="45" t="str">
        <f t="shared" ca="1" si="930"/>
        <v/>
      </c>
      <c r="CJ187" s="45" t="str">
        <f t="shared" ca="1" si="931"/>
        <v/>
      </c>
      <c r="CK187" s="45" t="str">
        <f t="shared" ca="1" si="932"/>
        <v/>
      </c>
      <c r="CL187" s="45" t="str">
        <f t="shared" ca="1" si="933"/>
        <v/>
      </c>
      <c r="CM187" s="45" t="str">
        <f t="shared" ca="1" si="934"/>
        <v/>
      </c>
      <c r="CN187" s="45" t="str">
        <f t="shared" ca="1" si="935"/>
        <v/>
      </c>
      <c r="CO187" s="45" t="str">
        <f t="shared" ca="1" si="936"/>
        <v/>
      </c>
      <c r="CP187" s="45" t="str">
        <f t="shared" ca="1" si="937"/>
        <v/>
      </c>
      <c r="CQ187" s="45" t="str">
        <f t="shared" ca="1" si="938"/>
        <v/>
      </c>
      <c r="CR187" s="45" t="str">
        <f t="shared" ca="1" si="939"/>
        <v/>
      </c>
      <c r="CS187" s="45" t="str">
        <f t="shared" ca="1" si="940"/>
        <v/>
      </c>
      <c r="CT187" s="45" t="str">
        <f t="shared" ca="1" si="941"/>
        <v/>
      </c>
      <c r="CU187" s="45" t="str">
        <f t="shared" ca="1" si="942"/>
        <v/>
      </c>
      <c r="CV187" s="45" t="str">
        <f t="shared" ca="1" si="943"/>
        <v/>
      </c>
      <c r="CW187" s="45" t="str">
        <f t="shared" ca="1" si="944"/>
        <v/>
      </c>
      <c r="CX187" s="45" t="str">
        <f t="shared" ca="1" si="945"/>
        <v/>
      </c>
      <c r="CY187" s="45" t="str">
        <f t="shared" ca="1" si="946"/>
        <v/>
      </c>
      <c r="CZ187" s="45" t="str">
        <f t="shared" ca="1" si="947"/>
        <v/>
      </c>
    </row>
    <row r="188" spans="1:104" ht="13.5" customHeight="1">
      <c r="A188" s="41">
        <v>168</v>
      </c>
      <c r="B188" s="3">
        <f t="shared" si="655"/>
        <v>188</v>
      </c>
      <c r="C188" s="46" t="s">
        <v>187</v>
      </c>
      <c r="D188" s="45" t="e">
        <f t="shared" ca="1" si="847"/>
        <v>#REF!</v>
      </c>
      <c r="E188" s="45" t="e">
        <f t="shared" ca="1" si="848"/>
        <v>#REF!</v>
      </c>
      <c r="F188" s="45" t="e">
        <f t="shared" ca="1" si="849"/>
        <v>#REF!</v>
      </c>
      <c r="G188" s="45">
        <f t="shared" ca="1" si="850"/>
        <v>0</v>
      </c>
      <c r="H188" s="45" t="str">
        <f t="shared" ca="1" si="851"/>
        <v>decrease (increase) in other current liabilities</v>
      </c>
      <c r="I188" s="45">
        <f t="shared" ca="1" si="852"/>
        <v>0</v>
      </c>
      <c r="J188" s="45">
        <f t="shared" ca="1" si="853"/>
        <v>0</v>
      </c>
      <c r="K188" s="45">
        <f t="shared" ca="1" si="854"/>
        <v>0</v>
      </c>
      <c r="L188" s="45">
        <f t="shared" ca="1" si="855"/>
        <v>0</v>
      </c>
      <c r="M188" s="45">
        <f t="shared" ca="1" si="856"/>
        <v>0</v>
      </c>
      <c r="N188" s="45">
        <f t="shared" ca="1" si="857"/>
        <v>0</v>
      </c>
      <c r="O188" s="45">
        <f t="shared" ca="1" si="858"/>
        <v>0</v>
      </c>
      <c r="P188" s="45">
        <f t="shared" ca="1" si="859"/>
        <v>0</v>
      </c>
      <c r="Q188" s="45">
        <f t="shared" ca="1" si="860"/>
        <v>0</v>
      </c>
      <c r="R188" s="45">
        <f t="shared" ca="1" si="861"/>
        <v>0</v>
      </c>
      <c r="S188" s="45">
        <f t="shared" ca="1" si="862"/>
        <v>0</v>
      </c>
      <c r="T188" s="45">
        <f t="shared" ca="1" si="863"/>
        <v>0</v>
      </c>
      <c r="U188" s="45">
        <f t="shared" ca="1" si="864"/>
        <v>0</v>
      </c>
      <c r="V188" s="45">
        <f t="shared" ca="1" si="865"/>
        <v>0</v>
      </c>
      <c r="W188" s="45">
        <f t="shared" ca="1" si="866"/>
        <v>0</v>
      </c>
      <c r="X188" s="45" t="e">
        <f t="shared" ca="1" si="867"/>
        <v>#REF!</v>
      </c>
      <c r="Y188" s="45">
        <f t="shared" ca="1" si="868"/>
        <v>0</v>
      </c>
      <c r="Z188" s="45" t="e">
        <f t="shared" ca="1" si="869"/>
        <v>#REF!</v>
      </c>
      <c r="AA188" s="45" t="e">
        <f t="shared" ca="1" si="870"/>
        <v>#REF!</v>
      </c>
      <c r="AB188" s="45" t="str">
        <f t="shared" ca="1" si="871"/>
        <v/>
      </c>
      <c r="AC188" s="45" t="str">
        <f t="shared" ca="1" si="872"/>
        <v/>
      </c>
      <c r="AD188" s="45" t="str">
        <f t="shared" ca="1" si="873"/>
        <v/>
      </c>
      <c r="AE188" s="45" t="str">
        <f t="shared" ca="1" si="874"/>
        <v/>
      </c>
      <c r="AF188" s="45" t="str">
        <f t="shared" ca="1" si="875"/>
        <v/>
      </c>
      <c r="AG188" s="45" t="str">
        <f t="shared" ca="1" si="876"/>
        <v/>
      </c>
      <c r="AH188" s="45" t="str">
        <f t="shared" ca="1" si="877"/>
        <v/>
      </c>
      <c r="AI188" s="45" t="str">
        <f t="shared" ca="1" si="878"/>
        <v/>
      </c>
      <c r="AJ188" s="45" t="str">
        <f t="shared" ca="1" si="879"/>
        <v/>
      </c>
      <c r="AK188" s="45" t="str">
        <f t="shared" ca="1" si="880"/>
        <v/>
      </c>
      <c r="AL188" s="45" t="str">
        <f t="shared" ca="1" si="881"/>
        <v/>
      </c>
      <c r="AM188" s="45" t="str">
        <f t="shared" ca="1" si="882"/>
        <v/>
      </c>
      <c r="AN188" s="45" t="str">
        <f t="shared" ca="1" si="883"/>
        <v/>
      </c>
      <c r="AO188" s="45" t="str">
        <f t="shared" ca="1" si="884"/>
        <v/>
      </c>
      <c r="AP188" s="45" t="str">
        <f t="shared" ca="1" si="885"/>
        <v/>
      </c>
      <c r="AQ188" s="45" t="str">
        <f t="shared" ca="1" si="886"/>
        <v/>
      </c>
      <c r="AR188" s="45" t="str">
        <f t="shared" ca="1" si="887"/>
        <v/>
      </c>
      <c r="AS188" s="45" t="str">
        <f t="shared" ca="1" si="888"/>
        <v/>
      </c>
      <c r="AT188" s="45" t="str">
        <f t="shared" ca="1" si="889"/>
        <v/>
      </c>
      <c r="AU188" s="45" t="str">
        <f t="shared" ca="1" si="890"/>
        <v/>
      </c>
      <c r="AV188" s="45" t="str">
        <f t="shared" ca="1" si="891"/>
        <v/>
      </c>
      <c r="AW188" s="45" t="str">
        <f t="shared" ca="1" si="892"/>
        <v/>
      </c>
      <c r="AX188" s="45" t="str">
        <f t="shared" ca="1" si="893"/>
        <v/>
      </c>
      <c r="AY188" s="45" t="str">
        <f t="shared" ca="1" si="894"/>
        <v/>
      </c>
      <c r="AZ188" s="45" t="str">
        <f t="shared" ca="1" si="895"/>
        <v/>
      </c>
      <c r="BA188" s="45" t="str">
        <f t="shared" ca="1" si="896"/>
        <v/>
      </c>
      <c r="BB188" s="45" t="str">
        <f t="shared" ca="1" si="897"/>
        <v/>
      </c>
      <c r="BC188" s="45" t="str">
        <f t="shared" ca="1" si="898"/>
        <v/>
      </c>
      <c r="BD188" s="45" t="str">
        <f t="shared" ca="1" si="899"/>
        <v/>
      </c>
      <c r="BE188" s="45" t="str">
        <f t="shared" ca="1" si="900"/>
        <v/>
      </c>
      <c r="BF188" s="45" t="str">
        <f t="shared" ca="1" si="901"/>
        <v/>
      </c>
      <c r="BG188" s="45" t="str">
        <f t="shared" ca="1" si="902"/>
        <v/>
      </c>
      <c r="BH188" s="45" t="str">
        <f t="shared" ca="1" si="903"/>
        <v/>
      </c>
      <c r="BI188" s="45" t="str">
        <f t="shared" ca="1" si="904"/>
        <v/>
      </c>
      <c r="BJ188" s="45" t="str">
        <f t="shared" ca="1" si="905"/>
        <v/>
      </c>
      <c r="BK188" s="45" t="str">
        <f t="shared" ca="1" si="906"/>
        <v/>
      </c>
      <c r="BL188" s="45" t="str">
        <f t="shared" ca="1" si="907"/>
        <v/>
      </c>
      <c r="BM188" s="45" t="str">
        <f t="shared" ca="1" si="908"/>
        <v/>
      </c>
      <c r="BN188" s="45" t="str">
        <f t="shared" ca="1" si="909"/>
        <v/>
      </c>
      <c r="BO188" s="45" t="str">
        <f t="shared" ca="1" si="910"/>
        <v/>
      </c>
      <c r="BP188" s="45" t="str">
        <f t="shared" ca="1" si="911"/>
        <v/>
      </c>
      <c r="BQ188" s="45" t="str">
        <f t="shared" ca="1" si="912"/>
        <v/>
      </c>
      <c r="BR188" s="45" t="str">
        <f t="shared" ca="1" si="913"/>
        <v/>
      </c>
      <c r="BS188" s="45" t="str">
        <f t="shared" ca="1" si="914"/>
        <v/>
      </c>
      <c r="BT188" s="45" t="str">
        <f t="shared" ca="1" si="915"/>
        <v/>
      </c>
      <c r="BU188" s="45" t="str">
        <f t="shared" ca="1" si="916"/>
        <v/>
      </c>
      <c r="BV188" s="45" t="str">
        <f t="shared" ca="1" si="917"/>
        <v/>
      </c>
      <c r="BW188" s="45" t="str">
        <f t="shared" ca="1" si="918"/>
        <v/>
      </c>
      <c r="BX188" s="45" t="str">
        <f t="shared" ca="1" si="919"/>
        <v/>
      </c>
      <c r="BY188" s="45" t="str">
        <f t="shared" ca="1" si="920"/>
        <v/>
      </c>
      <c r="BZ188" s="45" t="str">
        <f t="shared" ca="1" si="921"/>
        <v/>
      </c>
      <c r="CA188" s="45" t="str">
        <f t="shared" ca="1" si="922"/>
        <v/>
      </c>
      <c r="CB188" s="45" t="str">
        <f t="shared" ca="1" si="923"/>
        <v/>
      </c>
      <c r="CC188" s="45" t="str">
        <f t="shared" ca="1" si="924"/>
        <v/>
      </c>
      <c r="CD188" s="45" t="str">
        <f t="shared" ca="1" si="925"/>
        <v/>
      </c>
      <c r="CE188" s="45" t="str">
        <f t="shared" ca="1" si="926"/>
        <v/>
      </c>
      <c r="CF188" s="45" t="str">
        <f t="shared" ca="1" si="927"/>
        <v/>
      </c>
      <c r="CG188" s="45" t="str">
        <f t="shared" ca="1" si="928"/>
        <v/>
      </c>
      <c r="CH188" s="45" t="str">
        <f t="shared" ca="1" si="929"/>
        <v/>
      </c>
      <c r="CI188" s="45" t="str">
        <f t="shared" ca="1" si="930"/>
        <v/>
      </c>
      <c r="CJ188" s="45" t="str">
        <f t="shared" ca="1" si="931"/>
        <v/>
      </c>
      <c r="CK188" s="45" t="str">
        <f t="shared" ca="1" si="932"/>
        <v/>
      </c>
      <c r="CL188" s="45" t="str">
        <f t="shared" ca="1" si="933"/>
        <v/>
      </c>
      <c r="CM188" s="45" t="str">
        <f t="shared" ca="1" si="934"/>
        <v/>
      </c>
      <c r="CN188" s="45" t="str">
        <f t="shared" ca="1" si="935"/>
        <v/>
      </c>
      <c r="CO188" s="45" t="str">
        <f t="shared" ca="1" si="936"/>
        <v/>
      </c>
      <c r="CP188" s="45" t="str">
        <f t="shared" ca="1" si="937"/>
        <v/>
      </c>
      <c r="CQ188" s="45" t="str">
        <f t="shared" ca="1" si="938"/>
        <v/>
      </c>
      <c r="CR188" s="45" t="str">
        <f t="shared" ca="1" si="939"/>
        <v/>
      </c>
      <c r="CS188" s="45" t="str">
        <f t="shared" ca="1" si="940"/>
        <v/>
      </c>
      <c r="CT188" s="45" t="str">
        <f t="shared" ca="1" si="941"/>
        <v/>
      </c>
      <c r="CU188" s="45" t="str">
        <f t="shared" ca="1" si="942"/>
        <v/>
      </c>
      <c r="CV188" s="45" t="str">
        <f t="shared" ca="1" si="943"/>
        <v/>
      </c>
      <c r="CW188" s="45" t="str">
        <f t="shared" ca="1" si="944"/>
        <v/>
      </c>
      <c r="CX188" s="45" t="str">
        <f t="shared" ca="1" si="945"/>
        <v/>
      </c>
      <c r="CY188" s="45" t="str">
        <f t="shared" ca="1" si="946"/>
        <v/>
      </c>
      <c r="CZ188" s="45" t="str">
        <f t="shared" ca="1" si="947"/>
        <v/>
      </c>
    </row>
    <row r="189" spans="1:104" ht="13.5" customHeight="1">
      <c r="A189" s="41">
        <v>169</v>
      </c>
      <c r="B189" s="3">
        <f t="shared" si="655"/>
        <v>189</v>
      </c>
      <c r="C189" s="46" t="s">
        <v>499</v>
      </c>
      <c r="D189" s="45" t="e">
        <f t="shared" ca="1" si="847"/>
        <v>#REF!</v>
      </c>
      <c r="E189" s="45" t="e">
        <f t="shared" ca="1" si="848"/>
        <v>#REF!</v>
      </c>
      <c r="F189" s="45" t="e">
        <f t="shared" ca="1" si="849"/>
        <v>#REF!</v>
      </c>
      <c r="G189" s="45">
        <f t="shared" ca="1" si="850"/>
        <v>0</v>
      </c>
      <c r="H189" s="45" t="str">
        <f t="shared" ca="1" si="851"/>
        <v>decrease (increase) in other working capital</v>
      </c>
      <c r="I189" s="45">
        <f t="shared" ca="1" si="852"/>
        <v>4758</v>
      </c>
      <c r="J189" s="45">
        <f t="shared" ca="1" si="853"/>
        <v>2214</v>
      </c>
      <c r="K189" s="45">
        <f t="shared" ca="1" si="854"/>
        <v>7060</v>
      </c>
      <c r="L189" s="45">
        <f t="shared" ca="1" si="855"/>
        <v>7637</v>
      </c>
      <c r="M189" s="45">
        <f t="shared" ca="1" si="856"/>
        <v>9609</v>
      </c>
      <c r="N189" s="45">
        <f t="shared" ca="1" si="857"/>
        <v>0</v>
      </c>
      <c r="O189" s="45">
        <f t="shared" ca="1" si="858"/>
        <v>0</v>
      </c>
      <c r="P189" s="45">
        <f t="shared" ca="1" si="859"/>
        <v>0</v>
      </c>
      <c r="Q189" s="45">
        <f t="shared" ca="1" si="860"/>
        <v>0</v>
      </c>
      <c r="R189" s="45">
        <f t="shared" ca="1" si="861"/>
        <v>0</v>
      </c>
      <c r="S189" s="45">
        <f t="shared" ca="1" si="862"/>
        <v>0</v>
      </c>
      <c r="T189" s="45">
        <f t="shared" ca="1" si="863"/>
        <v>0</v>
      </c>
      <c r="U189" s="45">
        <f t="shared" ca="1" si="864"/>
        <v>0</v>
      </c>
      <c r="V189" s="45">
        <f t="shared" ca="1" si="865"/>
        <v>0</v>
      </c>
      <c r="W189" s="45">
        <f t="shared" ca="1" si="866"/>
        <v>0</v>
      </c>
      <c r="X189" s="45" t="e">
        <f t="shared" ca="1" si="867"/>
        <v>#REF!</v>
      </c>
      <c r="Y189" s="45">
        <f t="shared" ca="1" si="868"/>
        <v>9609</v>
      </c>
      <c r="Z189" s="45" t="e">
        <f t="shared" ca="1" si="869"/>
        <v>#REF!</v>
      </c>
      <c r="AA189" s="45" t="e">
        <f t="shared" ca="1" si="870"/>
        <v>#REF!</v>
      </c>
      <c r="AB189" s="45" t="str">
        <f t="shared" ca="1" si="871"/>
        <v/>
      </c>
      <c r="AC189" s="45" t="str">
        <f t="shared" ca="1" si="872"/>
        <v/>
      </c>
      <c r="AD189" s="45" t="str">
        <f t="shared" ca="1" si="873"/>
        <v/>
      </c>
      <c r="AE189" s="45" t="str">
        <f t="shared" ca="1" si="874"/>
        <v/>
      </c>
      <c r="AF189" s="45" t="str">
        <f t="shared" ca="1" si="875"/>
        <v/>
      </c>
      <c r="AG189" s="45" t="str">
        <f t="shared" ca="1" si="876"/>
        <v/>
      </c>
      <c r="AH189" s="45" t="str">
        <f t="shared" ca="1" si="877"/>
        <v/>
      </c>
      <c r="AI189" s="45" t="str">
        <f t="shared" ca="1" si="878"/>
        <v/>
      </c>
      <c r="AJ189" s="45" t="str">
        <f t="shared" ca="1" si="879"/>
        <v/>
      </c>
      <c r="AK189" s="45" t="str">
        <f t="shared" ca="1" si="880"/>
        <v/>
      </c>
      <c r="AL189" s="45" t="str">
        <f t="shared" ca="1" si="881"/>
        <v/>
      </c>
      <c r="AM189" s="45" t="str">
        <f t="shared" ca="1" si="882"/>
        <v/>
      </c>
      <c r="AN189" s="45" t="str">
        <f t="shared" ca="1" si="883"/>
        <v/>
      </c>
      <c r="AO189" s="45" t="str">
        <f t="shared" ca="1" si="884"/>
        <v/>
      </c>
      <c r="AP189" s="45" t="str">
        <f t="shared" ca="1" si="885"/>
        <v/>
      </c>
      <c r="AQ189" s="45" t="str">
        <f t="shared" ca="1" si="886"/>
        <v/>
      </c>
      <c r="AR189" s="45" t="str">
        <f t="shared" ca="1" si="887"/>
        <v/>
      </c>
      <c r="AS189" s="45" t="str">
        <f t="shared" ca="1" si="888"/>
        <v/>
      </c>
      <c r="AT189" s="45" t="str">
        <f t="shared" ca="1" si="889"/>
        <v/>
      </c>
      <c r="AU189" s="45" t="str">
        <f t="shared" ca="1" si="890"/>
        <v/>
      </c>
      <c r="AV189" s="45" t="str">
        <f t="shared" ca="1" si="891"/>
        <v/>
      </c>
      <c r="AW189" s="45" t="str">
        <f t="shared" ca="1" si="892"/>
        <v/>
      </c>
      <c r="AX189" s="45" t="str">
        <f t="shared" ca="1" si="893"/>
        <v/>
      </c>
      <c r="AY189" s="45" t="str">
        <f t="shared" ca="1" si="894"/>
        <v/>
      </c>
      <c r="AZ189" s="45" t="str">
        <f t="shared" ca="1" si="895"/>
        <v/>
      </c>
      <c r="BA189" s="45" t="str">
        <f t="shared" ca="1" si="896"/>
        <v/>
      </c>
      <c r="BB189" s="45" t="str">
        <f t="shared" ca="1" si="897"/>
        <v/>
      </c>
      <c r="BC189" s="45" t="str">
        <f t="shared" ca="1" si="898"/>
        <v/>
      </c>
      <c r="BD189" s="45" t="str">
        <f t="shared" ca="1" si="899"/>
        <v/>
      </c>
      <c r="BE189" s="45" t="str">
        <f t="shared" ca="1" si="900"/>
        <v/>
      </c>
      <c r="BF189" s="45" t="str">
        <f t="shared" ca="1" si="901"/>
        <v/>
      </c>
      <c r="BG189" s="45" t="str">
        <f t="shared" ca="1" si="902"/>
        <v/>
      </c>
      <c r="BH189" s="45" t="str">
        <f t="shared" ca="1" si="903"/>
        <v/>
      </c>
      <c r="BI189" s="45" t="str">
        <f t="shared" ca="1" si="904"/>
        <v/>
      </c>
      <c r="BJ189" s="45" t="str">
        <f t="shared" ca="1" si="905"/>
        <v/>
      </c>
      <c r="BK189" s="45" t="str">
        <f t="shared" ca="1" si="906"/>
        <v/>
      </c>
      <c r="BL189" s="45" t="str">
        <f t="shared" ca="1" si="907"/>
        <v/>
      </c>
      <c r="BM189" s="45" t="str">
        <f t="shared" ca="1" si="908"/>
        <v/>
      </c>
      <c r="BN189" s="45" t="str">
        <f t="shared" ca="1" si="909"/>
        <v/>
      </c>
      <c r="BO189" s="45" t="str">
        <f t="shared" ca="1" si="910"/>
        <v/>
      </c>
      <c r="BP189" s="45" t="str">
        <f t="shared" ca="1" si="911"/>
        <v/>
      </c>
      <c r="BQ189" s="45" t="str">
        <f t="shared" ca="1" si="912"/>
        <v/>
      </c>
      <c r="BR189" s="45" t="str">
        <f t="shared" ca="1" si="913"/>
        <v/>
      </c>
      <c r="BS189" s="45" t="str">
        <f t="shared" ca="1" si="914"/>
        <v/>
      </c>
      <c r="BT189" s="45" t="str">
        <f t="shared" ca="1" si="915"/>
        <v/>
      </c>
      <c r="BU189" s="45" t="str">
        <f t="shared" ca="1" si="916"/>
        <v/>
      </c>
      <c r="BV189" s="45" t="str">
        <f t="shared" ca="1" si="917"/>
        <v/>
      </c>
      <c r="BW189" s="45" t="str">
        <f t="shared" ca="1" si="918"/>
        <v/>
      </c>
      <c r="BX189" s="45" t="str">
        <f t="shared" ca="1" si="919"/>
        <v/>
      </c>
      <c r="BY189" s="45" t="str">
        <f t="shared" ca="1" si="920"/>
        <v/>
      </c>
      <c r="BZ189" s="45" t="str">
        <f t="shared" ca="1" si="921"/>
        <v/>
      </c>
      <c r="CA189" s="45" t="str">
        <f t="shared" ca="1" si="922"/>
        <v/>
      </c>
      <c r="CB189" s="45" t="str">
        <f t="shared" ca="1" si="923"/>
        <v/>
      </c>
      <c r="CC189" s="45" t="str">
        <f t="shared" ca="1" si="924"/>
        <v/>
      </c>
      <c r="CD189" s="45" t="str">
        <f t="shared" ca="1" si="925"/>
        <v/>
      </c>
      <c r="CE189" s="45" t="str">
        <f t="shared" ca="1" si="926"/>
        <v/>
      </c>
      <c r="CF189" s="45" t="str">
        <f t="shared" ca="1" si="927"/>
        <v/>
      </c>
      <c r="CG189" s="45" t="str">
        <f t="shared" ca="1" si="928"/>
        <v/>
      </c>
      <c r="CH189" s="45" t="str">
        <f t="shared" ca="1" si="929"/>
        <v/>
      </c>
      <c r="CI189" s="45" t="str">
        <f t="shared" ca="1" si="930"/>
        <v/>
      </c>
      <c r="CJ189" s="45" t="str">
        <f t="shared" ca="1" si="931"/>
        <v/>
      </c>
      <c r="CK189" s="45" t="str">
        <f t="shared" ca="1" si="932"/>
        <v/>
      </c>
      <c r="CL189" s="45" t="str">
        <f t="shared" ca="1" si="933"/>
        <v/>
      </c>
      <c r="CM189" s="45" t="str">
        <f t="shared" ca="1" si="934"/>
        <v/>
      </c>
      <c r="CN189" s="45" t="str">
        <f t="shared" ca="1" si="935"/>
        <v/>
      </c>
      <c r="CO189" s="45" t="str">
        <f t="shared" ca="1" si="936"/>
        <v/>
      </c>
      <c r="CP189" s="45" t="str">
        <f t="shared" ca="1" si="937"/>
        <v/>
      </c>
      <c r="CQ189" s="45" t="str">
        <f t="shared" ca="1" si="938"/>
        <v/>
      </c>
      <c r="CR189" s="45" t="str">
        <f t="shared" ca="1" si="939"/>
        <v/>
      </c>
      <c r="CS189" s="45" t="str">
        <f t="shared" ca="1" si="940"/>
        <v/>
      </c>
      <c r="CT189" s="45" t="str">
        <f t="shared" ca="1" si="941"/>
        <v/>
      </c>
      <c r="CU189" s="45" t="str">
        <f t="shared" ca="1" si="942"/>
        <v/>
      </c>
      <c r="CV189" s="45" t="str">
        <f t="shared" ca="1" si="943"/>
        <v/>
      </c>
      <c r="CW189" s="45" t="str">
        <f t="shared" ca="1" si="944"/>
        <v/>
      </c>
      <c r="CX189" s="45" t="str">
        <f t="shared" ca="1" si="945"/>
        <v/>
      </c>
      <c r="CY189" s="45" t="str">
        <f t="shared" ca="1" si="946"/>
        <v/>
      </c>
      <c r="CZ189" s="45" t="str">
        <f t="shared" ca="1" si="947"/>
        <v/>
      </c>
    </row>
    <row r="190" spans="1:104" ht="13.5" customHeight="1">
      <c r="A190" s="41">
        <v>170</v>
      </c>
      <c r="B190" s="3">
        <f t="shared" si="655"/>
        <v>190</v>
      </c>
      <c r="C190" s="46" t="s">
        <v>498</v>
      </c>
      <c r="D190" s="45" t="e">
        <f t="shared" ca="1" si="847"/>
        <v>#REF!</v>
      </c>
      <c r="E190" s="45" t="e">
        <f t="shared" ca="1" si="848"/>
        <v>#REF!</v>
      </c>
      <c r="F190" s="45" t="e">
        <f t="shared" ca="1" si="849"/>
        <v>#REF!</v>
      </c>
      <c r="G190" s="45">
        <f t="shared" ca="1" si="850"/>
        <v>0</v>
      </c>
      <c r="H190" s="45" t="str">
        <f t="shared" ca="1" si="851"/>
        <v>other non-cash items</v>
      </c>
      <c r="I190" s="45">
        <f t="shared" ca="1" si="852"/>
        <v>1168</v>
      </c>
      <c r="J190" s="45">
        <f t="shared" ca="1" si="853"/>
        <v>1740</v>
      </c>
      <c r="K190" s="45">
        <f t="shared" ca="1" si="854"/>
        <v>2253</v>
      </c>
      <c r="L190" s="45">
        <f t="shared" ca="1" si="855"/>
        <v>2863</v>
      </c>
      <c r="M190" s="45">
        <f t="shared" ca="1" si="856"/>
        <v>3586</v>
      </c>
      <c r="N190" s="45">
        <f t="shared" ca="1" si="857"/>
        <v>0</v>
      </c>
      <c r="O190" s="45">
        <f t="shared" ca="1" si="858"/>
        <v>0</v>
      </c>
      <c r="P190" s="45">
        <f t="shared" ca="1" si="859"/>
        <v>0</v>
      </c>
      <c r="Q190" s="45">
        <f t="shared" ca="1" si="860"/>
        <v>0</v>
      </c>
      <c r="R190" s="45">
        <f t="shared" ca="1" si="861"/>
        <v>0</v>
      </c>
      <c r="S190" s="45">
        <f t="shared" ca="1" si="862"/>
        <v>0</v>
      </c>
      <c r="T190" s="45">
        <f t="shared" ca="1" si="863"/>
        <v>0</v>
      </c>
      <c r="U190" s="45">
        <f t="shared" ca="1" si="864"/>
        <v>0</v>
      </c>
      <c r="V190" s="45">
        <f t="shared" ca="1" si="865"/>
        <v>0</v>
      </c>
      <c r="W190" s="45">
        <f t="shared" ca="1" si="866"/>
        <v>0</v>
      </c>
      <c r="X190" s="45" t="e">
        <f t="shared" ca="1" si="867"/>
        <v>#REF!</v>
      </c>
      <c r="Y190" s="45">
        <f t="shared" ca="1" si="868"/>
        <v>3586</v>
      </c>
      <c r="Z190" s="45" t="e">
        <f t="shared" ca="1" si="869"/>
        <v>#REF!</v>
      </c>
      <c r="AA190" s="45" t="e">
        <f t="shared" ca="1" si="870"/>
        <v>#REF!</v>
      </c>
      <c r="AB190" s="45" t="str">
        <f t="shared" ca="1" si="871"/>
        <v/>
      </c>
      <c r="AC190" s="45" t="str">
        <f t="shared" ca="1" si="872"/>
        <v/>
      </c>
      <c r="AD190" s="45" t="str">
        <f t="shared" ca="1" si="873"/>
        <v/>
      </c>
      <c r="AE190" s="45" t="str">
        <f t="shared" ca="1" si="874"/>
        <v/>
      </c>
      <c r="AF190" s="45" t="str">
        <f t="shared" ca="1" si="875"/>
        <v/>
      </c>
      <c r="AG190" s="45" t="str">
        <f t="shared" ca="1" si="876"/>
        <v/>
      </c>
      <c r="AH190" s="45" t="str">
        <f t="shared" ca="1" si="877"/>
        <v/>
      </c>
      <c r="AI190" s="45" t="str">
        <f t="shared" ca="1" si="878"/>
        <v/>
      </c>
      <c r="AJ190" s="45" t="str">
        <f t="shared" ca="1" si="879"/>
        <v/>
      </c>
      <c r="AK190" s="45" t="str">
        <f t="shared" ca="1" si="880"/>
        <v/>
      </c>
      <c r="AL190" s="45" t="str">
        <f t="shared" ca="1" si="881"/>
        <v/>
      </c>
      <c r="AM190" s="45" t="str">
        <f t="shared" ca="1" si="882"/>
        <v/>
      </c>
      <c r="AN190" s="45" t="str">
        <f t="shared" ca="1" si="883"/>
        <v/>
      </c>
      <c r="AO190" s="45" t="str">
        <f t="shared" ca="1" si="884"/>
        <v/>
      </c>
      <c r="AP190" s="45" t="str">
        <f t="shared" ca="1" si="885"/>
        <v/>
      </c>
      <c r="AQ190" s="45" t="str">
        <f t="shared" ca="1" si="886"/>
        <v/>
      </c>
      <c r="AR190" s="45" t="str">
        <f t="shared" ca="1" si="887"/>
        <v/>
      </c>
      <c r="AS190" s="45" t="str">
        <f t="shared" ca="1" si="888"/>
        <v/>
      </c>
      <c r="AT190" s="45" t="str">
        <f t="shared" ca="1" si="889"/>
        <v/>
      </c>
      <c r="AU190" s="45" t="str">
        <f t="shared" ca="1" si="890"/>
        <v/>
      </c>
      <c r="AV190" s="45" t="str">
        <f t="shared" ca="1" si="891"/>
        <v/>
      </c>
      <c r="AW190" s="45" t="str">
        <f t="shared" ca="1" si="892"/>
        <v/>
      </c>
      <c r="AX190" s="45" t="str">
        <f t="shared" ca="1" si="893"/>
        <v/>
      </c>
      <c r="AY190" s="45" t="str">
        <f t="shared" ca="1" si="894"/>
        <v/>
      </c>
      <c r="AZ190" s="45" t="str">
        <f t="shared" ca="1" si="895"/>
        <v/>
      </c>
      <c r="BA190" s="45" t="str">
        <f t="shared" ca="1" si="896"/>
        <v/>
      </c>
      <c r="BB190" s="45" t="str">
        <f t="shared" ca="1" si="897"/>
        <v/>
      </c>
      <c r="BC190" s="45" t="str">
        <f t="shared" ca="1" si="898"/>
        <v/>
      </c>
      <c r="BD190" s="45" t="str">
        <f t="shared" ca="1" si="899"/>
        <v/>
      </c>
      <c r="BE190" s="45" t="str">
        <f t="shared" ca="1" si="900"/>
        <v/>
      </c>
      <c r="BF190" s="45" t="str">
        <f t="shared" ca="1" si="901"/>
        <v/>
      </c>
      <c r="BG190" s="45" t="str">
        <f t="shared" ca="1" si="902"/>
        <v/>
      </c>
      <c r="BH190" s="45" t="str">
        <f t="shared" ca="1" si="903"/>
        <v/>
      </c>
      <c r="BI190" s="45" t="str">
        <f t="shared" ca="1" si="904"/>
        <v/>
      </c>
      <c r="BJ190" s="45" t="str">
        <f t="shared" ca="1" si="905"/>
        <v/>
      </c>
      <c r="BK190" s="45" t="str">
        <f t="shared" ca="1" si="906"/>
        <v/>
      </c>
      <c r="BL190" s="45" t="str">
        <f t="shared" ca="1" si="907"/>
        <v/>
      </c>
      <c r="BM190" s="45" t="str">
        <f t="shared" ca="1" si="908"/>
        <v/>
      </c>
      <c r="BN190" s="45" t="str">
        <f t="shared" ca="1" si="909"/>
        <v/>
      </c>
      <c r="BO190" s="45" t="str">
        <f t="shared" ca="1" si="910"/>
        <v/>
      </c>
      <c r="BP190" s="45" t="str">
        <f t="shared" ca="1" si="911"/>
        <v/>
      </c>
      <c r="BQ190" s="45" t="str">
        <f t="shared" ca="1" si="912"/>
        <v/>
      </c>
      <c r="BR190" s="45" t="str">
        <f t="shared" ca="1" si="913"/>
        <v/>
      </c>
      <c r="BS190" s="45" t="str">
        <f t="shared" ca="1" si="914"/>
        <v/>
      </c>
      <c r="BT190" s="45" t="str">
        <f t="shared" ca="1" si="915"/>
        <v/>
      </c>
      <c r="BU190" s="45" t="str">
        <f t="shared" ca="1" si="916"/>
        <v/>
      </c>
      <c r="BV190" s="45" t="str">
        <f t="shared" ca="1" si="917"/>
        <v/>
      </c>
      <c r="BW190" s="45" t="str">
        <f t="shared" ca="1" si="918"/>
        <v/>
      </c>
      <c r="BX190" s="45" t="str">
        <f t="shared" ca="1" si="919"/>
        <v/>
      </c>
      <c r="BY190" s="45" t="str">
        <f t="shared" ca="1" si="920"/>
        <v/>
      </c>
      <c r="BZ190" s="45" t="str">
        <f t="shared" ca="1" si="921"/>
        <v/>
      </c>
      <c r="CA190" s="45" t="str">
        <f t="shared" ca="1" si="922"/>
        <v/>
      </c>
      <c r="CB190" s="45" t="str">
        <f t="shared" ca="1" si="923"/>
        <v/>
      </c>
      <c r="CC190" s="45" t="str">
        <f t="shared" ca="1" si="924"/>
        <v/>
      </c>
      <c r="CD190" s="45" t="str">
        <f t="shared" ca="1" si="925"/>
        <v/>
      </c>
      <c r="CE190" s="45" t="str">
        <f t="shared" ca="1" si="926"/>
        <v/>
      </c>
      <c r="CF190" s="45" t="str">
        <f t="shared" ca="1" si="927"/>
        <v/>
      </c>
      <c r="CG190" s="45" t="str">
        <f t="shared" ca="1" si="928"/>
        <v/>
      </c>
      <c r="CH190" s="45" t="str">
        <f t="shared" ca="1" si="929"/>
        <v/>
      </c>
      <c r="CI190" s="45" t="str">
        <f t="shared" ca="1" si="930"/>
        <v/>
      </c>
      <c r="CJ190" s="45" t="str">
        <f t="shared" ca="1" si="931"/>
        <v/>
      </c>
      <c r="CK190" s="45" t="str">
        <f t="shared" ca="1" si="932"/>
        <v/>
      </c>
      <c r="CL190" s="45" t="str">
        <f t="shared" ca="1" si="933"/>
        <v/>
      </c>
      <c r="CM190" s="45" t="str">
        <f t="shared" ca="1" si="934"/>
        <v/>
      </c>
      <c r="CN190" s="45" t="str">
        <f t="shared" ca="1" si="935"/>
        <v/>
      </c>
      <c r="CO190" s="45" t="str">
        <f t="shared" ca="1" si="936"/>
        <v/>
      </c>
      <c r="CP190" s="45" t="str">
        <f t="shared" ca="1" si="937"/>
        <v/>
      </c>
      <c r="CQ190" s="45" t="str">
        <f t="shared" ca="1" si="938"/>
        <v/>
      </c>
      <c r="CR190" s="45" t="str">
        <f t="shared" ca="1" si="939"/>
        <v/>
      </c>
      <c r="CS190" s="45" t="str">
        <f t="shared" ca="1" si="940"/>
        <v/>
      </c>
      <c r="CT190" s="45" t="str">
        <f t="shared" ca="1" si="941"/>
        <v/>
      </c>
      <c r="CU190" s="45" t="str">
        <f t="shared" ca="1" si="942"/>
        <v/>
      </c>
      <c r="CV190" s="45" t="str">
        <f t="shared" ca="1" si="943"/>
        <v/>
      </c>
      <c r="CW190" s="45" t="str">
        <f t="shared" ca="1" si="944"/>
        <v/>
      </c>
      <c r="CX190" s="45" t="str">
        <f t="shared" ca="1" si="945"/>
        <v/>
      </c>
      <c r="CY190" s="45" t="str">
        <f t="shared" ca="1" si="946"/>
        <v/>
      </c>
      <c r="CZ190" s="45" t="str">
        <f t="shared" ca="1" si="947"/>
        <v/>
      </c>
    </row>
    <row r="191" spans="1:104" ht="13.5" customHeight="1">
      <c r="A191" s="41">
        <v>171</v>
      </c>
      <c r="B191" s="3">
        <f t="shared" si="655"/>
        <v>191</v>
      </c>
      <c r="C191" s="43" t="s">
        <v>497</v>
      </c>
      <c r="D191" s="42" t="e">
        <f t="shared" ref="D191:AI191" ca="1" si="948">IF(D$13="","",+SUM(D176:D190))</f>
        <v>#REF!</v>
      </c>
      <c r="E191" s="42" t="e">
        <f t="shared" ca="1" si="948"/>
        <v>#REF!</v>
      </c>
      <c r="F191" s="42" t="e">
        <f t="shared" ca="1" si="948"/>
        <v>#REF!</v>
      </c>
      <c r="G191" s="42">
        <f t="shared" ca="1" si="948"/>
        <v>0</v>
      </c>
      <c r="H191" s="42">
        <f t="shared" ca="1" si="948"/>
        <v>0</v>
      </c>
      <c r="I191" s="42">
        <f t="shared" ca="1" si="948"/>
        <v>37529</v>
      </c>
      <c r="J191" s="42">
        <f t="shared" ca="1" si="948"/>
        <v>50856</v>
      </c>
      <c r="K191" s="42">
        <f t="shared" ca="1" si="948"/>
        <v>53666</v>
      </c>
      <c r="L191" s="42">
        <f t="shared" ca="1" si="948"/>
        <v>59713</v>
      </c>
      <c r="M191" s="42">
        <f t="shared" ca="1" si="948"/>
        <v>81266</v>
      </c>
      <c r="N191" s="42">
        <f t="shared" ca="1" si="948"/>
        <v>3625</v>
      </c>
      <c r="O191" s="42">
        <f t="shared" ca="1" si="948"/>
        <v>4029</v>
      </c>
      <c r="P191" s="42">
        <f t="shared" ca="1" si="948"/>
        <v>4448</v>
      </c>
      <c r="Q191" s="42">
        <f t="shared" ca="1" si="948"/>
        <v>4863</v>
      </c>
      <c r="R191" s="42">
        <f t="shared" ca="1" si="948"/>
        <v>5152</v>
      </c>
      <c r="S191" s="42">
        <f t="shared" ca="1" si="948"/>
        <v>5627</v>
      </c>
      <c r="T191" s="42">
        <f t="shared" ca="1" si="948"/>
        <v>6071</v>
      </c>
      <c r="U191" s="42">
        <f t="shared" ca="1" si="948"/>
        <v>6956</v>
      </c>
      <c r="V191" s="42">
        <f t="shared" ca="1" si="948"/>
        <v>7729</v>
      </c>
      <c r="W191" s="42">
        <f t="shared" ca="1" si="948"/>
        <v>0</v>
      </c>
      <c r="X191" s="42" t="e">
        <f t="shared" ca="1" si="948"/>
        <v>#REF!</v>
      </c>
      <c r="Y191" s="42">
        <f t="shared" ca="1" si="948"/>
        <v>81266</v>
      </c>
      <c r="Z191" s="42" t="e">
        <f t="shared" ca="1" si="948"/>
        <v>#REF!</v>
      </c>
      <c r="AA191" s="42" t="e">
        <f t="shared" ca="1" si="948"/>
        <v>#REF!</v>
      </c>
      <c r="AB191" s="42" t="str">
        <f t="shared" ca="1" si="948"/>
        <v/>
      </c>
      <c r="AC191" s="42" t="str">
        <f t="shared" ca="1" si="948"/>
        <v/>
      </c>
      <c r="AD191" s="42" t="str">
        <f t="shared" ca="1" si="948"/>
        <v/>
      </c>
      <c r="AE191" s="42" t="str">
        <f t="shared" ca="1" si="948"/>
        <v/>
      </c>
      <c r="AF191" s="42" t="str">
        <f t="shared" ca="1" si="948"/>
        <v/>
      </c>
      <c r="AG191" s="42" t="str">
        <f t="shared" ca="1" si="948"/>
        <v/>
      </c>
      <c r="AH191" s="42" t="str">
        <f t="shared" ca="1" si="948"/>
        <v/>
      </c>
      <c r="AI191" s="42" t="str">
        <f t="shared" ca="1" si="948"/>
        <v/>
      </c>
      <c r="AJ191" s="42" t="str">
        <f t="shared" ref="AJ191:BO191" ca="1" si="949">IF(AJ$13="","",+SUM(AJ176:AJ190))</f>
        <v/>
      </c>
      <c r="AK191" s="42" t="str">
        <f t="shared" ca="1" si="949"/>
        <v/>
      </c>
      <c r="AL191" s="42" t="str">
        <f t="shared" ca="1" si="949"/>
        <v/>
      </c>
      <c r="AM191" s="42" t="str">
        <f t="shared" ca="1" si="949"/>
        <v/>
      </c>
      <c r="AN191" s="42" t="str">
        <f t="shared" ca="1" si="949"/>
        <v/>
      </c>
      <c r="AO191" s="42" t="str">
        <f t="shared" ca="1" si="949"/>
        <v/>
      </c>
      <c r="AP191" s="42" t="str">
        <f t="shared" ca="1" si="949"/>
        <v/>
      </c>
      <c r="AQ191" s="42" t="str">
        <f t="shared" ca="1" si="949"/>
        <v/>
      </c>
      <c r="AR191" s="42" t="str">
        <f t="shared" ca="1" si="949"/>
        <v/>
      </c>
      <c r="AS191" s="42" t="str">
        <f t="shared" ca="1" si="949"/>
        <v/>
      </c>
      <c r="AT191" s="42" t="str">
        <f t="shared" ca="1" si="949"/>
        <v/>
      </c>
      <c r="AU191" s="42" t="str">
        <f t="shared" ca="1" si="949"/>
        <v/>
      </c>
      <c r="AV191" s="42" t="str">
        <f t="shared" ca="1" si="949"/>
        <v/>
      </c>
      <c r="AW191" s="42" t="str">
        <f t="shared" ca="1" si="949"/>
        <v/>
      </c>
      <c r="AX191" s="42" t="str">
        <f t="shared" ca="1" si="949"/>
        <v/>
      </c>
      <c r="AY191" s="42" t="str">
        <f t="shared" ca="1" si="949"/>
        <v/>
      </c>
      <c r="AZ191" s="42" t="str">
        <f t="shared" ca="1" si="949"/>
        <v/>
      </c>
      <c r="BA191" s="42" t="str">
        <f t="shared" ca="1" si="949"/>
        <v/>
      </c>
      <c r="BB191" s="42" t="str">
        <f t="shared" ca="1" si="949"/>
        <v/>
      </c>
      <c r="BC191" s="42" t="str">
        <f t="shared" ca="1" si="949"/>
        <v/>
      </c>
      <c r="BD191" s="42" t="str">
        <f t="shared" ca="1" si="949"/>
        <v/>
      </c>
      <c r="BE191" s="42" t="str">
        <f t="shared" ca="1" si="949"/>
        <v/>
      </c>
      <c r="BF191" s="42" t="str">
        <f t="shared" ca="1" si="949"/>
        <v/>
      </c>
      <c r="BG191" s="42" t="str">
        <f t="shared" ca="1" si="949"/>
        <v/>
      </c>
      <c r="BH191" s="42" t="str">
        <f t="shared" ca="1" si="949"/>
        <v/>
      </c>
      <c r="BI191" s="42" t="str">
        <f t="shared" ca="1" si="949"/>
        <v/>
      </c>
      <c r="BJ191" s="42" t="str">
        <f t="shared" ca="1" si="949"/>
        <v/>
      </c>
      <c r="BK191" s="42" t="str">
        <f t="shared" ca="1" si="949"/>
        <v/>
      </c>
      <c r="BL191" s="42" t="str">
        <f t="shared" ca="1" si="949"/>
        <v/>
      </c>
      <c r="BM191" s="42" t="str">
        <f t="shared" ca="1" si="949"/>
        <v/>
      </c>
      <c r="BN191" s="42" t="str">
        <f t="shared" ca="1" si="949"/>
        <v/>
      </c>
      <c r="BO191" s="42" t="str">
        <f t="shared" ca="1" si="949"/>
        <v/>
      </c>
      <c r="BP191" s="42" t="str">
        <f t="shared" ref="BP191:CU191" ca="1" si="950">IF(BP$13="","",+SUM(BP176:BP190))</f>
        <v/>
      </c>
      <c r="BQ191" s="42" t="str">
        <f t="shared" ca="1" si="950"/>
        <v/>
      </c>
      <c r="BR191" s="42" t="str">
        <f t="shared" ca="1" si="950"/>
        <v/>
      </c>
      <c r="BS191" s="42" t="str">
        <f t="shared" ca="1" si="950"/>
        <v/>
      </c>
      <c r="BT191" s="42" t="str">
        <f t="shared" ca="1" si="950"/>
        <v/>
      </c>
      <c r="BU191" s="42" t="str">
        <f t="shared" ca="1" si="950"/>
        <v/>
      </c>
      <c r="BV191" s="42" t="str">
        <f t="shared" ca="1" si="950"/>
        <v/>
      </c>
      <c r="BW191" s="42" t="str">
        <f t="shared" ca="1" si="950"/>
        <v/>
      </c>
      <c r="BX191" s="42" t="str">
        <f t="shared" ca="1" si="950"/>
        <v/>
      </c>
      <c r="BY191" s="42" t="str">
        <f t="shared" ca="1" si="950"/>
        <v/>
      </c>
      <c r="BZ191" s="42" t="str">
        <f t="shared" ca="1" si="950"/>
        <v/>
      </c>
      <c r="CA191" s="42" t="str">
        <f t="shared" ca="1" si="950"/>
        <v/>
      </c>
      <c r="CB191" s="42" t="str">
        <f t="shared" ca="1" si="950"/>
        <v/>
      </c>
      <c r="CC191" s="42" t="str">
        <f t="shared" ca="1" si="950"/>
        <v/>
      </c>
      <c r="CD191" s="42" t="str">
        <f t="shared" ca="1" si="950"/>
        <v/>
      </c>
      <c r="CE191" s="42" t="str">
        <f t="shared" ca="1" si="950"/>
        <v/>
      </c>
      <c r="CF191" s="42" t="str">
        <f t="shared" ca="1" si="950"/>
        <v/>
      </c>
      <c r="CG191" s="42" t="str">
        <f t="shared" ca="1" si="950"/>
        <v/>
      </c>
      <c r="CH191" s="42" t="str">
        <f t="shared" ca="1" si="950"/>
        <v/>
      </c>
      <c r="CI191" s="42" t="str">
        <f t="shared" ca="1" si="950"/>
        <v/>
      </c>
      <c r="CJ191" s="42" t="str">
        <f t="shared" ca="1" si="950"/>
        <v/>
      </c>
      <c r="CK191" s="42" t="str">
        <f t="shared" ca="1" si="950"/>
        <v/>
      </c>
      <c r="CL191" s="42" t="str">
        <f t="shared" ca="1" si="950"/>
        <v/>
      </c>
      <c r="CM191" s="42" t="str">
        <f t="shared" ca="1" si="950"/>
        <v/>
      </c>
      <c r="CN191" s="42" t="str">
        <f t="shared" ca="1" si="950"/>
        <v/>
      </c>
      <c r="CO191" s="42" t="str">
        <f t="shared" ca="1" si="950"/>
        <v/>
      </c>
      <c r="CP191" s="42" t="str">
        <f t="shared" ca="1" si="950"/>
        <v/>
      </c>
      <c r="CQ191" s="42" t="str">
        <f t="shared" ca="1" si="950"/>
        <v/>
      </c>
      <c r="CR191" s="42" t="str">
        <f t="shared" ca="1" si="950"/>
        <v/>
      </c>
      <c r="CS191" s="42" t="str">
        <f t="shared" ca="1" si="950"/>
        <v/>
      </c>
      <c r="CT191" s="42" t="str">
        <f t="shared" ca="1" si="950"/>
        <v/>
      </c>
      <c r="CU191" s="42" t="str">
        <f t="shared" ca="1" si="950"/>
        <v/>
      </c>
      <c r="CV191" s="42" t="str">
        <f ca="1">IF(CV$13="","",+SUM(CV176:CV190))</f>
        <v/>
      </c>
      <c r="CW191" s="42" t="str">
        <f ca="1">IF(CW$13="","",+SUM(CW176:CW190))</f>
        <v/>
      </c>
      <c r="CX191" s="42" t="str">
        <f ca="1">IF(CX$13="","",+SUM(CX176:CX190))</f>
        <v/>
      </c>
      <c r="CY191" s="42" t="str">
        <f ca="1">IF(CY$13="","",+SUM(CY176:CY190))</f>
        <v/>
      </c>
      <c r="CZ191" s="42" t="str">
        <f ca="1">IF(CZ$13="","",+SUM(CZ176:CZ190))</f>
        <v/>
      </c>
    </row>
    <row r="192" spans="1:104" ht="13.5" customHeight="1">
      <c r="A192" s="41">
        <v>172</v>
      </c>
      <c r="B192" s="3">
        <f t="shared" si="655"/>
        <v>192</v>
      </c>
      <c r="C192" s="43" t="s">
        <v>496</v>
      </c>
      <c r="D192" s="45" t="e">
        <f t="shared" ref="D192:AI192" ca="1" si="951">IF(D$11="","",IF(D$13=$M$5,CHOOSE($Q$6+1,$M$1,E192+F192-G192),IF(D$13=$M$6,CHOOSE($Q$6+1,$M$1,OFFSET($A192,,$P$7-1)),IF(D$13=$M$7,CHOOSE($Q$6+1,$M$1,CHOOSE($R$6+1,0,SUM(OFFSET($A$11,$B192-$O$5,$O$6,1,-$P$6)))),IF(D$13=$M$8,CHOOSE($Q$6+1,$M$1,CHOOSE($R$6+1,0,SUM(OFFSET($A$11,$B192-$O$5,$O$7,1,-$P$6)))),IF(D$11&lt;$D$7,OFFSET(INDIRECT($D$3),$A192-1,$Q$3+D$11),OFFSET(INDIRECT($D$4),$A192-1,$Q$4+D$11)))))))</f>
        <v>#REF!</v>
      </c>
      <c r="E192" s="45" t="e">
        <f t="shared" ca="1" si="951"/>
        <v>#REF!</v>
      </c>
      <c r="F192" s="45" t="e">
        <f t="shared" ca="1" si="951"/>
        <v>#REF!</v>
      </c>
      <c r="G192" s="45">
        <f t="shared" ca="1" si="951"/>
        <v>0</v>
      </c>
      <c r="H192" s="45" t="str">
        <f t="shared" ca="1" si="951"/>
        <v>net cash from discontinued operations</v>
      </c>
      <c r="I192" s="45">
        <f t="shared" ca="1" si="951"/>
        <v>0</v>
      </c>
      <c r="J192" s="45">
        <f t="shared" ca="1" si="951"/>
        <v>0</v>
      </c>
      <c r="K192" s="45">
        <f t="shared" ca="1" si="951"/>
        <v>0</v>
      </c>
      <c r="L192" s="45">
        <f t="shared" ca="1" si="951"/>
        <v>0</v>
      </c>
      <c r="M192" s="45">
        <f t="shared" ca="1" si="951"/>
        <v>0</v>
      </c>
      <c r="N192" s="45">
        <f t="shared" ca="1" si="951"/>
        <v>0</v>
      </c>
      <c r="O192" s="45">
        <f t="shared" ca="1" si="951"/>
        <v>0</v>
      </c>
      <c r="P192" s="45">
        <f t="shared" ca="1" si="951"/>
        <v>0</v>
      </c>
      <c r="Q192" s="45">
        <f t="shared" ca="1" si="951"/>
        <v>0</v>
      </c>
      <c r="R192" s="45">
        <f t="shared" ca="1" si="951"/>
        <v>0</v>
      </c>
      <c r="S192" s="45">
        <f t="shared" ca="1" si="951"/>
        <v>0</v>
      </c>
      <c r="T192" s="45">
        <f t="shared" ca="1" si="951"/>
        <v>0</v>
      </c>
      <c r="U192" s="45">
        <f t="shared" ca="1" si="951"/>
        <v>0</v>
      </c>
      <c r="V192" s="45">
        <f t="shared" ca="1" si="951"/>
        <v>0</v>
      </c>
      <c r="W192" s="45">
        <f t="shared" ca="1" si="951"/>
        <v>0</v>
      </c>
      <c r="X192" s="45" t="e">
        <f t="shared" ca="1" si="951"/>
        <v>#REF!</v>
      </c>
      <c r="Y192" s="45">
        <f t="shared" ca="1" si="951"/>
        <v>0</v>
      </c>
      <c r="Z192" s="45" t="e">
        <f t="shared" ca="1" si="951"/>
        <v>#REF!</v>
      </c>
      <c r="AA192" s="45" t="e">
        <f t="shared" ca="1" si="951"/>
        <v>#REF!</v>
      </c>
      <c r="AB192" s="45" t="str">
        <f t="shared" ca="1" si="951"/>
        <v/>
      </c>
      <c r="AC192" s="45" t="str">
        <f t="shared" ca="1" si="951"/>
        <v/>
      </c>
      <c r="AD192" s="45" t="str">
        <f t="shared" ca="1" si="951"/>
        <v/>
      </c>
      <c r="AE192" s="45" t="str">
        <f t="shared" ca="1" si="951"/>
        <v/>
      </c>
      <c r="AF192" s="45" t="str">
        <f t="shared" ca="1" si="951"/>
        <v/>
      </c>
      <c r="AG192" s="45" t="str">
        <f t="shared" ca="1" si="951"/>
        <v/>
      </c>
      <c r="AH192" s="45" t="str">
        <f t="shared" ca="1" si="951"/>
        <v/>
      </c>
      <c r="AI192" s="45" t="str">
        <f t="shared" ca="1" si="951"/>
        <v/>
      </c>
      <c r="AJ192" s="45" t="str">
        <f t="shared" ref="AJ192:BO192" ca="1" si="952">IF(AJ$11="","",IF(AJ$13=$M$5,CHOOSE($Q$6+1,$M$1,AK192+AL192-AM192),IF(AJ$13=$M$6,CHOOSE($Q$6+1,$M$1,OFFSET($A192,,$P$7-1)),IF(AJ$13=$M$7,CHOOSE($Q$6+1,$M$1,CHOOSE($R$6+1,0,SUM(OFFSET($A$11,$B192-$O$5,$O$6,1,-$P$6)))),IF(AJ$13=$M$8,CHOOSE($Q$6+1,$M$1,CHOOSE($R$6+1,0,SUM(OFFSET($A$11,$B192-$O$5,$O$7,1,-$P$6)))),IF(AJ$11&lt;$D$7,OFFSET(INDIRECT($D$3),$A192-1,$Q$3+AJ$11),OFFSET(INDIRECT($D$4),$A192-1,$Q$4+AJ$11)))))))</f>
        <v/>
      </c>
      <c r="AK192" s="45" t="str">
        <f t="shared" ca="1" si="952"/>
        <v/>
      </c>
      <c r="AL192" s="45" t="str">
        <f t="shared" ca="1" si="952"/>
        <v/>
      </c>
      <c r="AM192" s="45" t="str">
        <f t="shared" ca="1" si="952"/>
        <v/>
      </c>
      <c r="AN192" s="45" t="str">
        <f t="shared" ca="1" si="952"/>
        <v/>
      </c>
      <c r="AO192" s="45" t="str">
        <f t="shared" ca="1" si="952"/>
        <v/>
      </c>
      <c r="AP192" s="45" t="str">
        <f t="shared" ca="1" si="952"/>
        <v/>
      </c>
      <c r="AQ192" s="45" t="str">
        <f t="shared" ca="1" si="952"/>
        <v/>
      </c>
      <c r="AR192" s="45" t="str">
        <f t="shared" ca="1" si="952"/>
        <v/>
      </c>
      <c r="AS192" s="45" t="str">
        <f t="shared" ca="1" si="952"/>
        <v/>
      </c>
      <c r="AT192" s="45" t="str">
        <f t="shared" ca="1" si="952"/>
        <v/>
      </c>
      <c r="AU192" s="45" t="str">
        <f t="shared" ca="1" si="952"/>
        <v/>
      </c>
      <c r="AV192" s="45" t="str">
        <f t="shared" ca="1" si="952"/>
        <v/>
      </c>
      <c r="AW192" s="45" t="str">
        <f t="shared" ca="1" si="952"/>
        <v/>
      </c>
      <c r="AX192" s="45" t="str">
        <f t="shared" ca="1" si="952"/>
        <v/>
      </c>
      <c r="AY192" s="45" t="str">
        <f t="shared" ca="1" si="952"/>
        <v/>
      </c>
      <c r="AZ192" s="45" t="str">
        <f t="shared" ca="1" si="952"/>
        <v/>
      </c>
      <c r="BA192" s="45" t="str">
        <f t="shared" ca="1" si="952"/>
        <v/>
      </c>
      <c r="BB192" s="45" t="str">
        <f t="shared" ca="1" si="952"/>
        <v/>
      </c>
      <c r="BC192" s="45" t="str">
        <f t="shared" ca="1" si="952"/>
        <v/>
      </c>
      <c r="BD192" s="45" t="str">
        <f t="shared" ca="1" si="952"/>
        <v/>
      </c>
      <c r="BE192" s="45" t="str">
        <f t="shared" ca="1" si="952"/>
        <v/>
      </c>
      <c r="BF192" s="45" t="str">
        <f t="shared" ca="1" si="952"/>
        <v/>
      </c>
      <c r="BG192" s="45" t="str">
        <f t="shared" ca="1" si="952"/>
        <v/>
      </c>
      <c r="BH192" s="45" t="str">
        <f t="shared" ca="1" si="952"/>
        <v/>
      </c>
      <c r="BI192" s="45" t="str">
        <f t="shared" ca="1" si="952"/>
        <v/>
      </c>
      <c r="BJ192" s="45" t="str">
        <f t="shared" ca="1" si="952"/>
        <v/>
      </c>
      <c r="BK192" s="45" t="str">
        <f t="shared" ca="1" si="952"/>
        <v/>
      </c>
      <c r="BL192" s="45" t="str">
        <f t="shared" ca="1" si="952"/>
        <v/>
      </c>
      <c r="BM192" s="45" t="str">
        <f t="shared" ca="1" si="952"/>
        <v/>
      </c>
      <c r="BN192" s="45" t="str">
        <f t="shared" ca="1" si="952"/>
        <v/>
      </c>
      <c r="BO192" s="45" t="str">
        <f t="shared" ca="1" si="952"/>
        <v/>
      </c>
      <c r="BP192" s="45" t="str">
        <f t="shared" ref="BP192:CU192" ca="1" si="953">IF(BP$11="","",IF(BP$13=$M$5,CHOOSE($Q$6+1,$M$1,BQ192+BR192-BS192),IF(BP$13=$M$6,CHOOSE($Q$6+1,$M$1,OFFSET($A192,,$P$7-1)),IF(BP$13=$M$7,CHOOSE($Q$6+1,$M$1,CHOOSE($R$6+1,0,SUM(OFFSET($A$11,$B192-$O$5,$O$6,1,-$P$6)))),IF(BP$13=$M$8,CHOOSE($Q$6+1,$M$1,CHOOSE($R$6+1,0,SUM(OFFSET($A$11,$B192-$O$5,$O$7,1,-$P$6)))),IF(BP$11&lt;$D$7,OFFSET(INDIRECT($D$3),$A192-1,$Q$3+BP$11),OFFSET(INDIRECT($D$4),$A192-1,$Q$4+BP$11)))))))</f>
        <v/>
      </c>
      <c r="BQ192" s="45" t="str">
        <f t="shared" ca="1" si="953"/>
        <v/>
      </c>
      <c r="BR192" s="45" t="str">
        <f t="shared" ca="1" si="953"/>
        <v/>
      </c>
      <c r="BS192" s="45" t="str">
        <f t="shared" ca="1" si="953"/>
        <v/>
      </c>
      <c r="BT192" s="45" t="str">
        <f t="shared" ca="1" si="953"/>
        <v/>
      </c>
      <c r="BU192" s="45" t="str">
        <f t="shared" ca="1" si="953"/>
        <v/>
      </c>
      <c r="BV192" s="45" t="str">
        <f t="shared" ca="1" si="953"/>
        <v/>
      </c>
      <c r="BW192" s="45" t="str">
        <f t="shared" ca="1" si="953"/>
        <v/>
      </c>
      <c r="BX192" s="45" t="str">
        <f t="shared" ca="1" si="953"/>
        <v/>
      </c>
      <c r="BY192" s="45" t="str">
        <f t="shared" ca="1" si="953"/>
        <v/>
      </c>
      <c r="BZ192" s="45" t="str">
        <f t="shared" ca="1" si="953"/>
        <v/>
      </c>
      <c r="CA192" s="45" t="str">
        <f t="shared" ca="1" si="953"/>
        <v/>
      </c>
      <c r="CB192" s="45" t="str">
        <f t="shared" ca="1" si="953"/>
        <v/>
      </c>
      <c r="CC192" s="45" t="str">
        <f t="shared" ca="1" si="953"/>
        <v/>
      </c>
      <c r="CD192" s="45" t="str">
        <f t="shared" ca="1" si="953"/>
        <v/>
      </c>
      <c r="CE192" s="45" t="str">
        <f t="shared" ca="1" si="953"/>
        <v/>
      </c>
      <c r="CF192" s="45" t="str">
        <f t="shared" ca="1" si="953"/>
        <v/>
      </c>
      <c r="CG192" s="45" t="str">
        <f t="shared" ca="1" si="953"/>
        <v/>
      </c>
      <c r="CH192" s="45" t="str">
        <f t="shared" ca="1" si="953"/>
        <v/>
      </c>
      <c r="CI192" s="45" t="str">
        <f t="shared" ca="1" si="953"/>
        <v/>
      </c>
      <c r="CJ192" s="45" t="str">
        <f t="shared" ca="1" si="953"/>
        <v/>
      </c>
      <c r="CK192" s="45" t="str">
        <f t="shared" ca="1" si="953"/>
        <v/>
      </c>
      <c r="CL192" s="45" t="str">
        <f t="shared" ca="1" si="953"/>
        <v/>
      </c>
      <c r="CM192" s="45" t="str">
        <f t="shared" ca="1" si="953"/>
        <v/>
      </c>
      <c r="CN192" s="45" t="str">
        <f t="shared" ca="1" si="953"/>
        <v/>
      </c>
      <c r="CO192" s="45" t="str">
        <f t="shared" ca="1" si="953"/>
        <v/>
      </c>
      <c r="CP192" s="45" t="str">
        <f t="shared" ca="1" si="953"/>
        <v/>
      </c>
      <c r="CQ192" s="45" t="str">
        <f t="shared" ca="1" si="953"/>
        <v/>
      </c>
      <c r="CR192" s="45" t="str">
        <f t="shared" ca="1" si="953"/>
        <v/>
      </c>
      <c r="CS192" s="45" t="str">
        <f t="shared" ca="1" si="953"/>
        <v/>
      </c>
      <c r="CT192" s="45" t="str">
        <f t="shared" ca="1" si="953"/>
        <v/>
      </c>
      <c r="CU192" s="45" t="str">
        <f t="shared" ca="1" si="953"/>
        <v/>
      </c>
      <c r="CV192" s="45" t="str">
        <f ca="1">IF(CV$11="","",IF(CV$13=$M$5,CHOOSE($Q$6+1,$M$1,CW192+CX192-CY192),IF(CV$13=$M$6,CHOOSE($Q$6+1,$M$1,OFFSET($A192,,$P$7-1)),IF(CV$13=$M$7,CHOOSE($Q$6+1,$M$1,CHOOSE($R$6+1,0,SUM(OFFSET($A$11,$B192-$O$5,$O$6,1,-$P$6)))),IF(CV$13=$M$8,CHOOSE($Q$6+1,$M$1,CHOOSE($R$6+1,0,SUM(OFFSET($A$11,$B192-$O$5,$O$7,1,-$P$6)))),IF(CV$11&lt;$D$7,OFFSET(INDIRECT($D$3),$A192-1,$Q$3+CV$11),OFFSET(INDIRECT($D$4),$A192-1,$Q$4+CV$11)))))))</f>
        <v/>
      </c>
      <c r="CW192" s="45" t="str">
        <f ca="1">IF(CW$11="","",IF(CW$13=$M$5,CHOOSE($Q$6+1,$M$1,CX192+CY192-CZ192),IF(CW$13=$M$6,CHOOSE($Q$6+1,$M$1,OFFSET($A192,,$P$7-1)),IF(CW$13=$M$7,CHOOSE($Q$6+1,$M$1,CHOOSE($R$6+1,0,SUM(OFFSET($A$11,$B192-$O$5,$O$6,1,-$P$6)))),IF(CW$13=$M$8,CHOOSE($Q$6+1,$M$1,CHOOSE($R$6+1,0,SUM(OFFSET($A$11,$B192-$O$5,$O$7,1,-$P$6)))),IF(CW$11&lt;$D$7,OFFSET(INDIRECT($D$3),$A192-1,$Q$3+CW$11),OFFSET(INDIRECT($D$4),$A192-1,$Q$4+CW$11)))))))</f>
        <v/>
      </c>
      <c r="CX192" s="45" t="str">
        <f ca="1">IF(CX$11="","",IF(CX$13=$M$5,CHOOSE($Q$6+1,$M$1,CY192+CZ192-DA192),IF(CX$13=$M$6,CHOOSE($Q$6+1,$M$1,OFFSET($A192,,$P$7-1)),IF(CX$13=$M$7,CHOOSE($Q$6+1,$M$1,CHOOSE($R$6+1,0,SUM(OFFSET($A$11,$B192-$O$5,$O$6,1,-$P$6)))),IF(CX$13=$M$8,CHOOSE($Q$6+1,$M$1,CHOOSE($R$6+1,0,SUM(OFFSET($A$11,$B192-$O$5,$O$7,1,-$P$6)))),IF(CX$11&lt;$D$7,OFFSET(INDIRECT($D$3),$A192-1,$Q$3+CX$11),OFFSET(INDIRECT($D$4),$A192-1,$Q$4+CX$11)))))))</f>
        <v/>
      </c>
      <c r="CY192" s="45" t="str">
        <f ca="1">IF(CY$11="","",IF(CY$13=$M$5,CHOOSE($Q$6+1,$M$1,CZ192+DA192-DB192),IF(CY$13=$M$6,CHOOSE($Q$6+1,$M$1,OFFSET($A192,,$P$7-1)),IF(CY$13=$M$7,CHOOSE($Q$6+1,$M$1,CHOOSE($R$6+1,0,SUM(OFFSET($A$11,$B192-$O$5,$O$6,1,-$P$6)))),IF(CY$13=$M$8,CHOOSE($Q$6+1,$M$1,CHOOSE($R$6+1,0,SUM(OFFSET($A$11,$B192-$O$5,$O$7,1,-$P$6)))),IF(CY$11&lt;$D$7,OFFSET(INDIRECT($D$3),$A192-1,$Q$3+CY$11),OFFSET(INDIRECT($D$4),$A192-1,$Q$4+CY$11)))))))</f>
        <v/>
      </c>
      <c r="CZ192" s="45" t="str">
        <f ca="1">IF(CZ$11="","",IF(CZ$13=$M$5,CHOOSE($Q$6+1,$M$1,DA192+DB192-DC192),IF(CZ$13=$M$6,CHOOSE($Q$6+1,$M$1,OFFSET($A192,,$P$7-1)),IF(CZ$13=$M$7,CHOOSE($Q$6+1,$M$1,CHOOSE($R$6+1,0,SUM(OFFSET($A$11,$B192-$O$5,$O$6,1,-$P$6)))),IF(CZ$13=$M$8,CHOOSE($Q$6+1,$M$1,CHOOSE($R$6+1,0,SUM(OFFSET($A$11,$B192-$O$5,$O$7,1,-$P$6)))),IF(CZ$11&lt;$D$7,OFFSET(INDIRECT($D$3),$A192-1,$Q$3+CZ$11),OFFSET(INDIRECT($D$4),$A192-1,$Q$4+CZ$11)))))))</f>
        <v/>
      </c>
    </row>
    <row r="193" spans="1:104" ht="13.5" customHeight="1">
      <c r="A193" s="41">
        <v>173</v>
      </c>
      <c r="B193" s="3">
        <f t="shared" si="655"/>
        <v>193</v>
      </c>
      <c r="C193" s="43" t="s">
        <v>495</v>
      </c>
      <c r="D193" s="42" t="e">
        <f t="shared" ref="D193:AI193" ca="1" si="954">IF(D$13="","",+D191+D192)</f>
        <v>#REF!</v>
      </c>
      <c r="E193" s="42" t="e">
        <f t="shared" ca="1" si="954"/>
        <v>#REF!</v>
      </c>
      <c r="F193" s="42" t="e">
        <f t="shared" ca="1" si="954"/>
        <v>#REF!</v>
      </c>
      <c r="G193" s="42">
        <f t="shared" ca="1" si="954"/>
        <v>0</v>
      </c>
      <c r="H193" s="42" t="e">
        <f t="shared" ca="1" si="954"/>
        <v>#VALUE!</v>
      </c>
      <c r="I193" s="42">
        <f t="shared" ca="1" si="954"/>
        <v>37529</v>
      </c>
      <c r="J193" s="42">
        <f t="shared" ca="1" si="954"/>
        <v>50856</v>
      </c>
      <c r="K193" s="42">
        <f t="shared" ca="1" si="954"/>
        <v>53666</v>
      </c>
      <c r="L193" s="42">
        <f t="shared" ca="1" si="954"/>
        <v>59713</v>
      </c>
      <c r="M193" s="42">
        <f t="shared" ca="1" si="954"/>
        <v>81266</v>
      </c>
      <c r="N193" s="42">
        <f t="shared" ca="1" si="954"/>
        <v>3625</v>
      </c>
      <c r="O193" s="42">
        <f t="shared" ca="1" si="954"/>
        <v>4029</v>
      </c>
      <c r="P193" s="42">
        <f t="shared" ca="1" si="954"/>
        <v>4448</v>
      </c>
      <c r="Q193" s="42">
        <f t="shared" ca="1" si="954"/>
        <v>4863</v>
      </c>
      <c r="R193" s="42">
        <f t="shared" ca="1" si="954"/>
        <v>5152</v>
      </c>
      <c r="S193" s="42">
        <f t="shared" ca="1" si="954"/>
        <v>5627</v>
      </c>
      <c r="T193" s="42">
        <f t="shared" ca="1" si="954"/>
        <v>6071</v>
      </c>
      <c r="U193" s="42">
        <f t="shared" ca="1" si="954"/>
        <v>6956</v>
      </c>
      <c r="V193" s="42">
        <f t="shared" ca="1" si="954"/>
        <v>7729</v>
      </c>
      <c r="W193" s="42">
        <f t="shared" ca="1" si="954"/>
        <v>0</v>
      </c>
      <c r="X193" s="42" t="e">
        <f t="shared" ca="1" si="954"/>
        <v>#REF!</v>
      </c>
      <c r="Y193" s="42">
        <f t="shared" ca="1" si="954"/>
        <v>81266</v>
      </c>
      <c r="Z193" s="42" t="e">
        <f t="shared" ca="1" si="954"/>
        <v>#REF!</v>
      </c>
      <c r="AA193" s="42" t="e">
        <f t="shared" ca="1" si="954"/>
        <v>#REF!</v>
      </c>
      <c r="AB193" s="42" t="str">
        <f t="shared" ca="1" si="954"/>
        <v/>
      </c>
      <c r="AC193" s="42" t="str">
        <f t="shared" ca="1" si="954"/>
        <v/>
      </c>
      <c r="AD193" s="42" t="str">
        <f t="shared" ca="1" si="954"/>
        <v/>
      </c>
      <c r="AE193" s="42" t="str">
        <f t="shared" ca="1" si="954"/>
        <v/>
      </c>
      <c r="AF193" s="42" t="str">
        <f t="shared" ca="1" si="954"/>
        <v/>
      </c>
      <c r="AG193" s="42" t="str">
        <f t="shared" ca="1" si="954"/>
        <v/>
      </c>
      <c r="AH193" s="42" t="str">
        <f t="shared" ca="1" si="954"/>
        <v/>
      </c>
      <c r="AI193" s="42" t="str">
        <f t="shared" ca="1" si="954"/>
        <v/>
      </c>
      <c r="AJ193" s="42" t="str">
        <f t="shared" ref="AJ193:BO193" ca="1" si="955">IF(AJ$13="","",+AJ191+AJ192)</f>
        <v/>
      </c>
      <c r="AK193" s="42" t="str">
        <f t="shared" ca="1" si="955"/>
        <v/>
      </c>
      <c r="AL193" s="42" t="str">
        <f t="shared" ca="1" si="955"/>
        <v/>
      </c>
      <c r="AM193" s="42" t="str">
        <f t="shared" ca="1" si="955"/>
        <v/>
      </c>
      <c r="AN193" s="42" t="str">
        <f t="shared" ca="1" si="955"/>
        <v/>
      </c>
      <c r="AO193" s="42" t="str">
        <f t="shared" ca="1" si="955"/>
        <v/>
      </c>
      <c r="AP193" s="42" t="str">
        <f t="shared" ca="1" si="955"/>
        <v/>
      </c>
      <c r="AQ193" s="42" t="str">
        <f t="shared" ca="1" si="955"/>
        <v/>
      </c>
      <c r="AR193" s="42" t="str">
        <f t="shared" ca="1" si="955"/>
        <v/>
      </c>
      <c r="AS193" s="42" t="str">
        <f t="shared" ca="1" si="955"/>
        <v/>
      </c>
      <c r="AT193" s="42" t="str">
        <f t="shared" ca="1" si="955"/>
        <v/>
      </c>
      <c r="AU193" s="42" t="str">
        <f t="shared" ca="1" si="955"/>
        <v/>
      </c>
      <c r="AV193" s="42" t="str">
        <f t="shared" ca="1" si="955"/>
        <v/>
      </c>
      <c r="AW193" s="42" t="str">
        <f t="shared" ca="1" si="955"/>
        <v/>
      </c>
      <c r="AX193" s="42" t="str">
        <f t="shared" ca="1" si="955"/>
        <v/>
      </c>
      <c r="AY193" s="42" t="str">
        <f t="shared" ca="1" si="955"/>
        <v/>
      </c>
      <c r="AZ193" s="42" t="str">
        <f t="shared" ca="1" si="955"/>
        <v/>
      </c>
      <c r="BA193" s="42" t="str">
        <f t="shared" ca="1" si="955"/>
        <v/>
      </c>
      <c r="BB193" s="42" t="str">
        <f t="shared" ca="1" si="955"/>
        <v/>
      </c>
      <c r="BC193" s="42" t="str">
        <f t="shared" ca="1" si="955"/>
        <v/>
      </c>
      <c r="BD193" s="42" t="str">
        <f t="shared" ca="1" si="955"/>
        <v/>
      </c>
      <c r="BE193" s="42" t="str">
        <f t="shared" ca="1" si="955"/>
        <v/>
      </c>
      <c r="BF193" s="42" t="str">
        <f t="shared" ca="1" si="955"/>
        <v/>
      </c>
      <c r="BG193" s="42" t="str">
        <f t="shared" ca="1" si="955"/>
        <v/>
      </c>
      <c r="BH193" s="42" t="str">
        <f t="shared" ca="1" si="955"/>
        <v/>
      </c>
      <c r="BI193" s="42" t="str">
        <f t="shared" ca="1" si="955"/>
        <v/>
      </c>
      <c r="BJ193" s="42" t="str">
        <f t="shared" ca="1" si="955"/>
        <v/>
      </c>
      <c r="BK193" s="42" t="str">
        <f t="shared" ca="1" si="955"/>
        <v/>
      </c>
      <c r="BL193" s="42" t="str">
        <f t="shared" ca="1" si="955"/>
        <v/>
      </c>
      <c r="BM193" s="42" t="str">
        <f t="shared" ca="1" si="955"/>
        <v/>
      </c>
      <c r="BN193" s="42" t="str">
        <f t="shared" ca="1" si="955"/>
        <v/>
      </c>
      <c r="BO193" s="42" t="str">
        <f t="shared" ca="1" si="955"/>
        <v/>
      </c>
      <c r="BP193" s="42" t="str">
        <f t="shared" ref="BP193:CU193" ca="1" si="956">IF(BP$13="","",+BP191+BP192)</f>
        <v/>
      </c>
      <c r="BQ193" s="42" t="str">
        <f t="shared" ca="1" si="956"/>
        <v/>
      </c>
      <c r="BR193" s="42" t="str">
        <f t="shared" ca="1" si="956"/>
        <v/>
      </c>
      <c r="BS193" s="42" t="str">
        <f t="shared" ca="1" si="956"/>
        <v/>
      </c>
      <c r="BT193" s="42" t="str">
        <f t="shared" ca="1" si="956"/>
        <v/>
      </c>
      <c r="BU193" s="42" t="str">
        <f t="shared" ca="1" si="956"/>
        <v/>
      </c>
      <c r="BV193" s="42" t="str">
        <f t="shared" ca="1" si="956"/>
        <v/>
      </c>
      <c r="BW193" s="42" t="str">
        <f t="shared" ca="1" si="956"/>
        <v/>
      </c>
      <c r="BX193" s="42" t="str">
        <f t="shared" ca="1" si="956"/>
        <v/>
      </c>
      <c r="BY193" s="42" t="str">
        <f t="shared" ca="1" si="956"/>
        <v/>
      </c>
      <c r="BZ193" s="42" t="str">
        <f t="shared" ca="1" si="956"/>
        <v/>
      </c>
      <c r="CA193" s="42" t="str">
        <f t="shared" ca="1" si="956"/>
        <v/>
      </c>
      <c r="CB193" s="42" t="str">
        <f t="shared" ca="1" si="956"/>
        <v/>
      </c>
      <c r="CC193" s="42" t="str">
        <f t="shared" ca="1" si="956"/>
        <v/>
      </c>
      <c r="CD193" s="42" t="str">
        <f t="shared" ca="1" si="956"/>
        <v/>
      </c>
      <c r="CE193" s="42" t="str">
        <f t="shared" ca="1" si="956"/>
        <v/>
      </c>
      <c r="CF193" s="42" t="str">
        <f t="shared" ca="1" si="956"/>
        <v/>
      </c>
      <c r="CG193" s="42" t="str">
        <f t="shared" ca="1" si="956"/>
        <v/>
      </c>
      <c r="CH193" s="42" t="str">
        <f t="shared" ca="1" si="956"/>
        <v/>
      </c>
      <c r="CI193" s="42" t="str">
        <f t="shared" ca="1" si="956"/>
        <v/>
      </c>
      <c r="CJ193" s="42" t="str">
        <f t="shared" ca="1" si="956"/>
        <v/>
      </c>
      <c r="CK193" s="42" t="str">
        <f t="shared" ca="1" si="956"/>
        <v/>
      </c>
      <c r="CL193" s="42" t="str">
        <f t="shared" ca="1" si="956"/>
        <v/>
      </c>
      <c r="CM193" s="42" t="str">
        <f t="shared" ca="1" si="956"/>
        <v/>
      </c>
      <c r="CN193" s="42" t="str">
        <f t="shared" ca="1" si="956"/>
        <v/>
      </c>
      <c r="CO193" s="42" t="str">
        <f t="shared" ca="1" si="956"/>
        <v/>
      </c>
      <c r="CP193" s="42" t="str">
        <f t="shared" ca="1" si="956"/>
        <v/>
      </c>
      <c r="CQ193" s="42" t="str">
        <f t="shared" ca="1" si="956"/>
        <v/>
      </c>
      <c r="CR193" s="42" t="str">
        <f t="shared" ca="1" si="956"/>
        <v/>
      </c>
      <c r="CS193" s="42" t="str">
        <f t="shared" ca="1" si="956"/>
        <v/>
      </c>
      <c r="CT193" s="42" t="str">
        <f t="shared" ca="1" si="956"/>
        <v/>
      </c>
      <c r="CU193" s="42" t="str">
        <f t="shared" ca="1" si="956"/>
        <v/>
      </c>
      <c r="CV193" s="42" t="str">
        <f ca="1">IF(CV$13="","",+CV191+CV192)</f>
        <v/>
      </c>
      <c r="CW193" s="42" t="str">
        <f ca="1">IF(CW$13="","",+CW191+CW192)</f>
        <v/>
      </c>
      <c r="CX193" s="42" t="str">
        <f ca="1">IF(CX$13="","",+CX191+CX192)</f>
        <v/>
      </c>
      <c r="CY193" s="42" t="str">
        <f ca="1">IF(CY$13="","",+CY191+CY192)</f>
        <v/>
      </c>
      <c r="CZ193" s="42" t="str">
        <f ca="1">IF(CZ$13="","",+CZ191+CZ192)</f>
        <v/>
      </c>
    </row>
    <row r="194" spans="1:104" ht="13.5" customHeight="1">
      <c r="A194" s="41">
        <v>174</v>
      </c>
      <c r="B194" s="3">
        <f t="shared" si="655"/>
        <v>194</v>
      </c>
      <c r="C194" s="46" t="s">
        <v>494</v>
      </c>
      <c r="D194" s="45" t="e">
        <f t="shared" ref="D194:D202" ca="1" si="957">IF(D$11="","",IF(D$13=$M$5,CHOOSE($Q$6+1,$M$1,E194+F194-G194),IF(D$13=$M$6,CHOOSE($Q$6+1,$M$1,OFFSET($A194,,$P$7-1)),IF(D$13=$M$7,CHOOSE($Q$6+1,$M$1,CHOOSE($R$6+1,0,SUM(OFFSET($A$11,$B194-$O$5,$O$6,1,-$P$6)))),IF(D$13=$M$8,CHOOSE($Q$6+1,$M$1,CHOOSE($R$6+1,0,SUM(OFFSET($A$11,$B194-$O$5,$O$7,1,-$P$6)))),IF(D$11&lt;$D$7,OFFSET(INDIRECT($D$3),$A194-1,$Q$3+D$11),OFFSET(INDIRECT($D$4),$A194-1,$Q$4+D$11)))))))</f>
        <v>#REF!</v>
      </c>
      <c r="E194" s="45" t="e">
        <f t="shared" ref="E194:E202" ca="1" si="958">IF(E$11="","",IF(E$13=$M$5,CHOOSE($Q$6+1,$M$1,F194+G194-H194),IF(E$13=$M$6,CHOOSE($Q$6+1,$M$1,OFFSET($A194,,$P$7-1)),IF(E$13=$M$7,CHOOSE($Q$6+1,$M$1,CHOOSE($R$6+1,0,SUM(OFFSET($A$11,$B194-$O$5,$O$6,1,-$P$6)))),IF(E$13=$M$8,CHOOSE($Q$6+1,$M$1,CHOOSE($R$6+1,0,SUM(OFFSET($A$11,$B194-$O$5,$O$7,1,-$P$6)))),IF(E$11&lt;$D$7,OFFSET(INDIRECT($D$3),$A194-1,$Q$3+E$11),OFFSET(INDIRECT($D$4),$A194-1,$Q$4+E$11)))))))</f>
        <v>#REF!</v>
      </c>
      <c r="F194" s="45" t="e">
        <f t="shared" ref="F194:F202" ca="1" si="959">IF(F$11="","",IF(F$13=$M$5,CHOOSE($Q$6+1,$M$1,G194+H194-I194),IF(F$13=$M$6,CHOOSE($Q$6+1,$M$1,OFFSET($A194,,$P$7-1)),IF(F$13=$M$7,CHOOSE($Q$6+1,$M$1,CHOOSE($R$6+1,0,SUM(OFFSET($A$11,$B194-$O$5,$O$6,1,-$P$6)))),IF(F$13=$M$8,CHOOSE($Q$6+1,$M$1,CHOOSE($R$6+1,0,SUM(OFFSET($A$11,$B194-$O$5,$O$7,1,-$P$6)))),IF(F$11&lt;$D$7,OFFSET(INDIRECT($D$3),$A194-1,$Q$3+F$11),OFFSET(INDIRECT($D$4),$A194-1,$Q$4+F$11)))))))</f>
        <v>#REF!</v>
      </c>
      <c r="G194" s="45">
        <f t="shared" ref="G194:G202" ca="1" si="960">IF(G$11="","",IF(G$13=$M$5,CHOOSE($Q$6+1,$M$1,H194+I194-J194),IF(G$13=$M$6,CHOOSE($Q$6+1,$M$1,OFFSET($A194,,$P$7-1)),IF(G$13=$M$7,CHOOSE($Q$6+1,$M$1,CHOOSE($R$6+1,0,SUM(OFFSET($A$11,$B194-$O$5,$O$6,1,-$P$6)))),IF(G$13=$M$8,CHOOSE($Q$6+1,$M$1,CHOOSE($R$6+1,0,SUM(OFFSET($A$11,$B194-$O$5,$O$7,1,-$P$6)))),IF(G$11&lt;$D$7,OFFSET(INDIRECT($D$3),$A194-1,$Q$3+G$11),OFFSET(INDIRECT($D$4),$A194-1,$Q$4+G$11)))))))</f>
        <v>0</v>
      </c>
      <c r="H194" s="45" t="str">
        <f t="shared" ref="H194:H202" ca="1" si="961">IF(H$11="","",IF(H$13=$M$5,CHOOSE($Q$6+1,$M$1,I194+J194-K194),IF(H$13=$M$6,CHOOSE($Q$6+1,$M$1,OFFSET($A194,,$P$7-1)),IF(H$13=$M$7,CHOOSE($Q$6+1,$M$1,CHOOSE($R$6+1,0,SUM(OFFSET($A$11,$B194-$O$5,$O$6,1,-$P$6)))),IF(H$13=$M$8,CHOOSE($Q$6+1,$M$1,CHOOSE($R$6+1,0,SUM(OFFSET($A$11,$B194-$O$5,$O$7,1,-$P$6)))),IF(H$11&lt;$D$7,OFFSET(INDIRECT($D$3),$A194-1,$Q$3+H$11),OFFSET(INDIRECT($D$4),$A194-1,$Q$4+H$11)))))))</f>
        <v>sale of property, plant &amp; equipment</v>
      </c>
      <c r="I194" s="45">
        <f t="shared" ref="I194:I202" ca="1" si="962">IF(I$11="","",IF(I$13=$M$5,CHOOSE($Q$6+1,$M$1,J194+K194-L194),IF(I$13=$M$6,CHOOSE($Q$6+1,$M$1,OFFSET($A194,,$P$7-1)),IF(I$13=$M$7,CHOOSE($Q$6+1,$M$1,CHOOSE($R$6+1,0,SUM(OFFSET($A$11,$B194-$O$5,$O$6,1,-$P$6)))),IF(I$13=$M$8,CHOOSE($Q$6+1,$M$1,CHOOSE($R$6+1,0,SUM(OFFSET($A$11,$B194-$O$5,$O$7,1,-$P$6)))),IF(I$11&lt;$D$7,OFFSET(INDIRECT($D$3),$A194-1,$Q$3+I$11),OFFSET(INDIRECT($D$4),$A194-1,$Q$4+I$11)))))))</f>
        <v>0</v>
      </c>
      <c r="J194" s="45">
        <f t="shared" ref="J194:J202" ca="1" si="963">IF(J$11="","",IF(J$13=$M$5,CHOOSE($Q$6+1,$M$1,K194+L194-M194),IF(J$13=$M$6,CHOOSE($Q$6+1,$M$1,OFFSET($A194,,$P$7-1)),IF(J$13=$M$7,CHOOSE($Q$6+1,$M$1,CHOOSE($R$6+1,0,SUM(OFFSET($A$11,$B194-$O$5,$O$6,1,-$P$6)))),IF(J$13=$M$8,CHOOSE($Q$6+1,$M$1,CHOOSE($R$6+1,0,SUM(OFFSET($A$11,$B194-$O$5,$O$7,1,-$P$6)))),IF(J$11&lt;$D$7,OFFSET(INDIRECT($D$3),$A194-1,$Q$3+J$11),OFFSET(INDIRECT($D$4),$A194-1,$Q$4+J$11)))))))</f>
        <v>0</v>
      </c>
      <c r="K194" s="45">
        <f t="shared" ref="K194:K202" ca="1" si="964">IF(K$11="","",IF(K$13=$M$5,CHOOSE($Q$6+1,$M$1,L194+M194-N194),IF(K$13=$M$6,CHOOSE($Q$6+1,$M$1,OFFSET($A194,,$P$7-1)),IF(K$13=$M$7,CHOOSE($Q$6+1,$M$1,CHOOSE($R$6+1,0,SUM(OFFSET($A$11,$B194-$O$5,$O$6,1,-$P$6)))),IF(K$13=$M$8,CHOOSE($Q$6+1,$M$1,CHOOSE($R$6+1,0,SUM(OFFSET($A$11,$B194-$O$5,$O$7,1,-$P$6)))),IF(K$11&lt;$D$7,OFFSET(INDIRECT($D$3),$A194-1,$Q$3+K$11),OFFSET(INDIRECT($D$4),$A194-1,$Q$4+K$11)))))))</f>
        <v>0</v>
      </c>
      <c r="L194" s="45">
        <f t="shared" ref="L194:L202" ca="1" si="965">IF(L$11="","",IF(L$13=$M$5,CHOOSE($Q$6+1,$M$1,M194+N194-O194),IF(L$13=$M$6,CHOOSE($Q$6+1,$M$1,OFFSET($A194,,$P$7-1)),IF(L$13=$M$7,CHOOSE($Q$6+1,$M$1,CHOOSE($R$6+1,0,SUM(OFFSET($A$11,$B194-$O$5,$O$6,1,-$P$6)))),IF(L$13=$M$8,CHOOSE($Q$6+1,$M$1,CHOOSE($R$6+1,0,SUM(OFFSET($A$11,$B194-$O$5,$O$7,1,-$P$6)))),IF(L$11&lt;$D$7,OFFSET(INDIRECT($D$3),$A194-1,$Q$3+L$11),OFFSET(INDIRECT($D$4),$A194-1,$Q$4+L$11)))))))</f>
        <v>0</v>
      </c>
      <c r="M194" s="45">
        <f t="shared" ref="M194:M202" ca="1" si="966">IF(M$11="","",IF(M$13=$M$5,CHOOSE($Q$6+1,$M$1,N194+O194-P194),IF(M$13=$M$6,CHOOSE($Q$6+1,$M$1,OFFSET($A194,,$P$7-1)),IF(M$13=$M$7,CHOOSE($Q$6+1,$M$1,CHOOSE($R$6+1,0,SUM(OFFSET($A$11,$B194-$O$5,$O$6,1,-$P$6)))),IF(M$13=$M$8,CHOOSE($Q$6+1,$M$1,CHOOSE($R$6+1,0,SUM(OFFSET($A$11,$B194-$O$5,$O$7,1,-$P$6)))),IF(M$11&lt;$D$7,OFFSET(INDIRECT($D$3),$A194-1,$Q$3+M$11),OFFSET(INDIRECT($D$4),$A194-1,$Q$4+M$11)))))))</f>
        <v>0</v>
      </c>
      <c r="N194" s="45">
        <f t="shared" ref="N194:N202" ca="1" si="967">IF(N$11="","",IF(N$13=$M$5,CHOOSE($Q$6+1,$M$1,O194+P194-Q194),IF(N$13=$M$6,CHOOSE($Q$6+1,$M$1,OFFSET($A194,,$P$7-1)),IF(N$13=$M$7,CHOOSE($Q$6+1,$M$1,CHOOSE($R$6+1,0,SUM(OFFSET($A$11,$B194-$O$5,$O$6,1,-$P$6)))),IF(N$13=$M$8,CHOOSE($Q$6+1,$M$1,CHOOSE($R$6+1,0,SUM(OFFSET($A$11,$B194-$O$5,$O$7,1,-$P$6)))),IF(N$11&lt;$D$7,OFFSET(INDIRECT($D$3),$A194-1,$Q$3+N$11),OFFSET(INDIRECT($D$4),$A194-1,$Q$4+N$11)))))))</f>
        <v>0</v>
      </c>
      <c r="O194" s="45">
        <f t="shared" ref="O194:O202" ca="1" si="968">IF(O$11="","",IF(O$13=$M$5,CHOOSE($Q$6+1,$M$1,P194+Q194-R194),IF(O$13=$M$6,CHOOSE($Q$6+1,$M$1,OFFSET($A194,,$P$7-1)),IF(O$13=$M$7,CHOOSE($Q$6+1,$M$1,CHOOSE($R$6+1,0,SUM(OFFSET($A$11,$B194-$O$5,$O$6,1,-$P$6)))),IF(O$13=$M$8,CHOOSE($Q$6+1,$M$1,CHOOSE($R$6+1,0,SUM(OFFSET($A$11,$B194-$O$5,$O$7,1,-$P$6)))),IF(O$11&lt;$D$7,OFFSET(INDIRECT($D$3),$A194-1,$Q$3+O$11),OFFSET(INDIRECT($D$4),$A194-1,$Q$4+O$11)))))))</f>
        <v>0</v>
      </c>
      <c r="P194" s="45">
        <f t="shared" ref="P194:P202" ca="1" si="969">IF(P$11="","",IF(P$13=$M$5,CHOOSE($Q$6+1,$M$1,Q194+R194-S194),IF(P$13=$M$6,CHOOSE($Q$6+1,$M$1,OFFSET($A194,,$P$7-1)),IF(P$13=$M$7,CHOOSE($Q$6+1,$M$1,CHOOSE($R$6+1,0,SUM(OFFSET($A$11,$B194-$O$5,$O$6,1,-$P$6)))),IF(P$13=$M$8,CHOOSE($Q$6+1,$M$1,CHOOSE($R$6+1,0,SUM(OFFSET($A$11,$B194-$O$5,$O$7,1,-$P$6)))),IF(P$11&lt;$D$7,OFFSET(INDIRECT($D$3),$A194-1,$Q$3+P$11),OFFSET(INDIRECT($D$4),$A194-1,$Q$4+P$11)))))))</f>
        <v>0</v>
      </c>
      <c r="Q194" s="45">
        <f t="shared" ref="Q194:Q202" ca="1" si="970">IF(Q$11="","",IF(Q$13=$M$5,CHOOSE($Q$6+1,$M$1,R194+S194-T194),IF(Q$13=$M$6,CHOOSE($Q$6+1,$M$1,OFFSET($A194,,$P$7-1)),IF(Q$13=$M$7,CHOOSE($Q$6+1,$M$1,CHOOSE($R$6+1,0,SUM(OFFSET($A$11,$B194-$O$5,$O$6,1,-$P$6)))),IF(Q$13=$M$8,CHOOSE($Q$6+1,$M$1,CHOOSE($R$6+1,0,SUM(OFFSET($A$11,$B194-$O$5,$O$7,1,-$P$6)))),IF(Q$11&lt;$D$7,OFFSET(INDIRECT($D$3),$A194-1,$Q$3+Q$11),OFFSET(INDIRECT($D$4),$A194-1,$Q$4+Q$11)))))))</f>
        <v>0</v>
      </c>
      <c r="R194" s="45">
        <f t="shared" ref="R194:R202" ca="1" si="971">IF(R$11="","",IF(R$13=$M$5,CHOOSE($Q$6+1,$M$1,S194+T194-U194),IF(R$13=$M$6,CHOOSE($Q$6+1,$M$1,OFFSET($A194,,$P$7-1)),IF(R$13=$M$7,CHOOSE($Q$6+1,$M$1,CHOOSE($R$6+1,0,SUM(OFFSET($A$11,$B194-$O$5,$O$6,1,-$P$6)))),IF(R$13=$M$8,CHOOSE($Q$6+1,$M$1,CHOOSE($R$6+1,0,SUM(OFFSET($A$11,$B194-$O$5,$O$7,1,-$P$6)))),IF(R$11&lt;$D$7,OFFSET(INDIRECT($D$3),$A194-1,$Q$3+R$11),OFFSET(INDIRECT($D$4),$A194-1,$Q$4+R$11)))))))</f>
        <v>0</v>
      </c>
      <c r="S194" s="45">
        <f t="shared" ref="S194:S202" ca="1" si="972">IF(S$11="","",IF(S$13=$M$5,CHOOSE($Q$6+1,$M$1,T194+U194-V194),IF(S$13=$M$6,CHOOSE($Q$6+1,$M$1,OFFSET($A194,,$P$7-1)),IF(S$13=$M$7,CHOOSE($Q$6+1,$M$1,CHOOSE($R$6+1,0,SUM(OFFSET($A$11,$B194-$O$5,$O$6,1,-$P$6)))),IF(S$13=$M$8,CHOOSE($Q$6+1,$M$1,CHOOSE($R$6+1,0,SUM(OFFSET($A$11,$B194-$O$5,$O$7,1,-$P$6)))),IF(S$11&lt;$D$7,OFFSET(INDIRECT($D$3),$A194-1,$Q$3+S$11),OFFSET(INDIRECT($D$4),$A194-1,$Q$4+S$11)))))))</f>
        <v>0</v>
      </c>
      <c r="T194" s="45">
        <f t="shared" ref="T194:T202" ca="1" si="973">IF(T$11="","",IF(T$13=$M$5,CHOOSE($Q$6+1,$M$1,U194+V194-W194),IF(T$13=$M$6,CHOOSE($Q$6+1,$M$1,OFFSET($A194,,$P$7-1)),IF(T$13=$M$7,CHOOSE($Q$6+1,$M$1,CHOOSE($R$6+1,0,SUM(OFFSET($A$11,$B194-$O$5,$O$6,1,-$P$6)))),IF(T$13=$M$8,CHOOSE($Q$6+1,$M$1,CHOOSE($R$6+1,0,SUM(OFFSET($A$11,$B194-$O$5,$O$7,1,-$P$6)))),IF(T$11&lt;$D$7,OFFSET(INDIRECT($D$3),$A194-1,$Q$3+T$11),OFFSET(INDIRECT($D$4),$A194-1,$Q$4+T$11)))))))</f>
        <v>0</v>
      </c>
      <c r="U194" s="45">
        <f t="shared" ref="U194:U202" ca="1" si="974">IF(U$11="","",IF(U$13=$M$5,CHOOSE($Q$6+1,$M$1,V194+W194-X194),IF(U$13=$M$6,CHOOSE($Q$6+1,$M$1,OFFSET($A194,,$P$7-1)),IF(U$13=$M$7,CHOOSE($Q$6+1,$M$1,CHOOSE($R$6+1,0,SUM(OFFSET($A$11,$B194-$O$5,$O$6,1,-$P$6)))),IF(U$13=$M$8,CHOOSE($Q$6+1,$M$1,CHOOSE($R$6+1,0,SUM(OFFSET($A$11,$B194-$O$5,$O$7,1,-$P$6)))),IF(U$11&lt;$D$7,OFFSET(INDIRECT($D$3),$A194-1,$Q$3+U$11),OFFSET(INDIRECT($D$4),$A194-1,$Q$4+U$11)))))))</f>
        <v>0</v>
      </c>
      <c r="V194" s="45">
        <f t="shared" ref="V194:V202" ca="1" si="975">IF(V$11="","",IF(V$13=$M$5,CHOOSE($Q$6+1,$M$1,W194+X194-Y194),IF(V$13=$M$6,CHOOSE($Q$6+1,$M$1,OFFSET($A194,,$P$7-1)),IF(V$13=$M$7,CHOOSE($Q$6+1,$M$1,CHOOSE($R$6+1,0,SUM(OFFSET($A$11,$B194-$O$5,$O$6,1,-$P$6)))),IF(V$13=$M$8,CHOOSE($Q$6+1,$M$1,CHOOSE($R$6+1,0,SUM(OFFSET($A$11,$B194-$O$5,$O$7,1,-$P$6)))),IF(V$11&lt;$D$7,OFFSET(INDIRECT($D$3),$A194-1,$Q$3+V$11),OFFSET(INDIRECT($D$4),$A194-1,$Q$4+V$11)))))))</f>
        <v>0</v>
      </c>
      <c r="W194" s="45">
        <f t="shared" ref="W194:W202" ca="1" si="976">IF(W$11="","",IF(W$13=$M$5,CHOOSE($Q$6+1,$M$1,X194+Y194-Z194),IF(W$13=$M$6,CHOOSE($Q$6+1,$M$1,OFFSET($A194,,$P$7-1)),IF(W$13=$M$7,CHOOSE($Q$6+1,$M$1,CHOOSE($R$6+1,0,SUM(OFFSET($A$11,$B194-$O$5,$O$6,1,-$P$6)))),IF(W$13=$M$8,CHOOSE($Q$6+1,$M$1,CHOOSE($R$6+1,0,SUM(OFFSET($A$11,$B194-$O$5,$O$7,1,-$P$6)))),IF(W$11&lt;$D$7,OFFSET(INDIRECT($D$3),$A194-1,$Q$3+W$11),OFFSET(INDIRECT($D$4),$A194-1,$Q$4+W$11)))))))</f>
        <v>0</v>
      </c>
      <c r="X194" s="45" t="e">
        <f t="shared" ref="X194:X202" ca="1" si="977">IF(X$11="","",IF(X$13=$M$5,CHOOSE($Q$6+1,$M$1,Y194+Z194-AA194),IF(X$13=$M$6,CHOOSE($Q$6+1,$M$1,OFFSET($A194,,$P$7-1)),IF(X$13=$M$7,CHOOSE($Q$6+1,$M$1,CHOOSE($R$6+1,0,SUM(OFFSET($A$11,$B194-$O$5,$O$6,1,-$P$6)))),IF(X$13=$M$8,CHOOSE($Q$6+1,$M$1,CHOOSE($R$6+1,0,SUM(OFFSET($A$11,$B194-$O$5,$O$7,1,-$P$6)))),IF(X$11&lt;$D$7,OFFSET(INDIRECT($D$3),$A194-1,$Q$3+X$11),OFFSET(INDIRECT($D$4),$A194-1,$Q$4+X$11)))))))</f>
        <v>#REF!</v>
      </c>
      <c r="Y194" s="45">
        <f t="shared" ref="Y194:Y202" ca="1" si="978">IF(Y$11="","",IF(Y$13=$M$5,CHOOSE($Q$6+1,$M$1,Z194+AA194-AB194),IF(Y$13=$M$6,CHOOSE($Q$6+1,$M$1,OFFSET($A194,,$P$7-1)),IF(Y$13=$M$7,CHOOSE($Q$6+1,$M$1,CHOOSE($R$6+1,0,SUM(OFFSET($A$11,$B194-$O$5,$O$6,1,-$P$6)))),IF(Y$13=$M$8,CHOOSE($Q$6+1,$M$1,CHOOSE($R$6+1,0,SUM(OFFSET($A$11,$B194-$O$5,$O$7,1,-$P$6)))),IF(Y$11&lt;$D$7,OFFSET(INDIRECT($D$3),$A194-1,$Q$3+Y$11),OFFSET(INDIRECT($D$4),$A194-1,$Q$4+Y$11)))))))</f>
        <v>0</v>
      </c>
      <c r="Z194" s="45" t="e">
        <f t="shared" ref="Z194:Z202" ca="1" si="979">IF(Z$11="","",IF(Z$13=$M$5,CHOOSE($Q$6+1,$M$1,AA194+AB194-AC194),IF(Z$13=$M$6,CHOOSE($Q$6+1,$M$1,OFFSET($A194,,$P$7-1)),IF(Z$13=$M$7,CHOOSE($Q$6+1,$M$1,CHOOSE($R$6+1,0,SUM(OFFSET($A$11,$B194-$O$5,$O$6,1,-$P$6)))),IF(Z$13=$M$8,CHOOSE($Q$6+1,$M$1,CHOOSE($R$6+1,0,SUM(OFFSET($A$11,$B194-$O$5,$O$7,1,-$P$6)))),IF(Z$11&lt;$D$7,OFFSET(INDIRECT($D$3),$A194-1,$Q$3+Z$11),OFFSET(INDIRECT($D$4),$A194-1,$Q$4+Z$11)))))))</f>
        <v>#REF!</v>
      </c>
      <c r="AA194" s="45" t="e">
        <f t="shared" ref="AA194:AA202" ca="1" si="980">IF(AA$11="","",IF(AA$13=$M$5,CHOOSE($Q$6+1,$M$1,AB194+AC194-AD194),IF(AA$13=$M$6,CHOOSE($Q$6+1,$M$1,OFFSET($A194,,$P$7-1)),IF(AA$13=$M$7,CHOOSE($Q$6+1,$M$1,CHOOSE($R$6+1,0,SUM(OFFSET($A$11,$B194-$O$5,$O$6,1,-$P$6)))),IF(AA$13=$M$8,CHOOSE($Q$6+1,$M$1,CHOOSE($R$6+1,0,SUM(OFFSET($A$11,$B194-$O$5,$O$7,1,-$P$6)))),IF(AA$11&lt;$D$7,OFFSET(INDIRECT($D$3),$A194-1,$Q$3+AA$11),OFFSET(INDIRECT($D$4),$A194-1,$Q$4+AA$11)))))))</f>
        <v>#REF!</v>
      </c>
      <c r="AB194" s="45" t="str">
        <f t="shared" ref="AB194:AB202" ca="1" si="981">IF(AB$11="","",IF(AB$13=$M$5,CHOOSE($Q$6+1,$M$1,AC194+AD194-AE194),IF(AB$13=$M$6,CHOOSE($Q$6+1,$M$1,OFFSET($A194,,$P$7-1)),IF(AB$13=$M$7,CHOOSE($Q$6+1,$M$1,CHOOSE($R$6+1,0,SUM(OFFSET($A$11,$B194-$O$5,$O$6,1,-$P$6)))),IF(AB$13=$M$8,CHOOSE($Q$6+1,$M$1,CHOOSE($R$6+1,0,SUM(OFFSET($A$11,$B194-$O$5,$O$7,1,-$P$6)))),IF(AB$11&lt;$D$7,OFFSET(INDIRECT($D$3),$A194-1,$Q$3+AB$11),OFFSET(INDIRECT($D$4),$A194-1,$Q$4+AB$11)))))))</f>
        <v/>
      </c>
      <c r="AC194" s="45" t="str">
        <f t="shared" ref="AC194:AC202" ca="1" si="982">IF(AC$11="","",IF(AC$13=$M$5,CHOOSE($Q$6+1,$M$1,AD194+AE194-AF194),IF(AC$13=$M$6,CHOOSE($Q$6+1,$M$1,OFFSET($A194,,$P$7-1)),IF(AC$13=$M$7,CHOOSE($Q$6+1,$M$1,CHOOSE($R$6+1,0,SUM(OFFSET($A$11,$B194-$O$5,$O$6,1,-$P$6)))),IF(AC$13=$M$8,CHOOSE($Q$6+1,$M$1,CHOOSE($R$6+1,0,SUM(OFFSET($A$11,$B194-$O$5,$O$7,1,-$P$6)))),IF(AC$11&lt;$D$7,OFFSET(INDIRECT($D$3),$A194-1,$Q$3+AC$11),OFFSET(INDIRECT($D$4),$A194-1,$Q$4+AC$11)))))))</f>
        <v/>
      </c>
      <c r="AD194" s="45" t="str">
        <f t="shared" ref="AD194:AD202" ca="1" si="983">IF(AD$11="","",IF(AD$13=$M$5,CHOOSE($Q$6+1,$M$1,AE194+AF194-AG194),IF(AD$13=$M$6,CHOOSE($Q$6+1,$M$1,OFFSET($A194,,$P$7-1)),IF(AD$13=$M$7,CHOOSE($Q$6+1,$M$1,CHOOSE($R$6+1,0,SUM(OFFSET($A$11,$B194-$O$5,$O$6,1,-$P$6)))),IF(AD$13=$M$8,CHOOSE($Q$6+1,$M$1,CHOOSE($R$6+1,0,SUM(OFFSET($A$11,$B194-$O$5,$O$7,1,-$P$6)))),IF(AD$11&lt;$D$7,OFFSET(INDIRECT($D$3),$A194-1,$Q$3+AD$11),OFFSET(INDIRECT($D$4),$A194-1,$Q$4+AD$11)))))))</f>
        <v/>
      </c>
      <c r="AE194" s="45" t="str">
        <f t="shared" ref="AE194:AE202" ca="1" si="984">IF(AE$11="","",IF(AE$13=$M$5,CHOOSE($Q$6+1,$M$1,AF194+AG194-AH194),IF(AE$13=$M$6,CHOOSE($Q$6+1,$M$1,OFFSET($A194,,$P$7-1)),IF(AE$13=$M$7,CHOOSE($Q$6+1,$M$1,CHOOSE($R$6+1,0,SUM(OFFSET($A$11,$B194-$O$5,$O$6,1,-$P$6)))),IF(AE$13=$M$8,CHOOSE($Q$6+1,$M$1,CHOOSE($R$6+1,0,SUM(OFFSET($A$11,$B194-$O$5,$O$7,1,-$P$6)))),IF(AE$11&lt;$D$7,OFFSET(INDIRECT($D$3),$A194-1,$Q$3+AE$11),OFFSET(INDIRECT($D$4),$A194-1,$Q$4+AE$11)))))))</f>
        <v/>
      </c>
      <c r="AF194" s="45" t="str">
        <f t="shared" ref="AF194:AF202" ca="1" si="985">IF(AF$11="","",IF(AF$13=$M$5,CHOOSE($Q$6+1,$M$1,AG194+AH194-AI194),IF(AF$13=$M$6,CHOOSE($Q$6+1,$M$1,OFFSET($A194,,$P$7-1)),IF(AF$13=$M$7,CHOOSE($Q$6+1,$M$1,CHOOSE($R$6+1,0,SUM(OFFSET($A$11,$B194-$O$5,$O$6,1,-$P$6)))),IF(AF$13=$M$8,CHOOSE($Q$6+1,$M$1,CHOOSE($R$6+1,0,SUM(OFFSET($A$11,$B194-$O$5,$O$7,1,-$P$6)))),IF(AF$11&lt;$D$7,OFFSET(INDIRECT($D$3),$A194-1,$Q$3+AF$11),OFFSET(INDIRECT($D$4),$A194-1,$Q$4+AF$11)))))))</f>
        <v/>
      </c>
      <c r="AG194" s="45" t="str">
        <f t="shared" ref="AG194:AG202" ca="1" si="986">IF(AG$11="","",IF(AG$13=$M$5,CHOOSE($Q$6+1,$M$1,AH194+AI194-AJ194),IF(AG$13=$M$6,CHOOSE($Q$6+1,$M$1,OFFSET($A194,,$P$7-1)),IF(AG$13=$M$7,CHOOSE($Q$6+1,$M$1,CHOOSE($R$6+1,0,SUM(OFFSET($A$11,$B194-$O$5,$O$6,1,-$P$6)))),IF(AG$13=$M$8,CHOOSE($Q$6+1,$M$1,CHOOSE($R$6+1,0,SUM(OFFSET($A$11,$B194-$O$5,$O$7,1,-$P$6)))),IF(AG$11&lt;$D$7,OFFSET(INDIRECT($D$3),$A194-1,$Q$3+AG$11),OFFSET(INDIRECT($D$4),$A194-1,$Q$4+AG$11)))))))</f>
        <v/>
      </c>
      <c r="AH194" s="45" t="str">
        <f t="shared" ref="AH194:AH202" ca="1" si="987">IF(AH$11="","",IF(AH$13=$M$5,CHOOSE($Q$6+1,$M$1,AI194+AJ194-AK194),IF(AH$13=$M$6,CHOOSE($Q$6+1,$M$1,OFFSET($A194,,$P$7-1)),IF(AH$13=$M$7,CHOOSE($Q$6+1,$M$1,CHOOSE($R$6+1,0,SUM(OFFSET($A$11,$B194-$O$5,$O$6,1,-$P$6)))),IF(AH$13=$M$8,CHOOSE($Q$6+1,$M$1,CHOOSE($R$6+1,0,SUM(OFFSET($A$11,$B194-$O$5,$O$7,1,-$P$6)))),IF(AH$11&lt;$D$7,OFFSET(INDIRECT($D$3),$A194-1,$Q$3+AH$11),OFFSET(INDIRECT($D$4),$A194-1,$Q$4+AH$11)))))))</f>
        <v/>
      </c>
      <c r="AI194" s="45" t="str">
        <f t="shared" ref="AI194:AI202" ca="1" si="988">IF(AI$11="","",IF(AI$13=$M$5,CHOOSE($Q$6+1,$M$1,AJ194+AK194-AL194),IF(AI$13=$M$6,CHOOSE($Q$6+1,$M$1,OFFSET($A194,,$P$7-1)),IF(AI$13=$M$7,CHOOSE($Q$6+1,$M$1,CHOOSE($R$6+1,0,SUM(OFFSET($A$11,$B194-$O$5,$O$6,1,-$P$6)))),IF(AI$13=$M$8,CHOOSE($Q$6+1,$M$1,CHOOSE($R$6+1,0,SUM(OFFSET($A$11,$B194-$O$5,$O$7,1,-$P$6)))),IF(AI$11&lt;$D$7,OFFSET(INDIRECT($D$3),$A194-1,$Q$3+AI$11),OFFSET(INDIRECT($D$4),$A194-1,$Q$4+AI$11)))))))</f>
        <v/>
      </c>
      <c r="AJ194" s="45" t="str">
        <f t="shared" ref="AJ194:AJ202" ca="1" si="989">IF(AJ$11="","",IF(AJ$13=$M$5,CHOOSE($Q$6+1,$M$1,AK194+AL194-AM194),IF(AJ$13=$M$6,CHOOSE($Q$6+1,$M$1,OFFSET($A194,,$P$7-1)),IF(AJ$13=$M$7,CHOOSE($Q$6+1,$M$1,CHOOSE($R$6+1,0,SUM(OFFSET($A$11,$B194-$O$5,$O$6,1,-$P$6)))),IF(AJ$13=$M$8,CHOOSE($Q$6+1,$M$1,CHOOSE($R$6+1,0,SUM(OFFSET($A$11,$B194-$O$5,$O$7,1,-$P$6)))),IF(AJ$11&lt;$D$7,OFFSET(INDIRECT($D$3),$A194-1,$Q$3+AJ$11),OFFSET(INDIRECT($D$4),$A194-1,$Q$4+AJ$11)))))))</f>
        <v/>
      </c>
      <c r="AK194" s="45" t="str">
        <f t="shared" ref="AK194:AK202" ca="1" si="990">IF(AK$11="","",IF(AK$13=$M$5,CHOOSE($Q$6+1,$M$1,AL194+AM194-AN194),IF(AK$13=$M$6,CHOOSE($Q$6+1,$M$1,OFFSET($A194,,$P$7-1)),IF(AK$13=$M$7,CHOOSE($Q$6+1,$M$1,CHOOSE($R$6+1,0,SUM(OFFSET($A$11,$B194-$O$5,$O$6,1,-$P$6)))),IF(AK$13=$M$8,CHOOSE($Q$6+1,$M$1,CHOOSE($R$6+1,0,SUM(OFFSET($A$11,$B194-$O$5,$O$7,1,-$P$6)))),IF(AK$11&lt;$D$7,OFFSET(INDIRECT($D$3),$A194-1,$Q$3+AK$11),OFFSET(INDIRECT($D$4),$A194-1,$Q$4+AK$11)))))))</f>
        <v/>
      </c>
      <c r="AL194" s="45" t="str">
        <f t="shared" ref="AL194:AL202" ca="1" si="991">IF(AL$11="","",IF(AL$13=$M$5,CHOOSE($Q$6+1,$M$1,AM194+AN194-AO194),IF(AL$13=$M$6,CHOOSE($Q$6+1,$M$1,OFFSET($A194,,$P$7-1)),IF(AL$13=$M$7,CHOOSE($Q$6+1,$M$1,CHOOSE($R$6+1,0,SUM(OFFSET($A$11,$B194-$O$5,$O$6,1,-$P$6)))),IF(AL$13=$M$8,CHOOSE($Q$6+1,$M$1,CHOOSE($R$6+1,0,SUM(OFFSET($A$11,$B194-$O$5,$O$7,1,-$P$6)))),IF(AL$11&lt;$D$7,OFFSET(INDIRECT($D$3),$A194-1,$Q$3+AL$11),OFFSET(INDIRECT($D$4),$A194-1,$Q$4+AL$11)))))))</f>
        <v/>
      </c>
      <c r="AM194" s="45" t="str">
        <f t="shared" ref="AM194:AM202" ca="1" si="992">IF(AM$11="","",IF(AM$13=$M$5,CHOOSE($Q$6+1,$M$1,AN194+AO194-AP194),IF(AM$13=$M$6,CHOOSE($Q$6+1,$M$1,OFFSET($A194,,$P$7-1)),IF(AM$13=$M$7,CHOOSE($Q$6+1,$M$1,CHOOSE($R$6+1,0,SUM(OFFSET($A$11,$B194-$O$5,$O$6,1,-$P$6)))),IF(AM$13=$M$8,CHOOSE($Q$6+1,$M$1,CHOOSE($R$6+1,0,SUM(OFFSET($A$11,$B194-$O$5,$O$7,1,-$P$6)))),IF(AM$11&lt;$D$7,OFFSET(INDIRECT($D$3),$A194-1,$Q$3+AM$11),OFFSET(INDIRECT($D$4),$A194-1,$Q$4+AM$11)))))))</f>
        <v/>
      </c>
      <c r="AN194" s="45" t="str">
        <f t="shared" ref="AN194:AN202" ca="1" si="993">IF(AN$11="","",IF(AN$13=$M$5,CHOOSE($Q$6+1,$M$1,AO194+AP194-AQ194),IF(AN$13=$M$6,CHOOSE($Q$6+1,$M$1,OFFSET($A194,,$P$7-1)),IF(AN$13=$M$7,CHOOSE($Q$6+1,$M$1,CHOOSE($R$6+1,0,SUM(OFFSET($A$11,$B194-$O$5,$O$6,1,-$P$6)))),IF(AN$13=$M$8,CHOOSE($Q$6+1,$M$1,CHOOSE($R$6+1,0,SUM(OFFSET($A$11,$B194-$O$5,$O$7,1,-$P$6)))),IF(AN$11&lt;$D$7,OFFSET(INDIRECT($D$3),$A194-1,$Q$3+AN$11),OFFSET(INDIRECT($D$4),$A194-1,$Q$4+AN$11)))))))</f>
        <v/>
      </c>
      <c r="AO194" s="45" t="str">
        <f t="shared" ref="AO194:AO202" ca="1" si="994">IF(AO$11="","",IF(AO$13=$M$5,CHOOSE($Q$6+1,$M$1,AP194+AQ194-AR194),IF(AO$13=$M$6,CHOOSE($Q$6+1,$M$1,OFFSET($A194,,$P$7-1)),IF(AO$13=$M$7,CHOOSE($Q$6+1,$M$1,CHOOSE($R$6+1,0,SUM(OFFSET($A$11,$B194-$O$5,$O$6,1,-$P$6)))),IF(AO$13=$M$8,CHOOSE($Q$6+1,$M$1,CHOOSE($R$6+1,0,SUM(OFFSET($A$11,$B194-$O$5,$O$7,1,-$P$6)))),IF(AO$11&lt;$D$7,OFFSET(INDIRECT($D$3),$A194-1,$Q$3+AO$11),OFFSET(INDIRECT($D$4),$A194-1,$Q$4+AO$11)))))))</f>
        <v/>
      </c>
      <c r="AP194" s="45" t="str">
        <f t="shared" ref="AP194:AP202" ca="1" si="995">IF(AP$11="","",IF(AP$13=$M$5,CHOOSE($Q$6+1,$M$1,AQ194+AR194-AS194),IF(AP$13=$M$6,CHOOSE($Q$6+1,$M$1,OFFSET($A194,,$P$7-1)),IF(AP$13=$M$7,CHOOSE($Q$6+1,$M$1,CHOOSE($R$6+1,0,SUM(OFFSET($A$11,$B194-$O$5,$O$6,1,-$P$6)))),IF(AP$13=$M$8,CHOOSE($Q$6+1,$M$1,CHOOSE($R$6+1,0,SUM(OFFSET($A$11,$B194-$O$5,$O$7,1,-$P$6)))),IF(AP$11&lt;$D$7,OFFSET(INDIRECT($D$3),$A194-1,$Q$3+AP$11),OFFSET(INDIRECT($D$4),$A194-1,$Q$4+AP$11)))))))</f>
        <v/>
      </c>
      <c r="AQ194" s="45" t="str">
        <f t="shared" ref="AQ194:AQ202" ca="1" si="996">IF(AQ$11="","",IF(AQ$13=$M$5,CHOOSE($Q$6+1,$M$1,AR194+AS194-AT194),IF(AQ$13=$M$6,CHOOSE($Q$6+1,$M$1,OFFSET($A194,,$P$7-1)),IF(AQ$13=$M$7,CHOOSE($Q$6+1,$M$1,CHOOSE($R$6+1,0,SUM(OFFSET($A$11,$B194-$O$5,$O$6,1,-$P$6)))),IF(AQ$13=$M$8,CHOOSE($Q$6+1,$M$1,CHOOSE($R$6+1,0,SUM(OFFSET($A$11,$B194-$O$5,$O$7,1,-$P$6)))),IF(AQ$11&lt;$D$7,OFFSET(INDIRECT($D$3),$A194-1,$Q$3+AQ$11),OFFSET(INDIRECT($D$4),$A194-1,$Q$4+AQ$11)))))))</f>
        <v/>
      </c>
      <c r="AR194" s="45" t="str">
        <f t="shared" ref="AR194:AR202" ca="1" si="997">IF(AR$11="","",IF(AR$13=$M$5,CHOOSE($Q$6+1,$M$1,AS194+AT194-AU194),IF(AR$13=$M$6,CHOOSE($Q$6+1,$M$1,OFFSET($A194,,$P$7-1)),IF(AR$13=$M$7,CHOOSE($Q$6+1,$M$1,CHOOSE($R$6+1,0,SUM(OFFSET($A$11,$B194-$O$5,$O$6,1,-$P$6)))),IF(AR$13=$M$8,CHOOSE($Q$6+1,$M$1,CHOOSE($R$6+1,0,SUM(OFFSET($A$11,$B194-$O$5,$O$7,1,-$P$6)))),IF(AR$11&lt;$D$7,OFFSET(INDIRECT($D$3),$A194-1,$Q$3+AR$11),OFFSET(INDIRECT($D$4),$A194-1,$Q$4+AR$11)))))))</f>
        <v/>
      </c>
      <c r="AS194" s="45" t="str">
        <f t="shared" ref="AS194:AS202" ca="1" si="998">IF(AS$11="","",IF(AS$13=$M$5,CHOOSE($Q$6+1,$M$1,AT194+AU194-AV194),IF(AS$13=$M$6,CHOOSE($Q$6+1,$M$1,OFFSET($A194,,$P$7-1)),IF(AS$13=$M$7,CHOOSE($Q$6+1,$M$1,CHOOSE($R$6+1,0,SUM(OFFSET($A$11,$B194-$O$5,$O$6,1,-$P$6)))),IF(AS$13=$M$8,CHOOSE($Q$6+1,$M$1,CHOOSE($R$6+1,0,SUM(OFFSET($A$11,$B194-$O$5,$O$7,1,-$P$6)))),IF(AS$11&lt;$D$7,OFFSET(INDIRECT($D$3),$A194-1,$Q$3+AS$11),OFFSET(INDIRECT($D$4),$A194-1,$Q$4+AS$11)))))))</f>
        <v/>
      </c>
      <c r="AT194" s="45" t="str">
        <f t="shared" ref="AT194:AT202" ca="1" si="999">IF(AT$11="","",IF(AT$13=$M$5,CHOOSE($Q$6+1,$M$1,AU194+AV194-AW194),IF(AT$13=$M$6,CHOOSE($Q$6+1,$M$1,OFFSET($A194,,$P$7-1)),IF(AT$13=$M$7,CHOOSE($Q$6+1,$M$1,CHOOSE($R$6+1,0,SUM(OFFSET($A$11,$B194-$O$5,$O$6,1,-$P$6)))),IF(AT$13=$M$8,CHOOSE($Q$6+1,$M$1,CHOOSE($R$6+1,0,SUM(OFFSET($A$11,$B194-$O$5,$O$7,1,-$P$6)))),IF(AT$11&lt;$D$7,OFFSET(INDIRECT($D$3),$A194-1,$Q$3+AT$11),OFFSET(INDIRECT($D$4),$A194-1,$Q$4+AT$11)))))))</f>
        <v/>
      </c>
      <c r="AU194" s="45" t="str">
        <f t="shared" ref="AU194:AU202" ca="1" si="1000">IF(AU$11="","",IF(AU$13=$M$5,CHOOSE($Q$6+1,$M$1,AV194+AW194-AX194),IF(AU$13=$M$6,CHOOSE($Q$6+1,$M$1,OFFSET($A194,,$P$7-1)),IF(AU$13=$M$7,CHOOSE($Q$6+1,$M$1,CHOOSE($R$6+1,0,SUM(OFFSET($A$11,$B194-$O$5,$O$6,1,-$P$6)))),IF(AU$13=$M$8,CHOOSE($Q$6+1,$M$1,CHOOSE($R$6+1,0,SUM(OFFSET($A$11,$B194-$O$5,$O$7,1,-$P$6)))),IF(AU$11&lt;$D$7,OFFSET(INDIRECT($D$3),$A194-1,$Q$3+AU$11),OFFSET(INDIRECT($D$4),$A194-1,$Q$4+AU$11)))))))</f>
        <v/>
      </c>
      <c r="AV194" s="45" t="str">
        <f t="shared" ref="AV194:AV202" ca="1" si="1001">IF(AV$11="","",IF(AV$13=$M$5,CHOOSE($Q$6+1,$M$1,AW194+AX194-AY194),IF(AV$13=$M$6,CHOOSE($Q$6+1,$M$1,OFFSET($A194,,$P$7-1)),IF(AV$13=$M$7,CHOOSE($Q$6+1,$M$1,CHOOSE($R$6+1,0,SUM(OFFSET($A$11,$B194-$O$5,$O$6,1,-$P$6)))),IF(AV$13=$M$8,CHOOSE($Q$6+1,$M$1,CHOOSE($R$6+1,0,SUM(OFFSET($A$11,$B194-$O$5,$O$7,1,-$P$6)))),IF(AV$11&lt;$D$7,OFFSET(INDIRECT($D$3),$A194-1,$Q$3+AV$11),OFFSET(INDIRECT($D$4),$A194-1,$Q$4+AV$11)))))))</f>
        <v/>
      </c>
      <c r="AW194" s="45" t="str">
        <f t="shared" ref="AW194:AW202" ca="1" si="1002">IF(AW$11="","",IF(AW$13=$M$5,CHOOSE($Q$6+1,$M$1,AX194+AY194-AZ194),IF(AW$13=$M$6,CHOOSE($Q$6+1,$M$1,OFFSET($A194,,$P$7-1)),IF(AW$13=$M$7,CHOOSE($Q$6+1,$M$1,CHOOSE($R$6+1,0,SUM(OFFSET($A$11,$B194-$O$5,$O$6,1,-$P$6)))),IF(AW$13=$M$8,CHOOSE($Q$6+1,$M$1,CHOOSE($R$6+1,0,SUM(OFFSET($A$11,$B194-$O$5,$O$7,1,-$P$6)))),IF(AW$11&lt;$D$7,OFFSET(INDIRECT($D$3),$A194-1,$Q$3+AW$11),OFFSET(INDIRECT($D$4),$A194-1,$Q$4+AW$11)))))))</f>
        <v/>
      </c>
      <c r="AX194" s="45" t="str">
        <f t="shared" ref="AX194:AX202" ca="1" si="1003">IF(AX$11="","",IF(AX$13=$M$5,CHOOSE($Q$6+1,$M$1,AY194+AZ194-BA194),IF(AX$13=$M$6,CHOOSE($Q$6+1,$M$1,OFFSET($A194,,$P$7-1)),IF(AX$13=$M$7,CHOOSE($Q$6+1,$M$1,CHOOSE($R$6+1,0,SUM(OFFSET($A$11,$B194-$O$5,$O$6,1,-$P$6)))),IF(AX$13=$M$8,CHOOSE($Q$6+1,$M$1,CHOOSE($R$6+1,0,SUM(OFFSET($A$11,$B194-$O$5,$O$7,1,-$P$6)))),IF(AX$11&lt;$D$7,OFFSET(INDIRECT($D$3),$A194-1,$Q$3+AX$11),OFFSET(INDIRECT($D$4),$A194-1,$Q$4+AX$11)))))))</f>
        <v/>
      </c>
      <c r="AY194" s="45" t="str">
        <f t="shared" ref="AY194:AY202" ca="1" si="1004">IF(AY$11="","",IF(AY$13=$M$5,CHOOSE($Q$6+1,$M$1,AZ194+BA194-BB194),IF(AY$13=$M$6,CHOOSE($Q$6+1,$M$1,OFFSET($A194,,$P$7-1)),IF(AY$13=$M$7,CHOOSE($Q$6+1,$M$1,CHOOSE($R$6+1,0,SUM(OFFSET($A$11,$B194-$O$5,$O$6,1,-$P$6)))),IF(AY$13=$M$8,CHOOSE($Q$6+1,$M$1,CHOOSE($R$6+1,0,SUM(OFFSET($A$11,$B194-$O$5,$O$7,1,-$P$6)))),IF(AY$11&lt;$D$7,OFFSET(INDIRECT($D$3),$A194-1,$Q$3+AY$11),OFFSET(INDIRECT($D$4),$A194-1,$Q$4+AY$11)))))))</f>
        <v/>
      </c>
      <c r="AZ194" s="45" t="str">
        <f t="shared" ref="AZ194:AZ202" ca="1" si="1005">IF(AZ$11="","",IF(AZ$13=$M$5,CHOOSE($Q$6+1,$M$1,BA194+BB194-BC194),IF(AZ$13=$M$6,CHOOSE($Q$6+1,$M$1,OFFSET($A194,,$P$7-1)),IF(AZ$13=$M$7,CHOOSE($Q$6+1,$M$1,CHOOSE($R$6+1,0,SUM(OFFSET($A$11,$B194-$O$5,$O$6,1,-$P$6)))),IF(AZ$13=$M$8,CHOOSE($Q$6+1,$M$1,CHOOSE($R$6+1,0,SUM(OFFSET($A$11,$B194-$O$5,$O$7,1,-$P$6)))),IF(AZ$11&lt;$D$7,OFFSET(INDIRECT($D$3),$A194-1,$Q$3+AZ$11),OFFSET(INDIRECT($D$4),$A194-1,$Q$4+AZ$11)))))))</f>
        <v/>
      </c>
      <c r="BA194" s="45" t="str">
        <f t="shared" ref="BA194:BA202" ca="1" si="1006">IF(BA$11="","",IF(BA$13=$M$5,CHOOSE($Q$6+1,$M$1,BB194+BC194-BD194),IF(BA$13=$M$6,CHOOSE($Q$6+1,$M$1,OFFSET($A194,,$P$7-1)),IF(BA$13=$M$7,CHOOSE($Q$6+1,$M$1,CHOOSE($R$6+1,0,SUM(OFFSET($A$11,$B194-$O$5,$O$6,1,-$P$6)))),IF(BA$13=$M$8,CHOOSE($Q$6+1,$M$1,CHOOSE($R$6+1,0,SUM(OFFSET($A$11,$B194-$O$5,$O$7,1,-$P$6)))),IF(BA$11&lt;$D$7,OFFSET(INDIRECT($D$3),$A194-1,$Q$3+BA$11),OFFSET(INDIRECT($D$4),$A194-1,$Q$4+BA$11)))))))</f>
        <v/>
      </c>
      <c r="BB194" s="45" t="str">
        <f t="shared" ref="BB194:BB202" ca="1" si="1007">IF(BB$11="","",IF(BB$13=$M$5,CHOOSE($Q$6+1,$M$1,BC194+BD194-BE194),IF(BB$13=$M$6,CHOOSE($Q$6+1,$M$1,OFFSET($A194,,$P$7-1)),IF(BB$13=$M$7,CHOOSE($Q$6+1,$M$1,CHOOSE($R$6+1,0,SUM(OFFSET($A$11,$B194-$O$5,$O$6,1,-$P$6)))),IF(BB$13=$M$8,CHOOSE($Q$6+1,$M$1,CHOOSE($R$6+1,0,SUM(OFFSET($A$11,$B194-$O$5,$O$7,1,-$P$6)))),IF(BB$11&lt;$D$7,OFFSET(INDIRECT($D$3),$A194-1,$Q$3+BB$11),OFFSET(INDIRECT($D$4),$A194-1,$Q$4+BB$11)))))))</f>
        <v/>
      </c>
      <c r="BC194" s="45" t="str">
        <f t="shared" ref="BC194:BC202" ca="1" si="1008">IF(BC$11="","",IF(BC$13=$M$5,CHOOSE($Q$6+1,$M$1,BD194+BE194-BF194),IF(BC$13=$M$6,CHOOSE($Q$6+1,$M$1,OFFSET($A194,,$P$7-1)),IF(BC$13=$M$7,CHOOSE($Q$6+1,$M$1,CHOOSE($R$6+1,0,SUM(OFFSET($A$11,$B194-$O$5,$O$6,1,-$P$6)))),IF(BC$13=$M$8,CHOOSE($Q$6+1,$M$1,CHOOSE($R$6+1,0,SUM(OFFSET($A$11,$B194-$O$5,$O$7,1,-$P$6)))),IF(BC$11&lt;$D$7,OFFSET(INDIRECT($D$3),$A194-1,$Q$3+BC$11),OFFSET(INDIRECT($D$4),$A194-1,$Q$4+BC$11)))))))</f>
        <v/>
      </c>
      <c r="BD194" s="45" t="str">
        <f t="shared" ref="BD194:BD202" ca="1" si="1009">IF(BD$11="","",IF(BD$13=$M$5,CHOOSE($Q$6+1,$M$1,BE194+BF194-BG194),IF(BD$13=$M$6,CHOOSE($Q$6+1,$M$1,OFFSET($A194,,$P$7-1)),IF(BD$13=$M$7,CHOOSE($Q$6+1,$M$1,CHOOSE($R$6+1,0,SUM(OFFSET($A$11,$B194-$O$5,$O$6,1,-$P$6)))),IF(BD$13=$M$8,CHOOSE($Q$6+1,$M$1,CHOOSE($R$6+1,0,SUM(OFFSET($A$11,$B194-$O$5,$O$7,1,-$P$6)))),IF(BD$11&lt;$D$7,OFFSET(INDIRECT($D$3),$A194-1,$Q$3+BD$11),OFFSET(INDIRECT($D$4),$A194-1,$Q$4+BD$11)))))))</f>
        <v/>
      </c>
      <c r="BE194" s="45" t="str">
        <f t="shared" ref="BE194:BE202" ca="1" si="1010">IF(BE$11="","",IF(BE$13=$M$5,CHOOSE($Q$6+1,$M$1,BF194+BG194-BH194),IF(BE$13=$M$6,CHOOSE($Q$6+1,$M$1,OFFSET($A194,,$P$7-1)),IF(BE$13=$M$7,CHOOSE($Q$6+1,$M$1,CHOOSE($R$6+1,0,SUM(OFFSET($A$11,$B194-$O$5,$O$6,1,-$P$6)))),IF(BE$13=$M$8,CHOOSE($Q$6+1,$M$1,CHOOSE($R$6+1,0,SUM(OFFSET($A$11,$B194-$O$5,$O$7,1,-$P$6)))),IF(BE$11&lt;$D$7,OFFSET(INDIRECT($D$3),$A194-1,$Q$3+BE$11),OFFSET(INDIRECT($D$4),$A194-1,$Q$4+BE$11)))))))</f>
        <v/>
      </c>
      <c r="BF194" s="45" t="str">
        <f t="shared" ref="BF194:BF202" ca="1" si="1011">IF(BF$11="","",IF(BF$13=$M$5,CHOOSE($Q$6+1,$M$1,BG194+BH194-BI194),IF(BF$13=$M$6,CHOOSE($Q$6+1,$M$1,OFFSET($A194,,$P$7-1)),IF(BF$13=$M$7,CHOOSE($Q$6+1,$M$1,CHOOSE($R$6+1,0,SUM(OFFSET($A$11,$B194-$O$5,$O$6,1,-$P$6)))),IF(BF$13=$M$8,CHOOSE($Q$6+1,$M$1,CHOOSE($R$6+1,0,SUM(OFFSET($A$11,$B194-$O$5,$O$7,1,-$P$6)))),IF(BF$11&lt;$D$7,OFFSET(INDIRECT($D$3),$A194-1,$Q$3+BF$11),OFFSET(INDIRECT($D$4),$A194-1,$Q$4+BF$11)))))))</f>
        <v/>
      </c>
      <c r="BG194" s="45" t="str">
        <f t="shared" ref="BG194:BG202" ca="1" si="1012">IF(BG$11="","",IF(BG$13=$M$5,CHOOSE($Q$6+1,$M$1,BH194+BI194-BJ194),IF(BG$13=$M$6,CHOOSE($Q$6+1,$M$1,OFFSET($A194,,$P$7-1)),IF(BG$13=$M$7,CHOOSE($Q$6+1,$M$1,CHOOSE($R$6+1,0,SUM(OFFSET($A$11,$B194-$O$5,$O$6,1,-$P$6)))),IF(BG$13=$M$8,CHOOSE($Q$6+1,$M$1,CHOOSE($R$6+1,0,SUM(OFFSET($A$11,$B194-$O$5,$O$7,1,-$P$6)))),IF(BG$11&lt;$D$7,OFFSET(INDIRECT($D$3),$A194-1,$Q$3+BG$11),OFFSET(INDIRECT($D$4),$A194-1,$Q$4+BG$11)))))))</f>
        <v/>
      </c>
      <c r="BH194" s="45" t="str">
        <f t="shared" ref="BH194:BH202" ca="1" si="1013">IF(BH$11="","",IF(BH$13=$M$5,CHOOSE($Q$6+1,$M$1,BI194+BJ194-BK194),IF(BH$13=$M$6,CHOOSE($Q$6+1,$M$1,OFFSET($A194,,$P$7-1)),IF(BH$13=$M$7,CHOOSE($Q$6+1,$M$1,CHOOSE($R$6+1,0,SUM(OFFSET($A$11,$B194-$O$5,$O$6,1,-$P$6)))),IF(BH$13=$M$8,CHOOSE($Q$6+1,$M$1,CHOOSE($R$6+1,0,SUM(OFFSET($A$11,$B194-$O$5,$O$7,1,-$P$6)))),IF(BH$11&lt;$D$7,OFFSET(INDIRECT($D$3),$A194-1,$Q$3+BH$11),OFFSET(INDIRECT($D$4),$A194-1,$Q$4+BH$11)))))))</f>
        <v/>
      </c>
      <c r="BI194" s="45" t="str">
        <f t="shared" ref="BI194:BI202" ca="1" si="1014">IF(BI$11="","",IF(BI$13=$M$5,CHOOSE($Q$6+1,$M$1,BJ194+BK194-BL194),IF(BI$13=$M$6,CHOOSE($Q$6+1,$M$1,OFFSET($A194,,$P$7-1)),IF(BI$13=$M$7,CHOOSE($Q$6+1,$M$1,CHOOSE($R$6+1,0,SUM(OFFSET($A$11,$B194-$O$5,$O$6,1,-$P$6)))),IF(BI$13=$M$8,CHOOSE($Q$6+1,$M$1,CHOOSE($R$6+1,0,SUM(OFFSET($A$11,$B194-$O$5,$O$7,1,-$P$6)))),IF(BI$11&lt;$D$7,OFFSET(INDIRECT($D$3),$A194-1,$Q$3+BI$11),OFFSET(INDIRECT($D$4),$A194-1,$Q$4+BI$11)))))))</f>
        <v/>
      </c>
      <c r="BJ194" s="45" t="str">
        <f t="shared" ref="BJ194:BJ202" ca="1" si="1015">IF(BJ$11="","",IF(BJ$13=$M$5,CHOOSE($Q$6+1,$M$1,BK194+BL194-BM194),IF(BJ$13=$M$6,CHOOSE($Q$6+1,$M$1,OFFSET($A194,,$P$7-1)),IF(BJ$13=$M$7,CHOOSE($Q$6+1,$M$1,CHOOSE($R$6+1,0,SUM(OFFSET($A$11,$B194-$O$5,$O$6,1,-$P$6)))),IF(BJ$13=$M$8,CHOOSE($Q$6+1,$M$1,CHOOSE($R$6+1,0,SUM(OFFSET($A$11,$B194-$O$5,$O$7,1,-$P$6)))),IF(BJ$11&lt;$D$7,OFFSET(INDIRECT($D$3),$A194-1,$Q$3+BJ$11),OFFSET(INDIRECT($D$4),$A194-1,$Q$4+BJ$11)))))))</f>
        <v/>
      </c>
      <c r="BK194" s="45" t="str">
        <f t="shared" ref="BK194:BK202" ca="1" si="1016">IF(BK$11="","",IF(BK$13=$M$5,CHOOSE($Q$6+1,$M$1,BL194+BM194-BN194),IF(BK$13=$M$6,CHOOSE($Q$6+1,$M$1,OFFSET($A194,,$P$7-1)),IF(BK$13=$M$7,CHOOSE($Q$6+1,$M$1,CHOOSE($R$6+1,0,SUM(OFFSET($A$11,$B194-$O$5,$O$6,1,-$P$6)))),IF(BK$13=$M$8,CHOOSE($Q$6+1,$M$1,CHOOSE($R$6+1,0,SUM(OFFSET($A$11,$B194-$O$5,$O$7,1,-$P$6)))),IF(BK$11&lt;$D$7,OFFSET(INDIRECT($D$3),$A194-1,$Q$3+BK$11),OFFSET(INDIRECT($D$4),$A194-1,$Q$4+BK$11)))))))</f>
        <v/>
      </c>
      <c r="BL194" s="45" t="str">
        <f t="shared" ref="BL194:BL202" ca="1" si="1017">IF(BL$11="","",IF(BL$13=$M$5,CHOOSE($Q$6+1,$M$1,BM194+BN194-BO194),IF(BL$13=$M$6,CHOOSE($Q$6+1,$M$1,OFFSET($A194,,$P$7-1)),IF(BL$13=$M$7,CHOOSE($Q$6+1,$M$1,CHOOSE($R$6+1,0,SUM(OFFSET($A$11,$B194-$O$5,$O$6,1,-$P$6)))),IF(BL$13=$M$8,CHOOSE($Q$6+1,$M$1,CHOOSE($R$6+1,0,SUM(OFFSET($A$11,$B194-$O$5,$O$7,1,-$P$6)))),IF(BL$11&lt;$D$7,OFFSET(INDIRECT($D$3),$A194-1,$Q$3+BL$11),OFFSET(INDIRECT($D$4),$A194-1,$Q$4+BL$11)))))))</f>
        <v/>
      </c>
      <c r="BM194" s="45" t="str">
        <f t="shared" ref="BM194:BM202" ca="1" si="1018">IF(BM$11="","",IF(BM$13=$M$5,CHOOSE($Q$6+1,$M$1,BN194+BO194-BP194),IF(BM$13=$M$6,CHOOSE($Q$6+1,$M$1,OFFSET($A194,,$P$7-1)),IF(BM$13=$M$7,CHOOSE($Q$6+1,$M$1,CHOOSE($R$6+1,0,SUM(OFFSET($A$11,$B194-$O$5,$O$6,1,-$P$6)))),IF(BM$13=$M$8,CHOOSE($Q$6+1,$M$1,CHOOSE($R$6+1,0,SUM(OFFSET($A$11,$B194-$O$5,$O$7,1,-$P$6)))),IF(BM$11&lt;$D$7,OFFSET(INDIRECT($D$3),$A194-1,$Q$3+BM$11),OFFSET(INDIRECT($D$4),$A194-1,$Q$4+BM$11)))))))</f>
        <v/>
      </c>
      <c r="BN194" s="45" t="str">
        <f t="shared" ref="BN194:BN202" ca="1" si="1019">IF(BN$11="","",IF(BN$13=$M$5,CHOOSE($Q$6+1,$M$1,BO194+BP194-BQ194),IF(BN$13=$M$6,CHOOSE($Q$6+1,$M$1,OFFSET($A194,,$P$7-1)),IF(BN$13=$M$7,CHOOSE($Q$6+1,$M$1,CHOOSE($R$6+1,0,SUM(OFFSET($A$11,$B194-$O$5,$O$6,1,-$P$6)))),IF(BN$13=$M$8,CHOOSE($Q$6+1,$M$1,CHOOSE($R$6+1,0,SUM(OFFSET($A$11,$B194-$O$5,$O$7,1,-$P$6)))),IF(BN$11&lt;$D$7,OFFSET(INDIRECT($D$3),$A194-1,$Q$3+BN$11),OFFSET(INDIRECT($D$4),$A194-1,$Q$4+BN$11)))))))</f>
        <v/>
      </c>
      <c r="BO194" s="45" t="str">
        <f t="shared" ref="BO194:BO202" ca="1" si="1020">IF(BO$11="","",IF(BO$13=$M$5,CHOOSE($Q$6+1,$M$1,BP194+BQ194-BR194),IF(BO$13=$M$6,CHOOSE($Q$6+1,$M$1,OFFSET($A194,,$P$7-1)),IF(BO$13=$M$7,CHOOSE($Q$6+1,$M$1,CHOOSE($R$6+1,0,SUM(OFFSET($A$11,$B194-$O$5,$O$6,1,-$P$6)))),IF(BO$13=$M$8,CHOOSE($Q$6+1,$M$1,CHOOSE($R$6+1,0,SUM(OFFSET($A$11,$B194-$O$5,$O$7,1,-$P$6)))),IF(BO$11&lt;$D$7,OFFSET(INDIRECT($D$3),$A194-1,$Q$3+BO$11),OFFSET(INDIRECT($D$4),$A194-1,$Q$4+BO$11)))))))</f>
        <v/>
      </c>
      <c r="BP194" s="45" t="str">
        <f t="shared" ref="BP194:BP202" ca="1" si="1021">IF(BP$11="","",IF(BP$13=$M$5,CHOOSE($Q$6+1,$M$1,BQ194+BR194-BS194),IF(BP$13=$M$6,CHOOSE($Q$6+1,$M$1,OFFSET($A194,,$P$7-1)),IF(BP$13=$M$7,CHOOSE($Q$6+1,$M$1,CHOOSE($R$6+1,0,SUM(OFFSET($A$11,$B194-$O$5,$O$6,1,-$P$6)))),IF(BP$13=$M$8,CHOOSE($Q$6+1,$M$1,CHOOSE($R$6+1,0,SUM(OFFSET($A$11,$B194-$O$5,$O$7,1,-$P$6)))),IF(BP$11&lt;$D$7,OFFSET(INDIRECT($D$3),$A194-1,$Q$3+BP$11),OFFSET(INDIRECT($D$4),$A194-1,$Q$4+BP$11)))))))</f>
        <v/>
      </c>
      <c r="BQ194" s="45" t="str">
        <f t="shared" ref="BQ194:BQ202" ca="1" si="1022">IF(BQ$11="","",IF(BQ$13=$M$5,CHOOSE($Q$6+1,$M$1,BR194+BS194-BT194),IF(BQ$13=$M$6,CHOOSE($Q$6+1,$M$1,OFFSET($A194,,$P$7-1)),IF(BQ$13=$M$7,CHOOSE($Q$6+1,$M$1,CHOOSE($R$6+1,0,SUM(OFFSET($A$11,$B194-$O$5,$O$6,1,-$P$6)))),IF(BQ$13=$M$8,CHOOSE($Q$6+1,$M$1,CHOOSE($R$6+1,0,SUM(OFFSET($A$11,$B194-$O$5,$O$7,1,-$P$6)))),IF(BQ$11&lt;$D$7,OFFSET(INDIRECT($D$3),$A194-1,$Q$3+BQ$11),OFFSET(INDIRECT($D$4),$A194-1,$Q$4+BQ$11)))))))</f>
        <v/>
      </c>
      <c r="BR194" s="45" t="str">
        <f t="shared" ref="BR194:BR202" ca="1" si="1023">IF(BR$11="","",IF(BR$13=$M$5,CHOOSE($Q$6+1,$M$1,BS194+BT194-BU194),IF(BR$13=$M$6,CHOOSE($Q$6+1,$M$1,OFFSET($A194,,$P$7-1)),IF(BR$13=$M$7,CHOOSE($Q$6+1,$M$1,CHOOSE($R$6+1,0,SUM(OFFSET($A$11,$B194-$O$5,$O$6,1,-$P$6)))),IF(BR$13=$M$8,CHOOSE($Q$6+1,$M$1,CHOOSE($R$6+1,0,SUM(OFFSET($A$11,$B194-$O$5,$O$7,1,-$P$6)))),IF(BR$11&lt;$D$7,OFFSET(INDIRECT($D$3),$A194-1,$Q$3+BR$11),OFFSET(INDIRECT($D$4),$A194-1,$Q$4+BR$11)))))))</f>
        <v/>
      </c>
      <c r="BS194" s="45" t="str">
        <f t="shared" ref="BS194:BS202" ca="1" si="1024">IF(BS$11="","",IF(BS$13=$M$5,CHOOSE($Q$6+1,$M$1,BT194+BU194-BV194),IF(BS$13=$M$6,CHOOSE($Q$6+1,$M$1,OFFSET($A194,,$P$7-1)),IF(BS$13=$M$7,CHOOSE($Q$6+1,$M$1,CHOOSE($R$6+1,0,SUM(OFFSET($A$11,$B194-$O$5,$O$6,1,-$P$6)))),IF(BS$13=$M$8,CHOOSE($Q$6+1,$M$1,CHOOSE($R$6+1,0,SUM(OFFSET($A$11,$B194-$O$5,$O$7,1,-$P$6)))),IF(BS$11&lt;$D$7,OFFSET(INDIRECT($D$3),$A194-1,$Q$3+BS$11),OFFSET(INDIRECT($D$4),$A194-1,$Q$4+BS$11)))))))</f>
        <v/>
      </c>
      <c r="BT194" s="45" t="str">
        <f t="shared" ref="BT194:BT202" ca="1" si="1025">IF(BT$11="","",IF(BT$13=$M$5,CHOOSE($Q$6+1,$M$1,BU194+BV194-BW194),IF(BT$13=$M$6,CHOOSE($Q$6+1,$M$1,OFFSET($A194,,$P$7-1)),IF(BT$13=$M$7,CHOOSE($Q$6+1,$M$1,CHOOSE($R$6+1,0,SUM(OFFSET($A$11,$B194-$O$5,$O$6,1,-$P$6)))),IF(BT$13=$M$8,CHOOSE($Q$6+1,$M$1,CHOOSE($R$6+1,0,SUM(OFFSET($A$11,$B194-$O$5,$O$7,1,-$P$6)))),IF(BT$11&lt;$D$7,OFFSET(INDIRECT($D$3),$A194-1,$Q$3+BT$11),OFFSET(INDIRECT($D$4),$A194-1,$Q$4+BT$11)))))))</f>
        <v/>
      </c>
      <c r="BU194" s="45" t="str">
        <f t="shared" ref="BU194:BU202" ca="1" si="1026">IF(BU$11="","",IF(BU$13=$M$5,CHOOSE($Q$6+1,$M$1,BV194+BW194-BX194),IF(BU$13=$M$6,CHOOSE($Q$6+1,$M$1,OFFSET($A194,,$P$7-1)),IF(BU$13=$M$7,CHOOSE($Q$6+1,$M$1,CHOOSE($R$6+1,0,SUM(OFFSET($A$11,$B194-$O$5,$O$6,1,-$P$6)))),IF(BU$13=$M$8,CHOOSE($Q$6+1,$M$1,CHOOSE($R$6+1,0,SUM(OFFSET($A$11,$B194-$O$5,$O$7,1,-$P$6)))),IF(BU$11&lt;$D$7,OFFSET(INDIRECT($D$3),$A194-1,$Q$3+BU$11),OFFSET(INDIRECT($D$4),$A194-1,$Q$4+BU$11)))))))</f>
        <v/>
      </c>
      <c r="BV194" s="45" t="str">
        <f t="shared" ref="BV194:BV202" ca="1" si="1027">IF(BV$11="","",IF(BV$13=$M$5,CHOOSE($Q$6+1,$M$1,BW194+BX194-BY194),IF(BV$13=$M$6,CHOOSE($Q$6+1,$M$1,OFFSET($A194,,$P$7-1)),IF(BV$13=$M$7,CHOOSE($Q$6+1,$M$1,CHOOSE($R$6+1,0,SUM(OFFSET($A$11,$B194-$O$5,$O$6,1,-$P$6)))),IF(BV$13=$M$8,CHOOSE($Q$6+1,$M$1,CHOOSE($R$6+1,0,SUM(OFFSET($A$11,$B194-$O$5,$O$7,1,-$P$6)))),IF(BV$11&lt;$D$7,OFFSET(INDIRECT($D$3),$A194-1,$Q$3+BV$11),OFFSET(INDIRECT($D$4),$A194-1,$Q$4+BV$11)))))))</f>
        <v/>
      </c>
      <c r="BW194" s="45" t="str">
        <f t="shared" ref="BW194:BW202" ca="1" si="1028">IF(BW$11="","",IF(BW$13=$M$5,CHOOSE($Q$6+1,$M$1,BX194+BY194-BZ194),IF(BW$13=$M$6,CHOOSE($Q$6+1,$M$1,OFFSET($A194,,$P$7-1)),IF(BW$13=$M$7,CHOOSE($Q$6+1,$M$1,CHOOSE($R$6+1,0,SUM(OFFSET($A$11,$B194-$O$5,$O$6,1,-$P$6)))),IF(BW$13=$M$8,CHOOSE($Q$6+1,$M$1,CHOOSE($R$6+1,0,SUM(OFFSET($A$11,$B194-$O$5,$O$7,1,-$P$6)))),IF(BW$11&lt;$D$7,OFFSET(INDIRECT($D$3),$A194-1,$Q$3+BW$11),OFFSET(INDIRECT($D$4),$A194-1,$Q$4+BW$11)))))))</f>
        <v/>
      </c>
      <c r="BX194" s="45" t="str">
        <f t="shared" ref="BX194:BX202" ca="1" si="1029">IF(BX$11="","",IF(BX$13=$M$5,CHOOSE($Q$6+1,$M$1,BY194+BZ194-CA194),IF(BX$13=$M$6,CHOOSE($Q$6+1,$M$1,OFFSET($A194,,$P$7-1)),IF(BX$13=$M$7,CHOOSE($Q$6+1,$M$1,CHOOSE($R$6+1,0,SUM(OFFSET($A$11,$B194-$O$5,$O$6,1,-$P$6)))),IF(BX$13=$M$8,CHOOSE($Q$6+1,$M$1,CHOOSE($R$6+1,0,SUM(OFFSET($A$11,$B194-$O$5,$O$7,1,-$P$6)))),IF(BX$11&lt;$D$7,OFFSET(INDIRECT($D$3),$A194-1,$Q$3+BX$11),OFFSET(INDIRECT($D$4),$A194-1,$Q$4+BX$11)))))))</f>
        <v/>
      </c>
      <c r="BY194" s="45" t="str">
        <f t="shared" ref="BY194:BY202" ca="1" si="1030">IF(BY$11="","",IF(BY$13=$M$5,CHOOSE($Q$6+1,$M$1,BZ194+CA194-CB194),IF(BY$13=$M$6,CHOOSE($Q$6+1,$M$1,OFFSET($A194,,$P$7-1)),IF(BY$13=$M$7,CHOOSE($Q$6+1,$M$1,CHOOSE($R$6+1,0,SUM(OFFSET($A$11,$B194-$O$5,$O$6,1,-$P$6)))),IF(BY$13=$M$8,CHOOSE($Q$6+1,$M$1,CHOOSE($R$6+1,0,SUM(OFFSET($A$11,$B194-$O$5,$O$7,1,-$P$6)))),IF(BY$11&lt;$D$7,OFFSET(INDIRECT($D$3),$A194-1,$Q$3+BY$11),OFFSET(INDIRECT($D$4),$A194-1,$Q$4+BY$11)))))))</f>
        <v/>
      </c>
      <c r="BZ194" s="45" t="str">
        <f t="shared" ref="BZ194:BZ202" ca="1" si="1031">IF(BZ$11="","",IF(BZ$13=$M$5,CHOOSE($Q$6+1,$M$1,CA194+CB194-CC194),IF(BZ$13=$M$6,CHOOSE($Q$6+1,$M$1,OFFSET($A194,,$P$7-1)),IF(BZ$13=$M$7,CHOOSE($Q$6+1,$M$1,CHOOSE($R$6+1,0,SUM(OFFSET($A$11,$B194-$O$5,$O$6,1,-$P$6)))),IF(BZ$13=$M$8,CHOOSE($Q$6+1,$M$1,CHOOSE($R$6+1,0,SUM(OFFSET($A$11,$B194-$O$5,$O$7,1,-$P$6)))),IF(BZ$11&lt;$D$7,OFFSET(INDIRECT($D$3),$A194-1,$Q$3+BZ$11),OFFSET(INDIRECT($D$4),$A194-1,$Q$4+BZ$11)))))))</f>
        <v/>
      </c>
      <c r="CA194" s="45" t="str">
        <f t="shared" ref="CA194:CA202" ca="1" si="1032">IF(CA$11="","",IF(CA$13=$M$5,CHOOSE($Q$6+1,$M$1,CB194+CC194-CD194),IF(CA$13=$M$6,CHOOSE($Q$6+1,$M$1,OFFSET($A194,,$P$7-1)),IF(CA$13=$M$7,CHOOSE($Q$6+1,$M$1,CHOOSE($R$6+1,0,SUM(OFFSET($A$11,$B194-$O$5,$O$6,1,-$P$6)))),IF(CA$13=$M$8,CHOOSE($Q$6+1,$M$1,CHOOSE($R$6+1,0,SUM(OFFSET($A$11,$B194-$O$5,$O$7,1,-$P$6)))),IF(CA$11&lt;$D$7,OFFSET(INDIRECT($D$3),$A194-1,$Q$3+CA$11),OFFSET(INDIRECT($D$4),$A194-1,$Q$4+CA$11)))))))</f>
        <v/>
      </c>
      <c r="CB194" s="45" t="str">
        <f t="shared" ref="CB194:CB202" ca="1" si="1033">IF(CB$11="","",IF(CB$13=$M$5,CHOOSE($Q$6+1,$M$1,CC194+CD194-CE194),IF(CB$13=$M$6,CHOOSE($Q$6+1,$M$1,OFFSET($A194,,$P$7-1)),IF(CB$13=$M$7,CHOOSE($Q$6+1,$M$1,CHOOSE($R$6+1,0,SUM(OFFSET($A$11,$B194-$O$5,$O$6,1,-$P$6)))),IF(CB$13=$M$8,CHOOSE($Q$6+1,$M$1,CHOOSE($R$6+1,0,SUM(OFFSET($A$11,$B194-$O$5,$O$7,1,-$P$6)))),IF(CB$11&lt;$D$7,OFFSET(INDIRECT($D$3),$A194-1,$Q$3+CB$11),OFFSET(INDIRECT($D$4),$A194-1,$Q$4+CB$11)))))))</f>
        <v/>
      </c>
      <c r="CC194" s="45" t="str">
        <f t="shared" ref="CC194:CC202" ca="1" si="1034">IF(CC$11="","",IF(CC$13=$M$5,CHOOSE($Q$6+1,$M$1,CD194+CE194-CF194),IF(CC$13=$M$6,CHOOSE($Q$6+1,$M$1,OFFSET($A194,,$P$7-1)),IF(CC$13=$M$7,CHOOSE($Q$6+1,$M$1,CHOOSE($R$6+1,0,SUM(OFFSET($A$11,$B194-$O$5,$O$6,1,-$P$6)))),IF(CC$13=$M$8,CHOOSE($Q$6+1,$M$1,CHOOSE($R$6+1,0,SUM(OFFSET($A$11,$B194-$O$5,$O$7,1,-$P$6)))),IF(CC$11&lt;$D$7,OFFSET(INDIRECT($D$3),$A194-1,$Q$3+CC$11),OFFSET(INDIRECT($D$4),$A194-1,$Q$4+CC$11)))))))</f>
        <v/>
      </c>
      <c r="CD194" s="45" t="str">
        <f t="shared" ref="CD194:CD202" ca="1" si="1035">IF(CD$11="","",IF(CD$13=$M$5,CHOOSE($Q$6+1,$M$1,CE194+CF194-CG194),IF(CD$13=$M$6,CHOOSE($Q$6+1,$M$1,OFFSET($A194,,$P$7-1)),IF(CD$13=$M$7,CHOOSE($Q$6+1,$M$1,CHOOSE($R$6+1,0,SUM(OFFSET($A$11,$B194-$O$5,$O$6,1,-$P$6)))),IF(CD$13=$M$8,CHOOSE($Q$6+1,$M$1,CHOOSE($R$6+1,0,SUM(OFFSET($A$11,$B194-$O$5,$O$7,1,-$P$6)))),IF(CD$11&lt;$D$7,OFFSET(INDIRECT($D$3),$A194-1,$Q$3+CD$11),OFFSET(INDIRECT($D$4),$A194-1,$Q$4+CD$11)))))))</f>
        <v/>
      </c>
      <c r="CE194" s="45" t="str">
        <f t="shared" ref="CE194:CE202" ca="1" si="1036">IF(CE$11="","",IF(CE$13=$M$5,CHOOSE($Q$6+1,$M$1,CF194+CG194-CH194),IF(CE$13=$M$6,CHOOSE($Q$6+1,$M$1,OFFSET($A194,,$P$7-1)),IF(CE$13=$M$7,CHOOSE($Q$6+1,$M$1,CHOOSE($R$6+1,0,SUM(OFFSET($A$11,$B194-$O$5,$O$6,1,-$P$6)))),IF(CE$13=$M$8,CHOOSE($Q$6+1,$M$1,CHOOSE($R$6+1,0,SUM(OFFSET($A$11,$B194-$O$5,$O$7,1,-$P$6)))),IF(CE$11&lt;$D$7,OFFSET(INDIRECT($D$3),$A194-1,$Q$3+CE$11),OFFSET(INDIRECT($D$4),$A194-1,$Q$4+CE$11)))))))</f>
        <v/>
      </c>
      <c r="CF194" s="45" t="str">
        <f t="shared" ref="CF194:CF202" ca="1" si="1037">IF(CF$11="","",IF(CF$13=$M$5,CHOOSE($Q$6+1,$M$1,CG194+CH194-CI194),IF(CF$13=$M$6,CHOOSE($Q$6+1,$M$1,OFFSET($A194,,$P$7-1)),IF(CF$13=$M$7,CHOOSE($Q$6+1,$M$1,CHOOSE($R$6+1,0,SUM(OFFSET($A$11,$B194-$O$5,$O$6,1,-$P$6)))),IF(CF$13=$M$8,CHOOSE($Q$6+1,$M$1,CHOOSE($R$6+1,0,SUM(OFFSET($A$11,$B194-$O$5,$O$7,1,-$P$6)))),IF(CF$11&lt;$D$7,OFFSET(INDIRECT($D$3),$A194-1,$Q$3+CF$11),OFFSET(INDIRECT($D$4),$A194-1,$Q$4+CF$11)))))))</f>
        <v/>
      </c>
      <c r="CG194" s="45" t="str">
        <f t="shared" ref="CG194:CG202" ca="1" si="1038">IF(CG$11="","",IF(CG$13=$M$5,CHOOSE($Q$6+1,$M$1,CH194+CI194-CJ194),IF(CG$13=$M$6,CHOOSE($Q$6+1,$M$1,OFFSET($A194,,$P$7-1)),IF(CG$13=$M$7,CHOOSE($Q$6+1,$M$1,CHOOSE($R$6+1,0,SUM(OFFSET($A$11,$B194-$O$5,$O$6,1,-$P$6)))),IF(CG$13=$M$8,CHOOSE($Q$6+1,$M$1,CHOOSE($R$6+1,0,SUM(OFFSET($A$11,$B194-$O$5,$O$7,1,-$P$6)))),IF(CG$11&lt;$D$7,OFFSET(INDIRECT($D$3),$A194-1,$Q$3+CG$11),OFFSET(INDIRECT($D$4),$A194-1,$Q$4+CG$11)))))))</f>
        <v/>
      </c>
      <c r="CH194" s="45" t="str">
        <f t="shared" ref="CH194:CH202" ca="1" si="1039">IF(CH$11="","",IF(CH$13=$M$5,CHOOSE($Q$6+1,$M$1,CI194+CJ194-CK194),IF(CH$13=$M$6,CHOOSE($Q$6+1,$M$1,OFFSET($A194,,$P$7-1)),IF(CH$13=$M$7,CHOOSE($Q$6+1,$M$1,CHOOSE($R$6+1,0,SUM(OFFSET($A$11,$B194-$O$5,$O$6,1,-$P$6)))),IF(CH$13=$M$8,CHOOSE($Q$6+1,$M$1,CHOOSE($R$6+1,0,SUM(OFFSET($A$11,$B194-$O$5,$O$7,1,-$P$6)))),IF(CH$11&lt;$D$7,OFFSET(INDIRECT($D$3),$A194-1,$Q$3+CH$11),OFFSET(INDIRECT($D$4),$A194-1,$Q$4+CH$11)))))))</f>
        <v/>
      </c>
      <c r="CI194" s="45" t="str">
        <f t="shared" ref="CI194:CI202" ca="1" si="1040">IF(CI$11="","",IF(CI$13=$M$5,CHOOSE($Q$6+1,$M$1,CJ194+CK194-CL194),IF(CI$13=$M$6,CHOOSE($Q$6+1,$M$1,OFFSET($A194,,$P$7-1)),IF(CI$13=$M$7,CHOOSE($Q$6+1,$M$1,CHOOSE($R$6+1,0,SUM(OFFSET($A$11,$B194-$O$5,$O$6,1,-$P$6)))),IF(CI$13=$M$8,CHOOSE($Q$6+1,$M$1,CHOOSE($R$6+1,0,SUM(OFFSET($A$11,$B194-$O$5,$O$7,1,-$P$6)))),IF(CI$11&lt;$D$7,OFFSET(INDIRECT($D$3),$A194-1,$Q$3+CI$11),OFFSET(INDIRECT($D$4),$A194-1,$Q$4+CI$11)))))))</f>
        <v/>
      </c>
      <c r="CJ194" s="45" t="str">
        <f t="shared" ref="CJ194:CJ202" ca="1" si="1041">IF(CJ$11="","",IF(CJ$13=$M$5,CHOOSE($Q$6+1,$M$1,CK194+CL194-CM194),IF(CJ$13=$M$6,CHOOSE($Q$6+1,$M$1,OFFSET($A194,,$P$7-1)),IF(CJ$13=$M$7,CHOOSE($Q$6+1,$M$1,CHOOSE($R$6+1,0,SUM(OFFSET($A$11,$B194-$O$5,$O$6,1,-$P$6)))),IF(CJ$13=$M$8,CHOOSE($Q$6+1,$M$1,CHOOSE($R$6+1,0,SUM(OFFSET($A$11,$B194-$O$5,$O$7,1,-$P$6)))),IF(CJ$11&lt;$D$7,OFFSET(INDIRECT($D$3),$A194-1,$Q$3+CJ$11),OFFSET(INDIRECT($D$4),$A194-1,$Q$4+CJ$11)))))))</f>
        <v/>
      </c>
      <c r="CK194" s="45" t="str">
        <f t="shared" ref="CK194:CK202" ca="1" si="1042">IF(CK$11="","",IF(CK$13=$M$5,CHOOSE($Q$6+1,$M$1,CL194+CM194-CN194),IF(CK$13=$M$6,CHOOSE($Q$6+1,$M$1,OFFSET($A194,,$P$7-1)),IF(CK$13=$M$7,CHOOSE($Q$6+1,$M$1,CHOOSE($R$6+1,0,SUM(OFFSET($A$11,$B194-$O$5,$O$6,1,-$P$6)))),IF(CK$13=$M$8,CHOOSE($Q$6+1,$M$1,CHOOSE($R$6+1,0,SUM(OFFSET($A$11,$B194-$O$5,$O$7,1,-$P$6)))),IF(CK$11&lt;$D$7,OFFSET(INDIRECT($D$3),$A194-1,$Q$3+CK$11),OFFSET(INDIRECT($D$4),$A194-1,$Q$4+CK$11)))))))</f>
        <v/>
      </c>
      <c r="CL194" s="45" t="str">
        <f t="shared" ref="CL194:CL202" ca="1" si="1043">IF(CL$11="","",IF(CL$13=$M$5,CHOOSE($Q$6+1,$M$1,CM194+CN194-CO194),IF(CL$13=$M$6,CHOOSE($Q$6+1,$M$1,OFFSET($A194,,$P$7-1)),IF(CL$13=$M$7,CHOOSE($Q$6+1,$M$1,CHOOSE($R$6+1,0,SUM(OFFSET($A$11,$B194-$O$5,$O$6,1,-$P$6)))),IF(CL$13=$M$8,CHOOSE($Q$6+1,$M$1,CHOOSE($R$6+1,0,SUM(OFFSET($A$11,$B194-$O$5,$O$7,1,-$P$6)))),IF(CL$11&lt;$D$7,OFFSET(INDIRECT($D$3),$A194-1,$Q$3+CL$11),OFFSET(INDIRECT($D$4),$A194-1,$Q$4+CL$11)))))))</f>
        <v/>
      </c>
      <c r="CM194" s="45" t="str">
        <f t="shared" ref="CM194:CM202" ca="1" si="1044">IF(CM$11="","",IF(CM$13=$M$5,CHOOSE($Q$6+1,$M$1,CN194+CO194-CP194),IF(CM$13=$M$6,CHOOSE($Q$6+1,$M$1,OFFSET($A194,,$P$7-1)),IF(CM$13=$M$7,CHOOSE($Q$6+1,$M$1,CHOOSE($R$6+1,0,SUM(OFFSET($A$11,$B194-$O$5,$O$6,1,-$P$6)))),IF(CM$13=$M$8,CHOOSE($Q$6+1,$M$1,CHOOSE($R$6+1,0,SUM(OFFSET($A$11,$B194-$O$5,$O$7,1,-$P$6)))),IF(CM$11&lt;$D$7,OFFSET(INDIRECT($D$3),$A194-1,$Q$3+CM$11),OFFSET(INDIRECT($D$4),$A194-1,$Q$4+CM$11)))))))</f>
        <v/>
      </c>
      <c r="CN194" s="45" t="str">
        <f t="shared" ref="CN194:CN202" ca="1" si="1045">IF(CN$11="","",IF(CN$13=$M$5,CHOOSE($Q$6+1,$M$1,CO194+CP194-CQ194),IF(CN$13=$M$6,CHOOSE($Q$6+1,$M$1,OFFSET($A194,,$P$7-1)),IF(CN$13=$M$7,CHOOSE($Q$6+1,$M$1,CHOOSE($R$6+1,0,SUM(OFFSET($A$11,$B194-$O$5,$O$6,1,-$P$6)))),IF(CN$13=$M$8,CHOOSE($Q$6+1,$M$1,CHOOSE($R$6+1,0,SUM(OFFSET($A$11,$B194-$O$5,$O$7,1,-$P$6)))),IF(CN$11&lt;$D$7,OFFSET(INDIRECT($D$3),$A194-1,$Q$3+CN$11),OFFSET(INDIRECT($D$4),$A194-1,$Q$4+CN$11)))))))</f>
        <v/>
      </c>
      <c r="CO194" s="45" t="str">
        <f t="shared" ref="CO194:CO202" ca="1" si="1046">IF(CO$11="","",IF(CO$13=$M$5,CHOOSE($Q$6+1,$M$1,CP194+CQ194-CR194),IF(CO$13=$M$6,CHOOSE($Q$6+1,$M$1,OFFSET($A194,,$P$7-1)),IF(CO$13=$M$7,CHOOSE($Q$6+1,$M$1,CHOOSE($R$6+1,0,SUM(OFFSET($A$11,$B194-$O$5,$O$6,1,-$P$6)))),IF(CO$13=$M$8,CHOOSE($Q$6+1,$M$1,CHOOSE($R$6+1,0,SUM(OFFSET($A$11,$B194-$O$5,$O$7,1,-$P$6)))),IF(CO$11&lt;$D$7,OFFSET(INDIRECT($D$3),$A194-1,$Q$3+CO$11),OFFSET(INDIRECT($D$4),$A194-1,$Q$4+CO$11)))))))</f>
        <v/>
      </c>
      <c r="CP194" s="45" t="str">
        <f t="shared" ref="CP194:CP202" ca="1" si="1047">IF(CP$11="","",IF(CP$13=$M$5,CHOOSE($Q$6+1,$M$1,CQ194+CR194-CS194),IF(CP$13=$M$6,CHOOSE($Q$6+1,$M$1,OFFSET($A194,,$P$7-1)),IF(CP$13=$M$7,CHOOSE($Q$6+1,$M$1,CHOOSE($R$6+1,0,SUM(OFFSET($A$11,$B194-$O$5,$O$6,1,-$P$6)))),IF(CP$13=$M$8,CHOOSE($Q$6+1,$M$1,CHOOSE($R$6+1,0,SUM(OFFSET($A$11,$B194-$O$5,$O$7,1,-$P$6)))),IF(CP$11&lt;$D$7,OFFSET(INDIRECT($D$3),$A194-1,$Q$3+CP$11),OFFSET(INDIRECT($D$4),$A194-1,$Q$4+CP$11)))))))</f>
        <v/>
      </c>
      <c r="CQ194" s="45" t="str">
        <f t="shared" ref="CQ194:CQ202" ca="1" si="1048">IF(CQ$11="","",IF(CQ$13=$M$5,CHOOSE($Q$6+1,$M$1,CR194+CS194-CT194),IF(CQ$13=$M$6,CHOOSE($Q$6+1,$M$1,OFFSET($A194,,$P$7-1)),IF(CQ$13=$M$7,CHOOSE($Q$6+1,$M$1,CHOOSE($R$6+1,0,SUM(OFFSET($A$11,$B194-$O$5,$O$6,1,-$P$6)))),IF(CQ$13=$M$8,CHOOSE($Q$6+1,$M$1,CHOOSE($R$6+1,0,SUM(OFFSET($A$11,$B194-$O$5,$O$7,1,-$P$6)))),IF(CQ$11&lt;$D$7,OFFSET(INDIRECT($D$3),$A194-1,$Q$3+CQ$11),OFFSET(INDIRECT($D$4),$A194-1,$Q$4+CQ$11)))))))</f>
        <v/>
      </c>
      <c r="CR194" s="45" t="str">
        <f t="shared" ref="CR194:CR202" ca="1" si="1049">IF(CR$11="","",IF(CR$13=$M$5,CHOOSE($Q$6+1,$M$1,CS194+CT194-CU194),IF(CR$13=$M$6,CHOOSE($Q$6+1,$M$1,OFFSET($A194,,$P$7-1)),IF(CR$13=$M$7,CHOOSE($Q$6+1,$M$1,CHOOSE($R$6+1,0,SUM(OFFSET($A$11,$B194-$O$5,$O$6,1,-$P$6)))),IF(CR$13=$M$8,CHOOSE($Q$6+1,$M$1,CHOOSE($R$6+1,0,SUM(OFFSET($A$11,$B194-$O$5,$O$7,1,-$P$6)))),IF(CR$11&lt;$D$7,OFFSET(INDIRECT($D$3),$A194-1,$Q$3+CR$11),OFFSET(INDIRECT($D$4),$A194-1,$Q$4+CR$11)))))))</f>
        <v/>
      </c>
      <c r="CS194" s="45" t="str">
        <f t="shared" ref="CS194:CS202" ca="1" si="1050">IF(CS$11="","",IF(CS$13=$M$5,CHOOSE($Q$6+1,$M$1,CT194+CU194-CV194),IF(CS$13=$M$6,CHOOSE($Q$6+1,$M$1,OFFSET($A194,,$P$7-1)),IF(CS$13=$M$7,CHOOSE($Q$6+1,$M$1,CHOOSE($R$6+1,0,SUM(OFFSET($A$11,$B194-$O$5,$O$6,1,-$P$6)))),IF(CS$13=$M$8,CHOOSE($Q$6+1,$M$1,CHOOSE($R$6+1,0,SUM(OFFSET($A$11,$B194-$O$5,$O$7,1,-$P$6)))),IF(CS$11&lt;$D$7,OFFSET(INDIRECT($D$3),$A194-1,$Q$3+CS$11),OFFSET(INDIRECT($D$4),$A194-1,$Q$4+CS$11)))))))</f>
        <v/>
      </c>
      <c r="CT194" s="45" t="str">
        <f t="shared" ref="CT194:CT202" ca="1" si="1051">IF(CT$11="","",IF(CT$13=$M$5,CHOOSE($Q$6+1,$M$1,CU194+CV194-CW194),IF(CT$13=$M$6,CHOOSE($Q$6+1,$M$1,OFFSET($A194,,$P$7-1)),IF(CT$13=$M$7,CHOOSE($Q$6+1,$M$1,CHOOSE($R$6+1,0,SUM(OFFSET($A$11,$B194-$O$5,$O$6,1,-$P$6)))),IF(CT$13=$M$8,CHOOSE($Q$6+1,$M$1,CHOOSE($R$6+1,0,SUM(OFFSET($A$11,$B194-$O$5,$O$7,1,-$P$6)))),IF(CT$11&lt;$D$7,OFFSET(INDIRECT($D$3),$A194-1,$Q$3+CT$11),OFFSET(INDIRECT($D$4),$A194-1,$Q$4+CT$11)))))))</f>
        <v/>
      </c>
      <c r="CU194" s="45" t="str">
        <f t="shared" ref="CU194:CU202" ca="1" si="1052">IF(CU$11="","",IF(CU$13=$M$5,CHOOSE($Q$6+1,$M$1,CV194+CW194-CX194),IF(CU$13=$M$6,CHOOSE($Q$6+1,$M$1,OFFSET($A194,,$P$7-1)),IF(CU$13=$M$7,CHOOSE($Q$6+1,$M$1,CHOOSE($R$6+1,0,SUM(OFFSET($A$11,$B194-$O$5,$O$6,1,-$P$6)))),IF(CU$13=$M$8,CHOOSE($Q$6+1,$M$1,CHOOSE($R$6+1,0,SUM(OFFSET($A$11,$B194-$O$5,$O$7,1,-$P$6)))),IF(CU$11&lt;$D$7,OFFSET(INDIRECT($D$3),$A194-1,$Q$3+CU$11),OFFSET(INDIRECT($D$4),$A194-1,$Q$4+CU$11)))))))</f>
        <v/>
      </c>
      <c r="CV194" s="45" t="str">
        <f t="shared" ref="CV194:CV202" ca="1" si="1053">IF(CV$11="","",IF(CV$13=$M$5,CHOOSE($Q$6+1,$M$1,CW194+CX194-CY194),IF(CV$13=$M$6,CHOOSE($Q$6+1,$M$1,OFFSET($A194,,$P$7-1)),IF(CV$13=$M$7,CHOOSE($Q$6+1,$M$1,CHOOSE($R$6+1,0,SUM(OFFSET($A$11,$B194-$O$5,$O$6,1,-$P$6)))),IF(CV$13=$M$8,CHOOSE($Q$6+1,$M$1,CHOOSE($R$6+1,0,SUM(OFFSET($A$11,$B194-$O$5,$O$7,1,-$P$6)))),IF(CV$11&lt;$D$7,OFFSET(INDIRECT($D$3),$A194-1,$Q$3+CV$11),OFFSET(INDIRECT($D$4),$A194-1,$Q$4+CV$11)))))))</f>
        <v/>
      </c>
      <c r="CW194" s="45" t="str">
        <f t="shared" ref="CW194:CW202" ca="1" si="1054">IF(CW$11="","",IF(CW$13=$M$5,CHOOSE($Q$6+1,$M$1,CX194+CY194-CZ194),IF(CW$13=$M$6,CHOOSE($Q$6+1,$M$1,OFFSET($A194,,$P$7-1)),IF(CW$13=$M$7,CHOOSE($Q$6+1,$M$1,CHOOSE($R$6+1,0,SUM(OFFSET($A$11,$B194-$O$5,$O$6,1,-$P$6)))),IF(CW$13=$M$8,CHOOSE($Q$6+1,$M$1,CHOOSE($R$6+1,0,SUM(OFFSET($A$11,$B194-$O$5,$O$7,1,-$P$6)))),IF(CW$11&lt;$D$7,OFFSET(INDIRECT($D$3),$A194-1,$Q$3+CW$11),OFFSET(INDIRECT($D$4),$A194-1,$Q$4+CW$11)))))))</f>
        <v/>
      </c>
      <c r="CX194" s="45" t="str">
        <f t="shared" ref="CX194:CX202" ca="1" si="1055">IF(CX$11="","",IF(CX$13=$M$5,CHOOSE($Q$6+1,$M$1,CY194+CZ194-DA194),IF(CX$13=$M$6,CHOOSE($Q$6+1,$M$1,OFFSET($A194,,$P$7-1)),IF(CX$13=$M$7,CHOOSE($Q$6+1,$M$1,CHOOSE($R$6+1,0,SUM(OFFSET($A$11,$B194-$O$5,$O$6,1,-$P$6)))),IF(CX$13=$M$8,CHOOSE($Q$6+1,$M$1,CHOOSE($R$6+1,0,SUM(OFFSET($A$11,$B194-$O$5,$O$7,1,-$P$6)))),IF(CX$11&lt;$D$7,OFFSET(INDIRECT($D$3),$A194-1,$Q$3+CX$11),OFFSET(INDIRECT($D$4),$A194-1,$Q$4+CX$11)))))))</f>
        <v/>
      </c>
      <c r="CY194" s="45" t="str">
        <f t="shared" ref="CY194:CY202" ca="1" si="1056">IF(CY$11="","",IF(CY$13=$M$5,CHOOSE($Q$6+1,$M$1,CZ194+DA194-DB194),IF(CY$13=$M$6,CHOOSE($Q$6+1,$M$1,OFFSET($A194,,$P$7-1)),IF(CY$13=$M$7,CHOOSE($Q$6+1,$M$1,CHOOSE($R$6+1,0,SUM(OFFSET($A$11,$B194-$O$5,$O$6,1,-$P$6)))),IF(CY$13=$M$8,CHOOSE($Q$6+1,$M$1,CHOOSE($R$6+1,0,SUM(OFFSET($A$11,$B194-$O$5,$O$7,1,-$P$6)))),IF(CY$11&lt;$D$7,OFFSET(INDIRECT($D$3),$A194-1,$Q$3+CY$11),OFFSET(INDIRECT($D$4),$A194-1,$Q$4+CY$11)))))))</f>
        <v/>
      </c>
      <c r="CZ194" s="45" t="str">
        <f t="shared" ref="CZ194:CZ202" ca="1" si="1057">IF(CZ$11="","",IF(CZ$13=$M$5,CHOOSE($Q$6+1,$M$1,DA194+DB194-DC194),IF(CZ$13=$M$6,CHOOSE($Q$6+1,$M$1,OFFSET($A194,,$P$7-1)),IF(CZ$13=$M$7,CHOOSE($Q$6+1,$M$1,CHOOSE($R$6+1,0,SUM(OFFSET($A$11,$B194-$O$5,$O$6,1,-$P$6)))),IF(CZ$13=$M$8,CHOOSE($Q$6+1,$M$1,CHOOSE($R$6+1,0,SUM(OFFSET($A$11,$B194-$O$5,$O$7,1,-$P$6)))),IF(CZ$11&lt;$D$7,OFFSET(INDIRECT($D$3),$A194-1,$Q$3+CZ$11),OFFSET(INDIRECT($D$4),$A194-1,$Q$4+CZ$11)))))))</f>
        <v/>
      </c>
    </row>
    <row r="195" spans="1:104" ht="13.5" customHeight="1">
      <c r="A195" s="41">
        <v>175</v>
      </c>
      <c r="B195" s="3">
        <f t="shared" si="655"/>
        <v>195</v>
      </c>
      <c r="C195" s="46" t="s">
        <v>493</v>
      </c>
      <c r="D195" s="45" t="e">
        <f t="shared" ca="1" si="957"/>
        <v>#REF!</v>
      </c>
      <c r="E195" s="45" t="e">
        <f t="shared" ca="1" si="958"/>
        <v>#REF!</v>
      </c>
      <c r="F195" s="45" t="e">
        <f t="shared" ca="1" si="959"/>
        <v>#REF!</v>
      </c>
      <c r="G195" s="45">
        <f t="shared" ca="1" si="960"/>
        <v>0</v>
      </c>
      <c r="H195" s="45" t="str">
        <f t="shared" ca="1" si="961"/>
        <v>sale of long-term investments</v>
      </c>
      <c r="I195" s="45">
        <f t="shared" ca="1" si="962"/>
        <v>0</v>
      </c>
      <c r="J195" s="45">
        <f t="shared" ca="1" si="963"/>
        <v>99770</v>
      </c>
      <c r="K195" s="45">
        <f t="shared" ca="1" si="964"/>
        <v>124447</v>
      </c>
      <c r="L195" s="45">
        <f t="shared" ca="1" si="965"/>
        <v>208111</v>
      </c>
      <c r="M195" s="45">
        <f t="shared" ca="1" si="966"/>
        <v>0</v>
      </c>
      <c r="N195" s="45">
        <f t="shared" ca="1" si="967"/>
        <v>0</v>
      </c>
      <c r="O195" s="45">
        <f t="shared" ca="1" si="968"/>
        <v>0</v>
      </c>
      <c r="P195" s="45">
        <f t="shared" ca="1" si="969"/>
        <v>0</v>
      </c>
      <c r="Q195" s="45">
        <f t="shared" ca="1" si="970"/>
        <v>0</v>
      </c>
      <c r="R195" s="45">
        <f t="shared" ca="1" si="971"/>
        <v>0</v>
      </c>
      <c r="S195" s="45">
        <f t="shared" ca="1" si="972"/>
        <v>0</v>
      </c>
      <c r="T195" s="45">
        <f t="shared" ca="1" si="973"/>
        <v>0</v>
      </c>
      <c r="U195" s="45">
        <f t="shared" ca="1" si="974"/>
        <v>0</v>
      </c>
      <c r="V195" s="45">
        <f t="shared" ca="1" si="975"/>
        <v>0</v>
      </c>
      <c r="W195" s="45">
        <f t="shared" ca="1" si="976"/>
        <v>0</v>
      </c>
      <c r="X195" s="45" t="e">
        <f t="shared" ca="1" si="977"/>
        <v>#REF!</v>
      </c>
      <c r="Y195" s="45">
        <f t="shared" ca="1" si="978"/>
        <v>0</v>
      </c>
      <c r="Z195" s="45" t="e">
        <f t="shared" ca="1" si="979"/>
        <v>#REF!</v>
      </c>
      <c r="AA195" s="45" t="e">
        <f t="shared" ca="1" si="980"/>
        <v>#REF!</v>
      </c>
      <c r="AB195" s="45" t="str">
        <f t="shared" ca="1" si="981"/>
        <v/>
      </c>
      <c r="AC195" s="45" t="str">
        <f t="shared" ca="1" si="982"/>
        <v/>
      </c>
      <c r="AD195" s="45" t="str">
        <f t="shared" ca="1" si="983"/>
        <v/>
      </c>
      <c r="AE195" s="45" t="str">
        <f t="shared" ca="1" si="984"/>
        <v/>
      </c>
      <c r="AF195" s="45" t="str">
        <f t="shared" ca="1" si="985"/>
        <v/>
      </c>
      <c r="AG195" s="45" t="str">
        <f t="shared" ca="1" si="986"/>
        <v/>
      </c>
      <c r="AH195" s="45" t="str">
        <f t="shared" ca="1" si="987"/>
        <v/>
      </c>
      <c r="AI195" s="45" t="str">
        <f t="shared" ca="1" si="988"/>
        <v/>
      </c>
      <c r="AJ195" s="45" t="str">
        <f t="shared" ca="1" si="989"/>
        <v/>
      </c>
      <c r="AK195" s="45" t="str">
        <f t="shared" ca="1" si="990"/>
        <v/>
      </c>
      <c r="AL195" s="45" t="str">
        <f t="shared" ca="1" si="991"/>
        <v/>
      </c>
      <c r="AM195" s="45" t="str">
        <f t="shared" ca="1" si="992"/>
        <v/>
      </c>
      <c r="AN195" s="45" t="str">
        <f t="shared" ca="1" si="993"/>
        <v/>
      </c>
      <c r="AO195" s="45" t="str">
        <f t="shared" ca="1" si="994"/>
        <v/>
      </c>
      <c r="AP195" s="45" t="str">
        <f t="shared" ca="1" si="995"/>
        <v/>
      </c>
      <c r="AQ195" s="45" t="str">
        <f t="shared" ca="1" si="996"/>
        <v/>
      </c>
      <c r="AR195" s="45" t="str">
        <f t="shared" ca="1" si="997"/>
        <v/>
      </c>
      <c r="AS195" s="45" t="str">
        <f t="shared" ca="1" si="998"/>
        <v/>
      </c>
      <c r="AT195" s="45" t="str">
        <f t="shared" ca="1" si="999"/>
        <v/>
      </c>
      <c r="AU195" s="45" t="str">
        <f t="shared" ca="1" si="1000"/>
        <v/>
      </c>
      <c r="AV195" s="45" t="str">
        <f t="shared" ca="1" si="1001"/>
        <v/>
      </c>
      <c r="AW195" s="45" t="str">
        <f t="shared" ca="1" si="1002"/>
        <v/>
      </c>
      <c r="AX195" s="45" t="str">
        <f t="shared" ca="1" si="1003"/>
        <v/>
      </c>
      <c r="AY195" s="45" t="str">
        <f t="shared" ca="1" si="1004"/>
        <v/>
      </c>
      <c r="AZ195" s="45" t="str">
        <f t="shared" ca="1" si="1005"/>
        <v/>
      </c>
      <c r="BA195" s="45" t="str">
        <f t="shared" ca="1" si="1006"/>
        <v/>
      </c>
      <c r="BB195" s="45" t="str">
        <f t="shared" ca="1" si="1007"/>
        <v/>
      </c>
      <c r="BC195" s="45" t="str">
        <f t="shared" ca="1" si="1008"/>
        <v/>
      </c>
      <c r="BD195" s="45" t="str">
        <f t="shared" ca="1" si="1009"/>
        <v/>
      </c>
      <c r="BE195" s="45" t="str">
        <f t="shared" ca="1" si="1010"/>
        <v/>
      </c>
      <c r="BF195" s="45" t="str">
        <f t="shared" ca="1" si="1011"/>
        <v/>
      </c>
      <c r="BG195" s="45" t="str">
        <f t="shared" ca="1" si="1012"/>
        <v/>
      </c>
      <c r="BH195" s="45" t="str">
        <f t="shared" ca="1" si="1013"/>
        <v/>
      </c>
      <c r="BI195" s="45" t="str">
        <f t="shared" ca="1" si="1014"/>
        <v/>
      </c>
      <c r="BJ195" s="45" t="str">
        <f t="shared" ca="1" si="1015"/>
        <v/>
      </c>
      <c r="BK195" s="45" t="str">
        <f t="shared" ca="1" si="1016"/>
        <v/>
      </c>
      <c r="BL195" s="45" t="str">
        <f t="shared" ca="1" si="1017"/>
        <v/>
      </c>
      <c r="BM195" s="45" t="str">
        <f t="shared" ca="1" si="1018"/>
        <v/>
      </c>
      <c r="BN195" s="45" t="str">
        <f t="shared" ca="1" si="1019"/>
        <v/>
      </c>
      <c r="BO195" s="45" t="str">
        <f t="shared" ca="1" si="1020"/>
        <v/>
      </c>
      <c r="BP195" s="45" t="str">
        <f t="shared" ca="1" si="1021"/>
        <v/>
      </c>
      <c r="BQ195" s="45" t="str">
        <f t="shared" ca="1" si="1022"/>
        <v/>
      </c>
      <c r="BR195" s="45" t="str">
        <f t="shared" ca="1" si="1023"/>
        <v/>
      </c>
      <c r="BS195" s="45" t="str">
        <f t="shared" ca="1" si="1024"/>
        <v/>
      </c>
      <c r="BT195" s="45" t="str">
        <f t="shared" ca="1" si="1025"/>
        <v/>
      </c>
      <c r="BU195" s="45" t="str">
        <f t="shared" ca="1" si="1026"/>
        <v/>
      </c>
      <c r="BV195" s="45" t="str">
        <f t="shared" ca="1" si="1027"/>
        <v/>
      </c>
      <c r="BW195" s="45" t="str">
        <f t="shared" ca="1" si="1028"/>
        <v/>
      </c>
      <c r="BX195" s="45" t="str">
        <f t="shared" ca="1" si="1029"/>
        <v/>
      </c>
      <c r="BY195" s="45" t="str">
        <f t="shared" ca="1" si="1030"/>
        <v/>
      </c>
      <c r="BZ195" s="45" t="str">
        <f t="shared" ca="1" si="1031"/>
        <v/>
      </c>
      <c r="CA195" s="45" t="str">
        <f t="shared" ca="1" si="1032"/>
        <v/>
      </c>
      <c r="CB195" s="45" t="str">
        <f t="shared" ca="1" si="1033"/>
        <v/>
      </c>
      <c r="CC195" s="45" t="str">
        <f t="shared" ca="1" si="1034"/>
        <v/>
      </c>
      <c r="CD195" s="45" t="str">
        <f t="shared" ca="1" si="1035"/>
        <v/>
      </c>
      <c r="CE195" s="45" t="str">
        <f t="shared" ca="1" si="1036"/>
        <v/>
      </c>
      <c r="CF195" s="45" t="str">
        <f t="shared" ca="1" si="1037"/>
        <v/>
      </c>
      <c r="CG195" s="45" t="str">
        <f t="shared" ca="1" si="1038"/>
        <v/>
      </c>
      <c r="CH195" s="45" t="str">
        <f t="shared" ca="1" si="1039"/>
        <v/>
      </c>
      <c r="CI195" s="45" t="str">
        <f t="shared" ca="1" si="1040"/>
        <v/>
      </c>
      <c r="CJ195" s="45" t="str">
        <f t="shared" ca="1" si="1041"/>
        <v/>
      </c>
      <c r="CK195" s="45" t="str">
        <f t="shared" ca="1" si="1042"/>
        <v/>
      </c>
      <c r="CL195" s="45" t="str">
        <f t="shared" ca="1" si="1043"/>
        <v/>
      </c>
      <c r="CM195" s="45" t="str">
        <f t="shared" ca="1" si="1044"/>
        <v/>
      </c>
      <c r="CN195" s="45" t="str">
        <f t="shared" ca="1" si="1045"/>
        <v/>
      </c>
      <c r="CO195" s="45" t="str">
        <f t="shared" ca="1" si="1046"/>
        <v/>
      </c>
      <c r="CP195" s="45" t="str">
        <f t="shared" ca="1" si="1047"/>
        <v/>
      </c>
      <c r="CQ195" s="45" t="str">
        <f t="shared" ca="1" si="1048"/>
        <v/>
      </c>
      <c r="CR195" s="45" t="str">
        <f t="shared" ca="1" si="1049"/>
        <v/>
      </c>
      <c r="CS195" s="45" t="str">
        <f t="shared" ca="1" si="1050"/>
        <v/>
      </c>
      <c r="CT195" s="45" t="str">
        <f t="shared" ca="1" si="1051"/>
        <v/>
      </c>
      <c r="CU195" s="45" t="str">
        <f t="shared" ca="1" si="1052"/>
        <v/>
      </c>
      <c r="CV195" s="45" t="str">
        <f t="shared" ca="1" si="1053"/>
        <v/>
      </c>
      <c r="CW195" s="45" t="str">
        <f t="shared" ca="1" si="1054"/>
        <v/>
      </c>
      <c r="CX195" s="45" t="str">
        <f t="shared" ca="1" si="1055"/>
        <v/>
      </c>
      <c r="CY195" s="45" t="str">
        <f t="shared" ca="1" si="1056"/>
        <v/>
      </c>
      <c r="CZ195" s="45" t="str">
        <f t="shared" ca="1" si="1057"/>
        <v/>
      </c>
    </row>
    <row r="196" spans="1:104" ht="13.5" customHeight="1">
      <c r="A196" s="41">
        <v>176</v>
      </c>
      <c r="B196" s="3">
        <f t="shared" si="655"/>
        <v>196</v>
      </c>
      <c r="C196" s="46" t="s">
        <v>492</v>
      </c>
      <c r="D196" s="45" t="e">
        <f t="shared" ca="1" si="957"/>
        <v>#REF!</v>
      </c>
      <c r="E196" s="45" t="e">
        <f t="shared" ca="1" si="958"/>
        <v>#REF!</v>
      </c>
      <c r="F196" s="45" t="e">
        <f t="shared" ca="1" si="959"/>
        <v>#REF!</v>
      </c>
      <c r="G196" s="45">
        <f t="shared" ca="1" si="960"/>
        <v>0</v>
      </c>
      <c r="H196" s="45" t="str">
        <f t="shared" ca="1" si="961"/>
        <v>sale of short-term investments</v>
      </c>
      <c r="I196" s="45">
        <f t="shared" ca="1" si="962"/>
        <v>69853</v>
      </c>
      <c r="J196" s="45">
        <f t="shared" ca="1" si="963"/>
        <v>13035</v>
      </c>
      <c r="K196" s="45">
        <f t="shared" ca="1" si="964"/>
        <v>124447</v>
      </c>
      <c r="L196" s="45">
        <f t="shared" ca="1" si="965"/>
        <v>0</v>
      </c>
      <c r="M196" s="45">
        <f t="shared" ca="1" si="966"/>
        <v>0</v>
      </c>
      <c r="N196" s="45">
        <f t="shared" ca="1" si="967"/>
        <v>0</v>
      </c>
      <c r="O196" s="45">
        <f t="shared" ca="1" si="968"/>
        <v>0</v>
      </c>
      <c r="P196" s="45">
        <f t="shared" ca="1" si="969"/>
        <v>0</v>
      </c>
      <c r="Q196" s="45">
        <f t="shared" ca="1" si="970"/>
        <v>0</v>
      </c>
      <c r="R196" s="45">
        <f t="shared" ca="1" si="971"/>
        <v>0</v>
      </c>
      <c r="S196" s="45">
        <f t="shared" ca="1" si="972"/>
        <v>0</v>
      </c>
      <c r="T196" s="45">
        <f t="shared" ca="1" si="973"/>
        <v>0</v>
      </c>
      <c r="U196" s="45">
        <f t="shared" ca="1" si="974"/>
        <v>0</v>
      </c>
      <c r="V196" s="45">
        <f t="shared" ca="1" si="975"/>
        <v>0</v>
      </c>
      <c r="W196" s="45">
        <f t="shared" ca="1" si="976"/>
        <v>0</v>
      </c>
      <c r="X196" s="45" t="e">
        <f t="shared" ca="1" si="977"/>
        <v>#REF!</v>
      </c>
      <c r="Y196" s="45">
        <f t="shared" ca="1" si="978"/>
        <v>0</v>
      </c>
      <c r="Z196" s="45" t="e">
        <f t="shared" ca="1" si="979"/>
        <v>#REF!</v>
      </c>
      <c r="AA196" s="45" t="e">
        <f t="shared" ca="1" si="980"/>
        <v>#REF!</v>
      </c>
      <c r="AB196" s="45" t="str">
        <f t="shared" ca="1" si="981"/>
        <v/>
      </c>
      <c r="AC196" s="45" t="str">
        <f t="shared" ca="1" si="982"/>
        <v/>
      </c>
      <c r="AD196" s="45" t="str">
        <f t="shared" ca="1" si="983"/>
        <v/>
      </c>
      <c r="AE196" s="45" t="str">
        <f t="shared" ca="1" si="984"/>
        <v/>
      </c>
      <c r="AF196" s="45" t="str">
        <f t="shared" ca="1" si="985"/>
        <v/>
      </c>
      <c r="AG196" s="45" t="str">
        <f t="shared" ca="1" si="986"/>
        <v/>
      </c>
      <c r="AH196" s="45" t="str">
        <f t="shared" ca="1" si="987"/>
        <v/>
      </c>
      <c r="AI196" s="45" t="str">
        <f t="shared" ca="1" si="988"/>
        <v/>
      </c>
      <c r="AJ196" s="45" t="str">
        <f t="shared" ca="1" si="989"/>
        <v/>
      </c>
      <c r="AK196" s="45" t="str">
        <f t="shared" ca="1" si="990"/>
        <v/>
      </c>
      <c r="AL196" s="45" t="str">
        <f t="shared" ca="1" si="991"/>
        <v/>
      </c>
      <c r="AM196" s="45" t="str">
        <f t="shared" ca="1" si="992"/>
        <v/>
      </c>
      <c r="AN196" s="45" t="str">
        <f t="shared" ca="1" si="993"/>
        <v/>
      </c>
      <c r="AO196" s="45" t="str">
        <f t="shared" ca="1" si="994"/>
        <v/>
      </c>
      <c r="AP196" s="45" t="str">
        <f t="shared" ca="1" si="995"/>
        <v/>
      </c>
      <c r="AQ196" s="45" t="str">
        <f t="shared" ca="1" si="996"/>
        <v/>
      </c>
      <c r="AR196" s="45" t="str">
        <f t="shared" ca="1" si="997"/>
        <v/>
      </c>
      <c r="AS196" s="45" t="str">
        <f t="shared" ca="1" si="998"/>
        <v/>
      </c>
      <c r="AT196" s="45" t="str">
        <f t="shared" ca="1" si="999"/>
        <v/>
      </c>
      <c r="AU196" s="45" t="str">
        <f t="shared" ca="1" si="1000"/>
        <v/>
      </c>
      <c r="AV196" s="45" t="str">
        <f t="shared" ca="1" si="1001"/>
        <v/>
      </c>
      <c r="AW196" s="45" t="str">
        <f t="shared" ca="1" si="1002"/>
        <v/>
      </c>
      <c r="AX196" s="45" t="str">
        <f t="shared" ca="1" si="1003"/>
        <v/>
      </c>
      <c r="AY196" s="45" t="str">
        <f t="shared" ca="1" si="1004"/>
        <v/>
      </c>
      <c r="AZ196" s="45" t="str">
        <f t="shared" ca="1" si="1005"/>
        <v/>
      </c>
      <c r="BA196" s="45" t="str">
        <f t="shared" ca="1" si="1006"/>
        <v/>
      </c>
      <c r="BB196" s="45" t="str">
        <f t="shared" ca="1" si="1007"/>
        <v/>
      </c>
      <c r="BC196" s="45" t="str">
        <f t="shared" ca="1" si="1008"/>
        <v/>
      </c>
      <c r="BD196" s="45" t="str">
        <f t="shared" ca="1" si="1009"/>
        <v/>
      </c>
      <c r="BE196" s="45" t="str">
        <f t="shared" ca="1" si="1010"/>
        <v/>
      </c>
      <c r="BF196" s="45" t="str">
        <f t="shared" ca="1" si="1011"/>
        <v/>
      </c>
      <c r="BG196" s="45" t="str">
        <f t="shared" ca="1" si="1012"/>
        <v/>
      </c>
      <c r="BH196" s="45" t="str">
        <f t="shared" ca="1" si="1013"/>
        <v/>
      </c>
      <c r="BI196" s="45" t="str">
        <f t="shared" ca="1" si="1014"/>
        <v/>
      </c>
      <c r="BJ196" s="45" t="str">
        <f t="shared" ca="1" si="1015"/>
        <v/>
      </c>
      <c r="BK196" s="45" t="str">
        <f t="shared" ca="1" si="1016"/>
        <v/>
      </c>
      <c r="BL196" s="45" t="str">
        <f t="shared" ca="1" si="1017"/>
        <v/>
      </c>
      <c r="BM196" s="45" t="str">
        <f t="shared" ca="1" si="1018"/>
        <v/>
      </c>
      <c r="BN196" s="45" t="str">
        <f t="shared" ca="1" si="1019"/>
        <v/>
      </c>
      <c r="BO196" s="45" t="str">
        <f t="shared" ca="1" si="1020"/>
        <v/>
      </c>
      <c r="BP196" s="45" t="str">
        <f t="shared" ca="1" si="1021"/>
        <v/>
      </c>
      <c r="BQ196" s="45" t="str">
        <f t="shared" ca="1" si="1022"/>
        <v/>
      </c>
      <c r="BR196" s="45" t="str">
        <f t="shared" ca="1" si="1023"/>
        <v/>
      </c>
      <c r="BS196" s="45" t="str">
        <f t="shared" ca="1" si="1024"/>
        <v/>
      </c>
      <c r="BT196" s="45" t="str">
        <f t="shared" ca="1" si="1025"/>
        <v/>
      </c>
      <c r="BU196" s="45" t="str">
        <f t="shared" ca="1" si="1026"/>
        <v/>
      </c>
      <c r="BV196" s="45" t="str">
        <f t="shared" ca="1" si="1027"/>
        <v/>
      </c>
      <c r="BW196" s="45" t="str">
        <f t="shared" ca="1" si="1028"/>
        <v/>
      </c>
      <c r="BX196" s="45" t="str">
        <f t="shared" ca="1" si="1029"/>
        <v/>
      </c>
      <c r="BY196" s="45" t="str">
        <f t="shared" ca="1" si="1030"/>
        <v/>
      </c>
      <c r="BZ196" s="45" t="str">
        <f t="shared" ca="1" si="1031"/>
        <v/>
      </c>
      <c r="CA196" s="45" t="str">
        <f t="shared" ca="1" si="1032"/>
        <v/>
      </c>
      <c r="CB196" s="45" t="str">
        <f t="shared" ca="1" si="1033"/>
        <v/>
      </c>
      <c r="CC196" s="45" t="str">
        <f t="shared" ca="1" si="1034"/>
        <v/>
      </c>
      <c r="CD196" s="45" t="str">
        <f t="shared" ca="1" si="1035"/>
        <v/>
      </c>
      <c r="CE196" s="45" t="str">
        <f t="shared" ca="1" si="1036"/>
        <v/>
      </c>
      <c r="CF196" s="45" t="str">
        <f t="shared" ca="1" si="1037"/>
        <v/>
      </c>
      <c r="CG196" s="45" t="str">
        <f t="shared" ca="1" si="1038"/>
        <v/>
      </c>
      <c r="CH196" s="45" t="str">
        <f t="shared" ca="1" si="1039"/>
        <v/>
      </c>
      <c r="CI196" s="45" t="str">
        <f t="shared" ca="1" si="1040"/>
        <v/>
      </c>
      <c r="CJ196" s="45" t="str">
        <f t="shared" ca="1" si="1041"/>
        <v/>
      </c>
      <c r="CK196" s="45" t="str">
        <f t="shared" ca="1" si="1042"/>
        <v/>
      </c>
      <c r="CL196" s="45" t="str">
        <f t="shared" ca="1" si="1043"/>
        <v/>
      </c>
      <c r="CM196" s="45" t="str">
        <f t="shared" ca="1" si="1044"/>
        <v/>
      </c>
      <c r="CN196" s="45" t="str">
        <f t="shared" ca="1" si="1045"/>
        <v/>
      </c>
      <c r="CO196" s="45" t="str">
        <f t="shared" ca="1" si="1046"/>
        <v/>
      </c>
      <c r="CP196" s="45" t="str">
        <f t="shared" ca="1" si="1047"/>
        <v/>
      </c>
      <c r="CQ196" s="45" t="str">
        <f t="shared" ca="1" si="1048"/>
        <v/>
      </c>
      <c r="CR196" s="45" t="str">
        <f t="shared" ca="1" si="1049"/>
        <v/>
      </c>
      <c r="CS196" s="45" t="str">
        <f t="shared" ca="1" si="1050"/>
        <v/>
      </c>
      <c r="CT196" s="45" t="str">
        <f t="shared" ca="1" si="1051"/>
        <v/>
      </c>
      <c r="CU196" s="45" t="str">
        <f t="shared" ca="1" si="1052"/>
        <v/>
      </c>
      <c r="CV196" s="45" t="str">
        <f t="shared" ca="1" si="1053"/>
        <v/>
      </c>
      <c r="CW196" s="45" t="str">
        <f t="shared" ca="1" si="1054"/>
        <v/>
      </c>
      <c r="CX196" s="45" t="str">
        <f t="shared" ca="1" si="1055"/>
        <v/>
      </c>
      <c r="CY196" s="45" t="str">
        <f t="shared" ca="1" si="1056"/>
        <v/>
      </c>
      <c r="CZ196" s="45" t="str">
        <f t="shared" ca="1" si="1057"/>
        <v/>
      </c>
    </row>
    <row r="197" spans="1:104" ht="13.5" customHeight="1">
      <c r="A197" s="41">
        <v>177</v>
      </c>
      <c r="B197" s="3">
        <f t="shared" si="655"/>
        <v>197</v>
      </c>
      <c r="C197" s="46" t="s">
        <v>491</v>
      </c>
      <c r="D197" s="45" t="e">
        <f t="shared" ca="1" si="957"/>
        <v>#REF!</v>
      </c>
      <c r="E197" s="45" t="e">
        <f t="shared" ca="1" si="958"/>
        <v>#REF!</v>
      </c>
      <c r="F197" s="45" t="e">
        <f t="shared" ca="1" si="959"/>
        <v>#REF!</v>
      </c>
      <c r="G197" s="45">
        <f t="shared" ca="1" si="960"/>
        <v>0</v>
      </c>
      <c r="H197" s="45" t="str">
        <f t="shared" ca="1" si="961"/>
        <v>purchase of property, plant &amp; equipment</v>
      </c>
      <c r="I197" s="45">
        <f t="shared" ca="1" si="962"/>
        <v>-7452</v>
      </c>
      <c r="J197" s="45">
        <f t="shared" ca="1" si="963"/>
        <v>-9402</v>
      </c>
      <c r="K197" s="45">
        <f t="shared" ca="1" si="964"/>
        <v>-8165</v>
      </c>
      <c r="L197" s="45">
        <f t="shared" ca="1" si="965"/>
        <v>-9571</v>
      </c>
      <c r="M197" s="45">
        <f t="shared" ca="1" si="966"/>
        <v>-11247</v>
      </c>
      <c r="N197" s="45">
        <f t="shared" ca="1" si="967"/>
        <v>0</v>
      </c>
      <c r="O197" s="45">
        <f t="shared" ca="1" si="968"/>
        <v>0</v>
      </c>
      <c r="P197" s="45">
        <f t="shared" ca="1" si="969"/>
        <v>0</v>
      </c>
      <c r="Q197" s="45">
        <f t="shared" ca="1" si="970"/>
        <v>0</v>
      </c>
      <c r="R197" s="45">
        <f t="shared" ca="1" si="971"/>
        <v>0</v>
      </c>
      <c r="S197" s="45">
        <f t="shared" ca="1" si="972"/>
        <v>0</v>
      </c>
      <c r="T197" s="45">
        <f t="shared" ca="1" si="973"/>
        <v>0</v>
      </c>
      <c r="U197" s="45">
        <f t="shared" ca="1" si="974"/>
        <v>0</v>
      </c>
      <c r="V197" s="45">
        <f t="shared" ca="1" si="975"/>
        <v>0</v>
      </c>
      <c r="W197" s="45">
        <f t="shared" ca="1" si="976"/>
        <v>0</v>
      </c>
      <c r="X197" s="45" t="e">
        <f t="shared" ca="1" si="977"/>
        <v>#REF!</v>
      </c>
      <c r="Y197" s="45">
        <f t="shared" ca="1" si="978"/>
        <v>-11247</v>
      </c>
      <c r="Z197" s="45" t="e">
        <f t="shared" ca="1" si="979"/>
        <v>#REF!</v>
      </c>
      <c r="AA197" s="45" t="e">
        <f t="shared" ca="1" si="980"/>
        <v>#REF!</v>
      </c>
      <c r="AB197" s="45" t="str">
        <f t="shared" ca="1" si="981"/>
        <v/>
      </c>
      <c r="AC197" s="45" t="str">
        <f t="shared" ca="1" si="982"/>
        <v/>
      </c>
      <c r="AD197" s="45" t="str">
        <f t="shared" ca="1" si="983"/>
        <v/>
      </c>
      <c r="AE197" s="45" t="str">
        <f t="shared" ca="1" si="984"/>
        <v/>
      </c>
      <c r="AF197" s="45" t="str">
        <f t="shared" ca="1" si="985"/>
        <v/>
      </c>
      <c r="AG197" s="45" t="str">
        <f t="shared" ca="1" si="986"/>
        <v/>
      </c>
      <c r="AH197" s="45" t="str">
        <f t="shared" ca="1" si="987"/>
        <v/>
      </c>
      <c r="AI197" s="45" t="str">
        <f t="shared" ca="1" si="988"/>
        <v/>
      </c>
      <c r="AJ197" s="45" t="str">
        <f t="shared" ca="1" si="989"/>
        <v/>
      </c>
      <c r="AK197" s="45" t="str">
        <f t="shared" ca="1" si="990"/>
        <v/>
      </c>
      <c r="AL197" s="45" t="str">
        <f t="shared" ca="1" si="991"/>
        <v/>
      </c>
      <c r="AM197" s="45" t="str">
        <f t="shared" ca="1" si="992"/>
        <v/>
      </c>
      <c r="AN197" s="45" t="str">
        <f t="shared" ca="1" si="993"/>
        <v/>
      </c>
      <c r="AO197" s="45" t="str">
        <f t="shared" ca="1" si="994"/>
        <v/>
      </c>
      <c r="AP197" s="45" t="str">
        <f t="shared" ca="1" si="995"/>
        <v/>
      </c>
      <c r="AQ197" s="45" t="str">
        <f t="shared" ca="1" si="996"/>
        <v/>
      </c>
      <c r="AR197" s="45" t="str">
        <f t="shared" ca="1" si="997"/>
        <v/>
      </c>
      <c r="AS197" s="45" t="str">
        <f t="shared" ca="1" si="998"/>
        <v/>
      </c>
      <c r="AT197" s="45" t="str">
        <f t="shared" ca="1" si="999"/>
        <v/>
      </c>
      <c r="AU197" s="45" t="str">
        <f t="shared" ca="1" si="1000"/>
        <v/>
      </c>
      <c r="AV197" s="45" t="str">
        <f t="shared" ca="1" si="1001"/>
        <v/>
      </c>
      <c r="AW197" s="45" t="str">
        <f t="shared" ca="1" si="1002"/>
        <v/>
      </c>
      <c r="AX197" s="45" t="str">
        <f t="shared" ca="1" si="1003"/>
        <v/>
      </c>
      <c r="AY197" s="45" t="str">
        <f t="shared" ca="1" si="1004"/>
        <v/>
      </c>
      <c r="AZ197" s="45" t="str">
        <f t="shared" ca="1" si="1005"/>
        <v/>
      </c>
      <c r="BA197" s="45" t="str">
        <f t="shared" ca="1" si="1006"/>
        <v/>
      </c>
      <c r="BB197" s="45" t="str">
        <f t="shared" ca="1" si="1007"/>
        <v/>
      </c>
      <c r="BC197" s="45" t="str">
        <f t="shared" ca="1" si="1008"/>
        <v/>
      </c>
      <c r="BD197" s="45" t="str">
        <f t="shared" ca="1" si="1009"/>
        <v/>
      </c>
      <c r="BE197" s="45" t="str">
        <f t="shared" ca="1" si="1010"/>
        <v/>
      </c>
      <c r="BF197" s="45" t="str">
        <f t="shared" ca="1" si="1011"/>
        <v/>
      </c>
      <c r="BG197" s="45" t="str">
        <f t="shared" ca="1" si="1012"/>
        <v/>
      </c>
      <c r="BH197" s="45" t="str">
        <f t="shared" ca="1" si="1013"/>
        <v/>
      </c>
      <c r="BI197" s="45" t="str">
        <f t="shared" ca="1" si="1014"/>
        <v/>
      </c>
      <c r="BJ197" s="45" t="str">
        <f t="shared" ca="1" si="1015"/>
        <v/>
      </c>
      <c r="BK197" s="45" t="str">
        <f t="shared" ca="1" si="1016"/>
        <v/>
      </c>
      <c r="BL197" s="45" t="str">
        <f t="shared" ca="1" si="1017"/>
        <v/>
      </c>
      <c r="BM197" s="45" t="str">
        <f t="shared" ca="1" si="1018"/>
        <v/>
      </c>
      <c r="BN197" s="45" t="str">
        <f t="shared" ca="1" si="1019"/>
        <v/>
      </c>
      <c r="BO197" s="45" t="str">
        <f t="shared" ca="1" si="1020"/>
        <v/>
      </c>
      <c r="BP197" s="45" t="str">
        <f t="shared" ca="1" si="1021"/>
        <v/>
      </c>
      <c r="BQ197" s="45" t="str">
        <f t="shared" ca="1" si="1022"/>
        <v/>
      </c>
      <c r="BR197" s="45" t="str">
        <f t="shared" ca="1" si="1023"/>
        <v/>
      </c>
      <c r="BS197" s="45" t="str">
        <f t="shared" ca="1" si="1024"/>
        <v/>
      </c>
      <c r="BT197" s="45" t="str">
        <f t="shared" ca="1" si="1025"/>
        <v/>
      </c>
      <c r="BU197" s="45" t="str">
        <f t="shared" ca="1" si="1026"/>
        <v/>
      </c>
      <c r="BV197" s="45" t="str">
        <f t="shared" ca="1" si="1027"/>
        <v/>
      </c>
      <c r="BW197" s="45" t="str">
        <f t="shared" ca="1" si="1028"/>
        <v/>
      </c>
      <c r="BX197" s="45" t="str">
        <f t="shared" ca="1" si="1029"/>
        <v/>
      </c>
      <c r="BY197" s="45" t="str">
        <f t="shared" ca="1" si="1030"/>
        <v/>
      </c>
      <c r="BZ197" s="45" t="str">
        <f t="shared" ca="1" si="1031"/>
        <v/>
      </c>
      <c r="CA197" s="45" t="str">
        <f t="shared" ca="1" si="1032"/>
        <v/>
      </c>
      <c r="CB197" s="45" t="str">
        <f t="shared" ca="1" si="1033"/>
        <v/>
      </c>
      <c r="CC197" s="45" t="str">
        <f t="shared" ca="1" si="1034"/>
        <v/>
      </c>
      <c r="CD197" s="45" t="str">
        <f t="shared" ca="1" si="1035"/>
        <v/>
      </c>
      <c r="CE197" s="45" t="str">
        <f t="shared" ca="1" si="1036"/>
        <v/>
      </c>
      <c r="CF197" s="45" t="str">
        <f t="shared" ca="1" si="1037"/>
        <v/>
      </c>
      <c r="CG197" s="45" t="str">
        <f t="shared" ca="1" si="1038"/>
        <v/>
      </c>
      <c r="CH197" s="45" t="str">
        <f t="shared" ca="1" si="1039"/>
        <v/>
      </c>
      <c r="CI197" s="45" t="str">
        <f t="shared" ca="1" si="1040"/>
        <v/>
      </c>
      <c r="CJ197" s="45" t="str">
        <f t="shared" ca="1" si="1041"/>
        <v/>
      </c>
      <c r="CK197" s="45" t="str">
        <f t="shared" ca="1" si="1042"/>
        <v/>
      </c>
      <c r="CL197" s="45" t="str">
        <f t="shared" ca="1" si="1043"/>
        <v/>
      </c>
      <c r="CM197" s="45" t="str">
        <f t="shared" ca="1" si="1044"/>
        <v/>
      </c>
      <c r="CN197" s="45" t="str">
        <f t="shared" ca="1" si="1045"/>
        <v/>
      </c>
      <c r="CO197" s="45" t="str">
        <f t="shared" ca="1" si="1046"/>
        <v/>
      </c>
      <c r="CP197" s="45" t="str">
        <f t="shared" ca="1" si="1047"/>
        <v/>
      </c>
      <c r="CQ197" s="45" t="str">
        <f t="shared" ca="1" si="1048"/>
        <v/>
      </c>
      <c r="CR197" s="45" t="str">
        <f t="shared" ca="1" si="1049"/>
        <v/>
      </c>
      <c r="CS197" s="45" t="str">
        <f t="shared" ca="1" si="1050"/>
        <v/>
      </c>
      <c r="CT197" s="45" t="str">
        <f t="shared" ca="1" si="1051"/>
        <v/>
      </c>
      <c r="CU197" s="45" t="str">
        <f t="shared" ca="1" si="1052"/>
        <v/>
      </c>
      <c r="CV197" s="45" t="str">
        <f t="shared" ca="1" si="1053"/>
        <v/>
      </c>
      <c r="CW197" s="45" t="str">
        <f t="shared" ca="1" si="1054"/>
        <v/>
      </c>
      <c r="CX197" s="45" t="str">
        <f t="shared" ca="1" si="1055"/>
        <v/>
      </c>
      <c r="CY197" s="45" t="str">
        <f t="shared" ca="1" si="1056"/>
        <v/>
      </c>
      <c r="CZ197" s="45" t="str">
        <f t="shared" ca="1" si="1057"/>
        <v/>
      </c>
    </row>
    <row r="198" spans="1:104" ht="13.5" customHeight="1">
      <c r="A198" s="41">
        <v>178</v>
      </c>
      <c r="B198" s="3">
        <f t="shared" si="655"/>
        <v>198</v>
      </c>
      <c r="C198" s="46" t="s">
        <v>490</v>
      </c>
      <c r="D198" s="45" t="e">
        <f t="shared" ca="1" si="957"/>
        <v>#REF!</v>
      </c>
      <c r="E198" s="45" t="e">
        <f t="shared" ca="1" si="958"/>
        <v>#REF!</v>
      </c>
      <c r="F198" s="45" t="e">
        <f t="shared" ca="1" si="959"/>
        <v>#REF!</v>
      </c>
      <c r="G198" s="45">
        <f t="shared" ca="1" si="960"/>
        <v>0</v>
      </c>
      <c r="H198" s="45" t="str">
        <f t="shared" ca="1" si="961"/>
        <v>acquisitions</v>
      </c>
      <c r="I198" s="45">
        <f t="shared" ca="1" si="962"/>
        <v>-244</v>
      </c>
      <c r="J198" s="45">
        <f t="shared" ca="1" si="963"/>
        <v>-350</v>
      </c>
      <c r="K198" s="45">
        <f t="shared" ca="1" si="964"/>
        <v>-496</v>
      </c>
      <c r="L198" s="45">
        <f t="shared" ca="1" si="965"/>
        <v>0</v>
      </c>
      <c r="M198" s="45">
        <f t="shared" ca="1" si="966"/>
        <v>0</v>
      </c>
      <c r="N198" s="45">
        <f t="shared" ca="1" si="967"/>
        <v>0</v>
      </c>
      <c r="O198" s="45">
        <f t="shared" ca="1" si="968"/>
        <v>0</v>
      </c>
      <c r="P198" s="45">
        <f t="shared" ca="1" si="969"/>
        <v>0</v>
      </c>
      <c r="Q198" s="45">
        <f t="shared" ca="1" si="970"/>
        <v>0</v>
      </c>
      <c r="R198" s="45">
        <f t="shared" ca="1" si="971"/>
        <v>0</v>
      </c>
      <c r="S198" s="45">
        <f t="shared" ca="1" si="972"/>
        <v>0</v>
      </c>
      <c r="T198" s="45">
        <f t="shared" ca="1" si="973"/>
        <v>0</v>
      </c>
      <c r="U198" s="45">
        <f t="shared" ca="1" si="974"/>
        <v>0</v>
      </c>
      <c r="V198" s="45">
        <f t="shared" ca="1" si="975"/>
        <v>0</v>
      </c>
      <c r="W198" s="45">
        <f t="shared" ca="1" si="976"/>
        <v>0</v>
      </c>
      <c r="X198" s="45" t="e">
        <f t="shared" ca="1" si="977"/>
        <v>#REF!</v>
      </c>
      <c r="Y198" s="45">
        <f t="shared" ca="1" si="978"/>
        <v>0</v>
      </c>
      <c r="Z198" s="45" t="e">
        <f t="shared" ca="1" si="979"/>
        <v>#REF!</v>
      </c>
      <c r="AA198" s="45" t="e">
        <f t="shared" ca="1" si="980"/>
        <v>#REF!</v>
      </c>
      <c r="AB198" s="45" t="str">
        <f t="shared" ca="1" si="981"/>
        <v/>
      </c>
      <c r="AC198" s="45" t="str">
        <f t="shared" ca="1" si="982"/>
        <v/>
      </c>
      <c r="AD198" s="45" t="str">
        <f t="shared" ca="1" si="983"/>
        <v/>
      </c>
      <c r="AE198" s="45" t="str">
        <f t="shared" ca="1" si="984"/>
        <v/>
      </c>
      <c r="AF198" s="45" t="str">
        <f t="shared" ca="1" si="985"/>
        <v/>
      </c>
      <c r="AG198" s="45" t="str">
        <f t="shared" ca="1" si="986"/>
        <v/>
      </c>
      <c r="AH198" s="45" t="str">
        <f t="shared" ca="1" si="987"/>
        <v/>
      </c>
      <c r="AI198" s="45" t="str">
        <f t="shared" ca="1" si="988"/>
        <v/>
      </c>
      <c r="AJ198" s="45" t="str">
        <f t="shared" ca="1" si="989"/>
        <v/>
      </c>
      <c r="AK198" s="45" t="str">
        <f t="shared" ca="1" si="990"/>
        <v/>
      </c>
      <c r="AL198" s="45" t="str">
        <f t="shared" ca="1" si="991"/>
        <v/>
      </c>
      <c r="AM198" s="45" t="str">
        <f t="shared" ca="1" si="992"/>
        <v/>
      </c>
      <c r="AN198" s="45" t="str">
        <f t="shared" ca="1" si="993"/>
        <v/>
      </c>
      <c r="AO198" s="45" t="str">
        <f t="shared" ca="1" si="994"/>
        <v/>
      </c>
      <c r="AP198" s="45" t="str">
        <f t="shared" ca="1" si="995"/>
        <v/>
      </c>
      <c r="AQ198" s="45" t="str">
        <f t="shared" ca="1" si="996"/>
        <v/>
      </c>
      <c r="AR198" s="45" t="str">
        <f t="shared" ca="1" si="997"/>
        <v/>
      </c>
      <c r="AS198" s="45" t="str">
        <f t="shared" ca="1" si="998"/>
        <v/>
      </c>
      <c r="AT198" s="45" t="str">
        <f t="shared" ca="1" si="999"/>
        <v/>
      </c>
      <c r="AU198" s="45" t="str">
        <f t="shared" ca="1" si="1000"/>
        <v/>
      </c>
      <c r="AV198" s="45" t="str">
        <f t="shared" ca="1" si="1001"/>
        <v/>
      </c>
      <c r="AW198" s="45" t="str">
        <f t="shared" ca="1" si="1002"/>
        <v/>
      </c>
      <c r="AX198" s="45" t="str">
        <f t="shared" ca="1" si="1003"/>
        <v/>
      </c>
      <c r="AY198" s="45" t="str">
        <f t="shared" ca="1" si="1004"/>
        <v/>
      </c>
      <c r="AZ198" s="45" t="str">
        <f t="shared" ca="1" si="1005"/>
        <v/>
      </c>
      <c r="BA198" s="45" t="str">
        <f t="shared" ca="1" si="1006"/>
        <v/>
      </c>
      <c r="BB198" s="45" t="str">
        <f t="shared" ca="1" si="1007"/>
        <v/>
      </c>
      <c r="BC198" s="45" t="str">
        <f t="shared" ca="1" si="1008"/>
        <v/>
      </c>
      <c r="BD198" s="45" t="str">
        <f t="shared" ca="1" si="1009"/>
        <v/>
      </c>
      <c r="BE198" s="45" t="str">
        <f t="shared" ca="1" si="1010"/>
        <v/>
      </c>
      <c r="BF198" s="45" t="str">
        <f t="shared" ca="1" si="1011"/>
        <v/>
      </c>
      <c r="BG198" s="45" t="str">
        <f t="shared" ca="1" si="1012"/>
        <v/>
      </c>
      <c r="BH198" s="45" t="str">
        <f t="shared" ca="1" si="1013"/>
        <v/>
      </c>
      <c r="BI198" s="45" t="str">
        <f t="shared" ca="1" si="1014"/>
        <v/>
      </c>
      <c r="BJ198" s="45" t="str">
        <f t="shared" ca="1" si="1015"/>
        <v/>
      </c>
      <c r="BK198" s="45" t="str">
        <f t="shared" ca="1" si="1016"/>
        <v/>
      </c>
      <c r="BL198" s="45" t="str">
        <f t="shared" ca="1" si="1017"/>
        <v/>
      </c>
      <c r="BM198" s="45" t="str">
        <f t="shared" ca="1" si="1018"/>
        <v/>
      </c>
      <c r="BN198" s="45" t="str">
        <f t="shared" ca="1" si="1019"/>
        <v/>
      </c>
      <c r="BO198" s="45" t="str">
        <f t="shared" ca="1" si="1020"/>
        <v/>
      </c>
      <c r="BP198" s="45" t="str">
        <f t="shared" ca="1" si="1021"/>
        <v/>
      </c>
      <c r="BQ198" s="45" t="str">
        <f t="shared" ca="1" si="1022"/>
        <v/>
      </c>
      <c r="BR198" s="45" t="str">
        <f t="shared" ca="1" si="1023"/>
        <v/>
      </c>
      <c r="BS198" s="45" t="str">
        <f t="shared" ca="1" si="1024"/>
        <v/>
      </c>
      <c r="BT198" s="45" t="str">
        <f t="shared" ca="1" si="1025"/>
        <v/>
      </c>
      <c r="BU198" s="45" t="str">
        <f t="shared" ca="1" si="1026"/>
        <v/>
      </c>
      <c r="BV198" s="45" t="str">
        <f t="shared" ca="1" si="1027"/>
        <v/>
      </c>
      <c r="BW198" s="45" t="str">
        <f t="shared" ca="1" si="1028"/>
        <v/>
      </c>
      <c r="BX198" s="45" t="str">
        <f t="shared" ca="1" si="1029"/>
        <v/>
      </c>
      <c r="BY198" s="45" t="str">
        <f t="shared" ca="1" si="1030"/>
        <v/>
      </c>
      <c r="BZ198" s="45" t="str">
        <f t="shared" ca="1" si="1031"/>
        <v/>
      </c>
      <c r="CA198" s="45" t="str">
        <f t="shared" ca="1" si="1032"/>
        <v/>
      </c>
      <c r="CB198" s="45" t="str">
        <f t="shared" ca="1" si="1033"/>
        <v/>
      </c>
      <c r="CC198" s="45" t="str">
        <f t="shared" ca="1" si="1034"/>
        <v/>
      </c>
      <c r="CD198" s="45" t="str">
        <f t="shared" ca="1" si="1035"/>
        <v/>
      </c>
      <c r="CE198" s="45" t="str">
        <f t="shared" ca="1" si="1036"/>
        <v/>
      </c>
      <c r="CF198" s="45" t="str">
        <f t="shared" ca="1" si="1037"/>
        <v/>
      </c>
      <c r="CG198" s="45" t="str">
        <f t="shared" ca="1" si="1038"/>
        <v/>
      </c>
      <c r="CH198" s="45" t="str">
        <f t="shared" ca="1" si="1039"/>
        <v/>
      </c>
      <c r="CI198" s="45" t="str">
        <f t="shared" ca="1" si="1040"/>
        <v/>
      </c>
      <c r="CJ198" s="45" t="str">
        <f t="shared" ca="1" si="1041"/>
        <v/>
      </c>
      <c r="CK198" s="45" t="str">
        <f t="shared" ca="1" si="1042"/>
        <v/>
      </c>
      <c r="CL198" s="45" t="str">
        <f t="shared" ca="1" si="1043"/>
        <v/>
      </c>
      <c r="CM198" s="45" t="str">
        <f t="shared" ca="1" si="1044"/>
        <v/>
      </c>
      <c r="CN198" s="45" t="str">
        <f t="shared" ca="1" si="1045"/>
        <v/>
      </c>
      <c r="CO198" s="45" t="str">
        <f t="shared" ca="1" si="1046"/>
        <v/>
      </c>
      <c r="CP198" s="45" t="str">
        <f t="shared" ca="1" si="1047"/>
        <v/>
      </c>
      <c r="CQ198" s="45" t="str">
        <f t="shared" ca="1" si="1048"/>
        <v/>
      </c>
      <c r="CR198" s="45" t="str">
        <f t="shared" ca="1" si="1049"/>
        <v/>
      </c>
      <c r="CS198" s="45" t="str">
        <f t="shared" ca="1" si="1050"/>
        <v/>
      </c>
      <c r="CT198" s="45" t="str">
        <f t="shared" ca="1" si="1051"/>
        <v/>
      </c>
      <c r="CU198" s="45" t="str">
        <f t="shared" ca="1" si="1052"/>
        <v/>
      </c>
      <c r="CV198" s="45" t="str">
        <f t="shared" ca="1" si="1053"/>
        <v/>
      </c>
      <c r="CW198" s="45" t="str">
        <f t="shared" ca="1" si="1054"/>
        <v/>
      </c>
      <c r="CX198" s="45" t="str">
        <f t="shared" ca="1" si="1055"/>
        <v/>
      </c>
      <c r="CY198" s="45" t="str">
        <f t="shared" ca="1" si="1056"/>
        <v/>
      </c>
      <c r="CZ198" s="45" t="str">
        <f t="shared" ca="1" si="1057"/>
        <v/>
      </c>
    </row>
    <row r="199" spans="1:104" ht="13.5" customHeight="1">
      <c r="A199" s="41">
        <v>179</v>
      </c>
      <c r="B199" s="3">
        <f t="shared" si="655"/>
        <v>199</v>
      </c>
      <c r="C199" s="46" t="s">
        <v>489</v>
      </c>
      <c r="D199" s="45" t="e">
        <f t="shared" ca="1" si="957"/>
        <v>#REF!</v>
      </c>
      <c r="E199" s="45" t="e">
        <f t="shared" ca="1" si="958"/>
        <v>#REF!</v>
      </c>
      <c r="F199" s="45" t="e">
        <f t="shared" ca="1" si="959"/>
        <v>#REF!</v>
      </c>
      <c r="G199" s="45">
        <f t="shared" ca="1" si="960"/>
        <v>0</v>
      </c>
      <c r="H199" s="45" t="str">
        <f t="shared" ca="1" si="961"/>
        <v>purchase of long-term investments</v>
      </c>
      <c r="I199" s="45">
        <f t="shared" ca="1" si="962"/>
        <v>0</v>
      </c>
      <c r="J199" s="45">
        <f t="shared" ca="1" si="963"/>
        <v>-151232</v>
      </c>
      <c r="K199" s="45">
        <f t="shared" ca="1" si="964"/>
        <v>0</v>
      </c>
      <c r="L199" s="45">
        <f t="shared" ca="1" si="965"/>
        <v>-217128</v>
      </c>
      <c r="M199" s="45">
        <f t="shared" ca="1" si="966"/>
        <v>0</v>
      </c>
      <c r="N199" s="45">
        <f t="shared" ca="1" si="967"/>
        <v>0</v>
      </c>
      <c r="O199" s="45">
        <f t="shared" ca="1" si="968"/>
        <v>0</v>
      </c>
      <c r="P199" s="45">
        <f t="shared" ca="1" si="969"/>
        <v>0</v>
      </c>
      <c r="Q199" s="45">
        <f t="shared" ca="1" si="970"/>
        <v>0</v>
      </c>
      <c r="R199" s="45">
        <f t="shared" ca="1" si="971"/>
        <v>0</v>
      </c>
      <c r="S199" s="45">
        <f t="shared" ca="1" si="972"/>
        <v>0</v>
      </c>
      <c r="T199" s="45">
        <f t="shared" ca="1" si="973"/>
        <v>0</v>
      </c>
      <c r="U199" s="45">
        <f t="shared" ca="1" si="974"/>
        <v>0</v>
      </c>
      <c r="V199" s="45">
        <f t="shared" ca="1" si="975"/>
        <v>0</v>
      </c>
      <c r="W199" s="45">
        <f t="shared" ca="1" si="976"/>
        <v>0</v>
      </c>
      <c r="X199" s="45" t="e">
        <f t="shared" ca="1" si="977"/>
        <v>#REF!</v>
      </c>
      <c r="Y199" s="45">
        <f t="shared" ca="1" si="978"/>
        <v>0</v>
      </c>
      <c r="Z199" s="45" t="e">
        <f t="shared" ca="1" si="979"/>
        <v>#REF!</v>
      </c>
      <c r="AA199" s="45" t="e">
        <f t="shared" ca="1" si="980"/>
        <v>#REF!</v>
      </c>
      <c r="AB199" s="45" t="str">
        <f t="shared" ca="1" si="981"/>
        <v/>
      </c>
      <c r="AC199" s="45" t="str">
        <f t="shared" ca="1" si="982"/>
        <v/>
      </c>
      <c r="AD199" s="45" t="str">
        <f t="shared" ca="1" si="983"/>
        <v/>
      </c>
      <c r="AE199" s="45" t="str">
        <f t="shared" ca="1" si="984"/>
        <v/>
      </c>
      <c r="AF199" s="45" t="str">
        <f t="shared" ca="1" si="985"/>
        <v/>
      </c>
      <c r="AG199" s="45" t="str">
        <f t="shared" ca="1" si="986"/>
        <v/>
      </c>
      <c r="AH199" s="45" t="str">
        <f t="shared" ca="1" si="987"/>
        <v/>
      </c>
      <c r="AI199" s="45" t="str">
        <f t="shared" ca="1" si="988"/>
        <v/>
      </c>
      <c r="AJ199" s="45" t="str">
        <f t="shared" ca="1" si="989"/>
        <v/>
      </c>
      <c r="AK199" s="45" t="str">
        <f t="shared" ca="1" si="990"/>
        <v/>
      </c>
      <c r="AL199" s="45" t="str">
        <f t="shared" ca="1" si="991"/>
        <v/>
      </c>
      <c r="AM199" s="45" t="str">
        <f t="shared" ca="1" si="992"/>
        <v/>
      </c>
      <c r="AN199" s="45" t="str">
        <f t="shared" ca="1" si="993"/>
        <v/>
      </c>
      <c r="AO199" s="45" t="str">
        <f t="shared" ca="1" si="994"/>
        <v/>
      </c>
      <c r="AP199" s="45" t="str">
        <f t="shared" ca="1" si="995"/>
        <v/>
      </c>
      <c r="AQ199" s="45" t="str">
        <f t="shared" ca="1" si="996"/>
        <v/>
      </c>
      <c r="AR199" s="45" t="str">
        <f t="shared" ca="1" si="997"/>
        <v/>
      </c>
      <c r="AS199" s="45" t="str">
        <f t="shared" ca="1" si="998"/>
        <v/>
      </c>
      <c r="AT199" s="45" t="str">
        <f t="shared" ca="1" si="999"/>
        <v/>
      </c>
      <c r="AU199" s="45" t="str">
        <f t="shared" ca="1" si="1000"/>
        <v/>
      </c>
      <c r="AV199" s="45" t="str">
        <f t="shared" ca="1" si="1001"/>
        <v/>
      </c>
      <c r="AW199" s="45" t="str">
        <f t="shared" ca="1" si="1002"/>
        <v/>
      </c>
      <c r="AX199" s="45" t="str">
        <f t="shared" ca="1" si="1003"/>
        <v/>
      </c>
      <c r="AY199" s="45" t="str">
        <f t="shared" ca="1" si="1004"/>
        <v/>
      </c>
      <c r="AZ199" s="45" t="str">
        <f t="shared" ca="1" si="1005"/>
        <v/>
      </c>
      <c r="BA199" s="45" t="str">
        <f t="shared" ca="1" si="1006"/>
        <v/>
      </c>
      <c r="BB199" s="45" t="str">
        <f t="shared" ca="1" si="1007"/>
        <v/>
      </c>
      <c r="BC199" s="45" t="str">
        <f t="shared" ca="1" si="1008"/>
        <v/>
      </c>
      <c r="BD199" s="45" t="str">
        <f t="shared" ca="1" si="1009"/>
        <v/>
      </c>
      <c r="BE199" s="45" t="str">
        <f t="shared" ca="1" si="1010"/>
        <v/>
      </c>
      <c r="BF199" s="45" t="str">
        <f t="shared" ca="1" si="1011"/>
        <v/>
      </c>
      <c r="BG199" s="45" t="str">
        <f t="shared" ca="1" si="1012"/>
        <v/>
      </c>
      <c r="BH199" s="45" t="str">
        <f t="shared" ca="1" si="1013"/>
        <v/>
      </c>
      <c r="BI199" s="45" t="str">
        <f t="shared" ca="1" si="1014"/>
        <v/>
      </c>
      <c r="BJ199" s="45" t="str">
        <f t="shared" ca="1" si="1015"/>
        <v/>
      </c>
      <c r="BK199" s="45" t="str">
        <f t="shared" ca="1" si="1016"/>
        <v/>
      </c>
      <c r="BL199" s="45" t="str">
        <f t="shared" ca="1" si="1017"/>
        <v/>
      </c>
      <c r="BM199" s="45" t="str">
        <f t="shared" ca="1" si="1018"/>
        <v/>
      </c>
      <c r="BN199" s="45" t="str">
        <f t="shared" ca="1" si="1019"/>
        <v/>
      </c>
      <c r="BO199" s="45" t="str">
        <f t="shared" ca="1" si="1020"/>
        <v/>
      </c>
      <c r="BP199" s="45" t="str">
        <f t="shared" ca="1" si="1021"/>
        <v/>
      </c>
      <c r="BQ199" s="45" t="str">
        <f t="shared" ca="1" si="1022"/>
        <v/>
      </c>
      <c r="BR199" s="45" t="str">
        <f t="shared" ca="1" si="1023"/>
        <v/>
      </c>
      <c r="BS199" s="45" t="str">
        <f t="shared" ca="1" si="1024"/>
        <v/>
      </c>
      <c r="BT199" s="45" t="str">
        <f t="shared" ca="1" si="1025"/>
        <v/>
      </c>
      <c r="BU199" s="45" t="str">
        <f t="shared" ca="1" si="1026"/>
        <v/>
      </c>
      <c r="BV199" s="45" t="str">
        <f t="shared" ca="1" si="1027"/>
        <v/>
      </c>
      <c r="BW199" s="45" t="str">
        <f t="shared" ca="1" si="1028"/>
        <v/>
      </c>
      <c r="BX199" s="45" t="str">
        <f t="shared" ca="1" si="1029"/>
        <v/>
      </c>
      <c r="BY199" s="45" t="str">
        <f t="shared" ca="1" si="1030"/>
        <v/>
      </c>
      <c r="BZ199" s="45" t="str">
        <f t="shared" ca="1" si="1031"/>
        <v/>
      </c>
      <c r="CA199" s="45" t="str">
        <f t="shared" ca="1" si="1032"/>
        <v/>
      </c>
      <c r="CB199" s="45" t="str">
        <f t="shared" ca="1" si="1033"/>
        <v/>
      </c>
      <c r="CC199" s="45" t="str">
        <f t="shared" ca="1" si="1034"/>
        <v/>
      </c>
      <c r="CD199" s="45" t="str">
        <f t="shared" ca="1" si="1035"/>
        <v/>
      </c>
      <c r="CE199" s="45" t="str">
        <f t="shared" ca="1" si="1036"/>
        <v/>
      </c>
      <c r="CF199" s="45" t="str">
        <f t="shared" ca="1" si="1037"/>
        <v/>
      </c>
      <c r="CG199" s="45" t="str">
        <f t="shared" ca="1" si="1038"/>
        <v/>
      </c>
      <c r="CH199" s="45" t="str">
        <f t="shared" ca="1" si="1039"/>
        <v/>
      </c>
      <c r="CI199" s="45" t="str">
        <f t="shared" ca="1" si="1040"/>
        <v/>
      </c>
      <c r="CJ199" s="45" t="str">
        <f t="shared" ca="1" si="1041"/>
        <v/>
      </c>
      <c r="CK199" s="45" t="str">
        <f t="shared" ca="1" si="1042"/>
        <v/>
      </c>
      <c r="CL199" s="45" t="str">
        <f t="shared" ca="1" si="1043"/>
        <v/>
      </c>
      <c r="CM199" s="45" t="str">
        <f t="shared" ca="1" si="1044"/>
        <v/>
      </c>
      <c r="CN199" s="45" t="str">
        <f t="shared" ca="1" si="1045"/>
        <v/>
      </c>
      <c r="CO199" s="45" t="str">
        <f t="shared" ca="1" si="1046"/>
        <v/>
      </c>
      <c r="CP199" s="45" t="str">
        <f t="shared" ca="1" si="1047"/>
        <v/>
      </c>
      <c r="CQ199" s="45" t="str">
        <f t="shared" ca="1" si="1048"/>
        <v/>
      </c>
      <c r="CR199" s="45" t="str">
        <f t="shared" ca="1" si="1049"/>
        <v/>
      </c>
      <c r="CS199" s="45" t="str">
        <f t="shared" ca="1" si="1050"/>
        <v/>
      </c>
      <c r="CT199" s="45" t="str">
        <f t="shared" ca="1" si="1051"/>
        <v/>
      </c>
      <c r="CU199" s="45" t="str">
        <f t="shared" ca="1" si="1052"/>
        <v/>
      </c>
      <c r="CV199" s="45" t="str">
        <f t="shared" ca="1" si="1053"/>
        <v/>
      </c>
      <c r="CW199" s="45" t="str">
        <f t="shared" ca="1" si="1054"/>
        <v/>
      </c>
      <c r="CX199" s="45" t="str">
        <f t="shared" ca="1" si="1055"/>
        <v/>
      </c>
      <c r="CY199" s="45" t="str">
        <f t="shared" ca="1" si="1056"/>
        <v/>
      </c>
      <c r="CZ199" s="45" t="str">
        <f t="shared" ca="1" si="1057"/>
        <v/>
      </c>
    </row>
    <row r="200" spans="1:104" ht="13.5" customHeight="1">
      <c r="A200" s="41">
        <v>180</v>
      </c>
      <c r="B200" s="3">
        <f t="shared" si="655"/>
        <v>200</v>
      </c>
      <c r="C200" s="46" t="s">
        <v>488</v>
      </c>
      <c r="D200" s="45" t="e">
        <f t="shared" ca="1" si="957"/>
        <v>#REF!</v>
      </c>
      <c r="E200" s="45" t="e">
        <f t="shared" ca="1" si="958"/>
        <v>#REF!</v>
      </c>
      <c r="F200" s="45" t="e">
        <f t="shared" ca="1" si="959"/>
        <v>#REF!</v>
      </c>
      <c r="G200" s="45">
        <f t="shared" ca="1" si="960"/>
        <v>0</v>
      </c>
      <c r="H200" s="45" t="str">
        <f t="shared" ca="1" si="961"/>
        <v>purchase of  short-term investments</v>
      </c>
      <c r="I200" s="45">
        <f t="shared" ca="1" si="962"/>
        <v>-102317</v>
      </c>
      <c r="J200" s="45">
        <f t="shared" ca="1" si="963"/>
        <v>0</v>
      </c>
      <c r="K200" s="45">
        <f t="shared" ca="1" si="964"/>
        <v>-148489</v>
      </c>
      <c r="L200" s="45">
        <f t="shared" ca="1" si="965"/>
        <v>0</v>
      </c>
      <c r="M200" s="45">
        <f t="shared" ca="1" si="966"/>
        <v>0</v>
      </c>
      <c r="N200" s="45">
        <f t="shared" ca="1" si="967"/>
        <v>0</v>
      </c>
      <c r="O200" s="45">
        <f t="shared" ca="1" si="968"/>
        <v>0</v>
      </c>
      <c r="P200" s="45">
        <f t="shared" ca="1" si="969"/>
        <v>0</v>
      </c>
      <c r="Q200" s="45">
        <f t="shared" ca="1" si="970"/>
        <v>0</v>
      </c>
      <c r="R200" s="45">
        <f t="shared" ca="1" si="971"/>
        <v>0</v>
      </c>
      <c r="S200" s="45">
        <f t="shared" ca="1" si="972"/>
        <v>0</v>
      </c>
      <c r="T200" s="45">
        <f t="shared" ca="1" si="973"/>
        <v>0</v>
      </c>
      <c r="U200" s="45">
        <f t="shared" ca="1" si="974"/>
        <v>0</v>
      </c>
      <c r="V200" s="45">
        <f t="shared" ca="1" si="975"/>
        <v>0</v>
      </c>
      <c r="W200" s="45">
        <f t="shared" ca="1" si="976"/>
        <v>0</v>
      </c>
      <c r="X200" s="45" t="e">
        <f t="shared" ca="1" si="977"/>
        <v>#REF!</v>
      </c>
      <c r="Y200" s="45">
        <f t="shared" ca="1" si="978"/>
        <v>0</v>
      </c>
      <c r="Z200" s="45" t="e">
        <f t="shared" ca="1" si="979"/>
        <v>#REF!</v>
      </c>
      <c r="AA200" s="45" t="e">
        <f t="shared" ca="1" si="980"/>
        <v>#REF!</v>
      </c>
      <c r="AB200" s="45" t="str">
        <f t="shared" ca="1" si="981"/>
        <v/>
      </c>
      <c r="AC200" s="45" t="str">
        <f t="shared" ca="1" si="982"/>
        <v/>
      </c>
      <c r="AD200" s="45" t="str">
        <f t="shared" ca="1" si="983"/>
        <v/>
      </c>
      <c r="AE200" s="45" t="str">
        <f t="shared" ca="1" si="984"/>
        <v/>
      </c>
      <c r="AF200" s="45" t="str">
        <f t="shared" ca="1" si="985"/>
        <v/>
      </c>
      <c r="AG200" s="45" t="str">
        <f t="shared" ca="1" si="986"/>
        <v/>
      </c>
      <c r="AH200" s="45" t="str">
        <f t="shared" ca="1" si="987"/>
        <v/>
      </c>
      <c r="AI200" s="45" t="str">
        <f t="shared" ca="1" si="988"/>
        <v/>
      </c>
      <c r="AJ200" s="45" t="str">
        <f t="shared" ca="1" si="989"/>
        <v/>
      </c>
      <c r="AK200" s="45" t="str">
        <f t="shared" ca="1" si="990"/>
        <v/>
      </c>
      <c r="AL200" s="45" t="str">
        <f t="shared" ca="1" si="991"/>
        <v/>
      </c>
      <c r="AM200" s="45" t="str">
        <f t="shared" ca="1" si="992"/>
        <v/>
      </c>
      <c r="AN200" s="45" t="str">
        <f t="shared" ca="1" si="993"/>
        <v/>
      </c>
      <c r="AO200" s="45" t="str">
        <f t="shared" ca="1" si="994"/>
        <v/>
      </c>
      <c r="AP200" s="45" t="str">
        <f t="shared" ca="1" si="995"/>
        <v/>
      </c>
      <c r="AQ200" s="45" t="str">
        <f t="shared" ca="1" si="996"/>
        <v/>
      </c>
      <c r="AR200" s="45" t="str">
        <f t="shared" ca="1" si="997"/>
        <v/>
      </c>
      <c r="AS200" s="45" t="str">
        <f t="shared" ca="1" si="998"/>
        <v/>
      </c>
      <c r="AT200" s="45" t="str">
        <f t="shared" ca="1" si="999"/>
        <v/>
      </c>
      <c r="AU200" s="45" t="str">
        <f t="shared" ca="1" si="1000"/>
        <v/>
      </c>
      <c r="AV200" s="45" t="str">
        <f t="shared" ca="1" si="1001"/>
        <v/>
      </c>
      <c r="AW200" s="45" t="str">
        <f t="shared" ca="1" si="1002"/>
        <v/>
      </c>
      <c r="AX200" s="45" t="str">
        <f t="shared" ca="1" si="1003"/>
        <v/>
      </c>
      <c r="AY200" s="45" t="str">
        <f t="shared" ca="1" si="1004"/>
        <v/>
      </c>
      <c r="AZ200" s="45" t="str">
        <f t="shared" ca="1" si="1005"/>
        <v/>
      </c>
      <c r="BA200" s="45" t="str">
        <f t="shared" ca="1" si="1006"/>
        <v/>
      </c>
      <c r="BB200" s="45" t="str">
        <f t="shared" ca="1" si="1007"/>
        <v/>
      </c>
      <c r="BC200" s="45" t="str">
        <f t="shared" ca="1" si="1008"/>
        <v/>
      </c>
      <c r="BD200" s="45" t="str">
        <f t="shared" ca="1" si="1009"/>
        <v/>
      </c>
      <c r="BE200" s="45" t="str">
        <f t="shared" ca="1" si="1010"/>
        <v/>
      </c>
      <c r="BF200" s="45" t="str">
        <f t="shared" ca="1" si="1011"/>
        <v/>
      </c>
      <c r="BG200" s="45" t="str">
        <f t="shared" ca="1" si="1012"/>
        <v/>
      </c>
      <c r="BH200" s="45" t="str">
        <f t="shared" ca="1" si="1013"/>
        <v/>
      </c>
      <c r="BI200" s="45" t="str">
        <f t="shared" ca="1" si="1014"/>
        <v/>
      </c>
      <c r="BJ200" s="45" t="str">
        <f t="shared" ca="1" si="1015"/>
        <v/>
      </c>
      <c r="BK200" s="45" t="str">
        <f t="shared" ca="1" si="1016"/>
        <v/>
      </c>
      <c r="BL200" s="45" t="str">
        <f t="shared" ca="1" si="1017"/>
        <v/>
      </c>
      <c r="BM200" s="45" t="str">
        <f t="shared" ca="1" si="1018"/>
        <v/>
      </c>
      <c r="BN200" s="45" t="str">
        <f t="shared" ca="1" si="1019"/>
        <v/>
      </c>
      <c r="BO200" s="45" t="str">
        <f t="shared" ca="1" si="1020"/>
        <v/>
      </c>
      <c r="BP200" s="45" t="str">
        <f t="shared" ca="1" si="1021"/>
        <v/>
      </c>
      <c r="BQ200" s="45" t="str">
        <f t="shared" ca="1" si="1022"/>
        <v/>
      </c>
      <c r="BR200" s="45" t="str">
        <f t="shared" ca="1" si="1023"/>
        <v/>
      </c>
      <c r="BS200" s="45" t="str">
        <f t="shared" ca="1" si="1024"/>
        <v/>
      </c>
      <c r="BT200" s="45" t="str">
        <f t="shared" ca="1" si="1025"/>
        <v/>
      </c>
      <c r="BU200" s="45" t="str">
        <f t="shared" ca="1" si="1026"/>
        <v/>
      </c>
      <c r="BV200" s="45" t="str">
        <f t="shared" ca="1" si="1027"/>
        <v/>
      </c>
      <c r="BW200" s="45" t="str">
        <f t="shared" ca="1" si="1028"/>
        <v/>
      </c>
      <c r="BX200" s="45" t="str">
        <f t="shared" ca="1" si="1029"/>
        <v/>
      </c>
      <c r="BY200" s="45" t="str">
        <f t="shared" ca="1" si="1030"/>
        <v/>
      </c>
      <c r="BZ200" s="45" t="str">
        <f t="shared" ca="1" si="1031"/>
        <v/>
      </c>
      <c r="CA200" s="45" t="str">
        <f t="shared" ca="1" si="1032"/>
        <v/>
      </c>
      <c r="CB200" s="45" t="str">
        <f t="shared" ca="1" si="1033"/>
        <v/>
      </c>
      <c r="CC200" s="45" t="str">
        <f t="shared" ca="1" si="1034"/>
        <v/>
      </c>
      <c r="CD200" s="45" t="str">
        <f t="shared" ca="1" si="1035"/>
        <v/>
      </c>
      <c r="CE200" s="45" t="str">
        <f t="shared" ca="1" si="1036"/>
        <v/>
      </c>
      <c r="CF200" s="45" t="str">
        <f t="shared" ca="1" si="1037"/>
        <v/>
      </c>
      <c r="CG200" s="45" t="str">
        <f t="shared" ca="1" si="1038"/>
        <v/>
      </c>
      <c r="CH200" s="45" t="str">
        <f t="shared" ca="1" si="1039"/>
        <v/>
      </c>
      <c r="CI200" s="45" t="str">
        <f t="shared" ca="1" si="1040"/>
        <v/>
      </c>
      <c r="CJ200" s="45" t="str">
        <f t="shared" ca="1" si="1041"/>
        <v/>
      </c>
      <c r="CK200" s="45" t="str">
        <f t="shared" ca="1" si="1042"/>
        <v/>
      </c>
      <c r="CL200" s="45" t="str">
        <f t="shared" ca="1" si="1043"/>
        <v/>
      </c>
      <c r="CM200" s="45" t="str">
        <f t="shared" ca="1" si="1044"/>
        <v/>
      </c>
      <c r="CN200" s="45" t="str">
        <f t="shared" ca="1" si="1045"/>
        <v/>
      </c>
      <c r="CO200" s="45" t="str">
        <f t="shared" ca="1" si="1046"/>
        <v/>
      </c>
      <c r="CP200" s="45" t="str">
        <f t="shared" ca="1" si="1047"/>
        <v/>
      </c>
      <c r="CQ200" s="45" t="str">
        <f t="shared" ca="1" si="1048"/>
        <v/>
      </c>
      <c r="CR200" s="45" t="str">
        <f t="shared" ca="1" si="1049"/>
        <v/>
      </c>
      <c r="CS200" s="45" t="str">
        <f t="shared" ca="1" si="1050"/>
        <v/>
      </c>
      <c r="CT200" s="45" t="str">
        <f t="shared" ca="1" si="1051"/>
        <v/>
      </c>
      <c r="CU200" s="45" t="str">
        <f t="shared" ca="1" si="1052"/>
        <v/>
      </c>
      <c r="CV200" s="45" t="str">
        <f t="shared" ca="1" si="1053"/>
        <v/>
      </c>
      <c r="CW200" s="45" t="str">
        <f t="shared" ca="1" si="1054"/>
        <v/>
      </c>
      <c r="CX200" s="45" t="str">
        <f t="shared" ca="1" si="1055"/>
        <v/>
      </c>
      <c r="CY200" s="45" t="str">
        <f t="shared" ca="1" si="1056"/>
        <v/>
      </c>
      <c r="CZ200" s="45" t="str">
        <f t="shared" ca="1" si="1057"/>
        <v/>
      </c>
    </row>
    <row r="201" spans="1:104" ht="13.5" customHeight="1">
      <c r="A201" s="41">
        <v>181</v>
      </c>
      <c r="B201" s="3">
        <f t="shared" si="655"/>
        <v>201</v>
      </c>
      <c r="C201" s="46" t="s">
        <v>487</v>
      </c>
      <c r="D201" s="45" t="e">
        <f t="shared" ca="1" si="957"/>
        <v>#REF!</v>
      </c>
      <c r="E201" s="45" t="e">
        <f t="shared" ca="1" si="958"/>
        <v>#REF!</v>
      </c>
      <c r="F201" s="45" t="e">
        <f t="shared" ca="1" si="959"/>
        <v>#REF!</v>
      </c>
      <c r="G201" s="45">
        <f t="shared" ca="1" si="960"/>
        <v>0</v>
      </c>
      <c r="H201" s="45" t="str">
        <f t="shared" ca="1" si="961"/>
        <v>other investing changes, net</v>
      </c>
      <c r="I201" s="45">
        <f t="shared" ca="1" si="962"/>
        <v>-259</v>
      </c>
      <c r="J201" s="45">
        <f t="shared" ca="1" si="963"/>
        <v>-48</v>
      </c>
      <c r="K201" s="45">
        <f t="shared" ca="1" si="964"/>
        <v>-160</v>
      </c>
      <c r="L201" s="45">
        <f t="shared" ca="1" si="965"/>
        <v>16</v>
      </c>
      <c r="M201" s="45">
        <f t="shared" ca="1" si="966"/>
        <v>-26</v>
      </c>
      <c r="N201" s="45">
        <f t="shared" ca="1" si="967"/>
        <v>0</v>
      </c>
      <c r="O201" s="45">
        <f t="shared" ca="1" si="968"/>
        <v>0</v>
      </c>
      <c r="P201" s="45">
        <f t="shared" ca="1" si="969"/>
        <v>0</v>
      </c>
      <c r="Q201" s="45">
        <f t="shared" ca="1" si="970"/>
        <v>0</v>
      </c>
      <c r="R201" s="45">
        <f t="shared" ca="1" si="971"/>
        <v>0</v>
      </c>
      <c r="S201" s="45">
        <f t="shared" ca="1" si="972"/>
        <v>0</v>
      </c>
      <c r="T201" s="45">
        <f t="shared" ca="1" si="973"/>
        <v>0</v>
      </c>
      <c r="U201" s="45">
        <f t="shared" ca="1" si="974"/>
        <v>0</v>
      </c>
      <c r="V201" s="45">
        <f t="shared" ca="1" si="975"/>
        <v>0</v>
      </c>
      <c r="W201" s="45">
        <f t="shared" ca="1" si="976"/>
        <v>0</v>
      </c>
      <c r="X201" s="45" t="e">
        <f t="shared" ca="1" si="977"/>
        <v>#REF!</v>
      </c>
      <c r="Y201" s="45">
        <f t="shared" ca="1" si="978"/>
        <v>-26</v>
      </c>
      <c r="Z201" s="45" t="e">
        <f t="shared" ca="1" si="979"/>
        <v>#REF!</v>
      </c>
      <c r="AA201" s="45" t="e">
        <f t="shared" ca="1" si="980"/>
        <v>#REF!</v>
      </c>
      <c r="AB201" s="45" t="str">
        <f t="shared" ca="1" si="981"/>
        <v/>
      </c>
      <c r="AC201" s="45" t="str">
        <f t="shared" ca="1" si="982"/>
        <v/>
      </c>
      <c r="AD201" s="45" t="str">
        <f t="shared" ca="1" si="983"/>
        <v/>
      </c>
      <c r="AE201" s="45" t="str">
        <f t="shared" ca="1" si="984"/>
        <v/>
      </c>
      <c r="AF201" s="45" t="str">
        <f t="shared" ca="1" si="985"/>
        <v/>
      </c>
      <c r="AG201" s="45" t="str">
        <f t="shared" ca="1" si="986"/>
        <v/>
      </c>
      <c r="AH201" s="45" t="str">
        <f t="shared" ca="1" si="987"/>
        <v/>
      </c>
      <c r="AI201" s="45" t="str">
        <f t="shared" ca="1" si="988"/>
        <v/>
      </c>
      <c r="AJ201" s="45" t="str">
        <f t="shared" ca="1" si="989"/>
        <v/>
      </c>
      <c r="AK201" s="45" t="str">
        <f t="shared" ca="1" si="990"/>
        <v/>
      </c>
      <c r="AL201" s="45" t="str">
        <f t="shared" ca="1" si="991"/>
        <v/>
      </c>
      <c r="AM201" s="45" t="str">
        <f t="shared" ca="1" si="992"/>
        <v/>
      </c>
      <c r="AN201" s="45" t="str">
        <f t="shared" ca="1" si="993"/>
        <v/>
      </c>
      <c r="AO201" s="45" t="str">
        <f t="shared" ca="1" si="994"/>
        <v/>
      </c>
      <c r="AP201" s="45" t="str">
        <f t="shared" ca="1" si="995"/>
        <v/>
      </c>
      <c r="AQ201" s="45" t="str">
        <f t="shared" ca="1" si="996"/>
        <v/>
      </c>
      <c r="AR201" s="45" t="str">
        <f t="shared" ca="1" si="997"/>
        <v/>
      </c>
      <c r="AS201" s="45" t="str">
        <f t="shared" ca="1" si="998"/>
        <v/>
      </c>
      <c r="AT201" s="45" t="str">
        <f t="shared" ca="1" si="999"/>
        <v/>
      </c>
      <c r="AU201" s="45" t="str">
        <f t="shared" ca="1" si="1000"/>
        <v/>
      </c>
      <c r="AV201" s="45" t="str">
        <f t="shared" ca="1" si="1001"/>
        <v/>
      </c>
      <c r="AW201" s="45" t="str">
        <f t="shared" ca="1" si="1002"/>
        <v/>
      </c>
      <c r="AX201" s="45" t="str">
        <f t="shared" ca="1" si="1003"/>
        <v/>
      </c>
      <c r="AY201" s="45" t="str">
        <f t="shared" ca="1" si="1004"/>
        <v/>
      </c>
      <c r="AZ201" s="45" t="str">
        <f t="shared" ca="1" si="1005"/>
        <v/>
      </c>
      <c r="BA201" s="45" t="str">
        <f t="shared" ca="1" si="1006"/>
        <v/>
      </c>
      <c r="BB201" s="45" t="str">
        <f t="shared" ca="1" si="1007"/>
        <v/>
      </c>
      <c r="BC201" s="45" t="str">
        <f t="shared" ca="1" si="1008"/>
        <v/>
      </c>
      <c r="BD201" s="45" t="str">
        <f t="shared" ca="1" si="1009"/>
        <v/>
      </c>
      <c r="BE201" s="45" t="str">
        <f t="shared" ca="1" si="1010"/>
        <v/>
      </c>
      <c r="BF201" s="45" t="str">
        <f t="shared" ca="1" si="1011"/>
        <v/>
      </c>
      <c r="BG201" s="45" t="str">
        <f t="shared" ca="1" si="1012"/>
        <v/>
      </c>
      <c r="BH201" s="45" t="str">
        <f t="shared" ca="1" si="1013"/>
        <v/>
      </c>
      <c r="BI201" s="45" t="str">
        <f t="shared" ca="1" si="1014"/>
        <v/>
      </c>
      <c r="BJ201" s="45" t="str">
        <f t="shared" ca="1" si="1015"/>
        <v/>
      </c>
      <c r="BK201" s="45" t="str">
        <f t="shared" ca="1" si="1016"/>
        <v/>
      </c>
      <c r="BL201" s="45" t="str">
        <f t="shared" ca="1" si="1017"/>
        <v/>
      </c>
      <c r="BM201" s="45" t="str">
        <f t="shared" ca="1" si="1018"/>
        <v/>
      </c>
      <c r="BN201" s="45" t="str">
        <f t="shared" ca="1" si="1019"/>
        <v/>
      </c>
      <c r="BO201" s="45" t="str">
        <f t="shared" ca="1" si="1020"/>
        <v/>
      </c>
      <c r="BP201" s="45" t="str">
        <f t="shared" ca="1" si="1021"/>
        <v/>
      </c>
      <c r="BQ201" s="45" t="str">
        <f t="shared" ca="1" si="1022"/>
        <v/>
      </c>
      <c r="BR201" s="45" t="str">
        <f t="shared" ca="1" si="1023"/>
        <v/>
      </c>
      <c r="BS201" s="45" t="str">
        <f t="shared" ca="1" si="1024"/>
        <v/>
      </c>
      <c r="BT201" s="45" t="str">
        <f t="shared" ca="1" si="1025"/>
        <v/>
      </c>
      <c r="BU201" s="45" t="str">
        <f t="shared" ca="1" si="1026"/>
        <v/>
      </c>
      <c r="BV201" s="45" t="str">
        <f t="shared" ca="1" si="1027"/>
        <v/>
      </c>
      <c r="BW201" s="45" t="str">
        <f t="shared" ca="1" si="1028"/>
        <v/>
      </c>
      <c r="BX201" s="45" t="str">
        <f t="shared" ca="1" si="1029"/>
        <v/>
      </c>
      <c r="BY201" s="45" t="str">
        <f t="shared" ca="1" si="1030"/>
        <v/>
      </c>
      <c r="BZ201" s="45" t="str">
        <f t="shared" ca="1" si="1031"/>
        <v/>
      </c>
      <c r="CA201" s="45" t="str">
        <f t="shared" ca="1" si="1032"/>
        <v/>
      </c>
      <c r="CB201" s="45" t="str">
        <f t="shared" ca="1" si="1033"/>
        <v/>
      </c>
      <c r="CC201" s="45" t="str">
        <f t="shared" ca="1" si="1034"/>
        <v/>
      </c>
      <c r="CD201" s="45" t="str">
        <f t="shared" ca="1" si="1035"/>
        <v/>
      </c>
      <c r="CE201" s="45" t="str">
        <f t="shared" ca="1" si="1036"/>
        <v/>
      </c>
      <c r="CF201" s="45" t="str">
        <f t="shared" ca="1" si="1037"/>
        <v/>
      </c>
      <c r="CG201" s="45" t="str">
        <f t="shared" ca="1" si="1038"/>
        <v/>
      </c>
      <c r="CH201" s="45" t="str">
        <f t="shared" ca="1" si="1039"/>
        <v/>
      </c>
      <c r="CI201" s="45" t="str">
        <f t="shared" ca="1" si="1040"/>
        <v/>
      </c>
      <c r="CJ201" s="45" t="str">
        <f t="shared" ca="1" si="1041"/>
        <v/>
      </c>
      <c r="CK201" s="45" t="str">
        <f t="shared" ca="1" si="1042"/>
        <v/>
      </c>
      <c r="CL201" s="45" t="str">
        <f t="shared" ca="1" si="1043"/>
        <v/>
      </c>
      <c r="CM201" s="45" t="str">
        <f t="shared" ca="1" si="1044"/>
        <v/>
      </c>
      <c r="CN201" s="45" t="str">
        <f t="shared" ca="1" si="1045"/>
        <v/>
      </c>
      <c r="CO201" s="45" t="str">
        <f t="shared" ca="1" si="1046"/>
        <v/>
      </c>
      <c r="CP201" s="45" t="str">
        <f t="shared" ca="1" si="1047"/>
        <v/>
      </c>
      <c r="CQ201" s="45" t="str">
        <f t="shared" ca="1" si="1048"/>
        <v/>
      </c>
      <c r="CR201" s="45" t="str">
        <f t="shared" ca="1" si="1049"/>
        <v/>
      </c>
      <c r="CS201" s="45" t="str">
        <f t="shared" ca="1" si="1050"/>
        <v/>
      </c>
      <c r="CT201" s="45" t="str">
        <f t="shared" ca="1" si="1051"/>
        <v/>
      </c>
      <c r="CU201" s="45" t="str">
        <f t="shared" ca="1" si="1052"/>
        <v/>
      </c>
      <c r="CV201" s="45" t="str">
        <f t="shared" ca="1" si="1053"/>
        <v/>
      </c>
      <c r="CW201" s="45" t="str">
        <f t="shared" ca="1" si="1054"/>
        <v/>
      </c>
      <c r="CX201" s="45" t="str">
        <f t="shared" ca="1" si="1055"/>
        <v/>
      </c>
      <c r="CY201" s="45" t="str">
        <f t="shared" ca="1" si="1056"/>
        <v/>
      </c>
      <c r="CZ201" s="45" t="str">
        <f t="shared" ca="1" si="1057"/>
        <v/>
      </c>
    </row>
    <row r="202" spans="1:104" ht="13.5" customHeight="1">
      <c r="A202" s="41">
        <v>182</v>
      </c>
      <c r="B202" s="3">
        <f t="shared" si="655"/>
        <v>202</v>
      </c>
      <c r="C202" s="46" t="s">
        <v>486</v>
      </c>
      <c r="D202" s="45" t="e">
        <f t="shared" ca="1" si="957"/>
        <v>#REF!</v>
      </c>
      <c r="E202" s="45" t="e">
        <f t="shared" ca="1" si="958"/>
        <v>#REF!</v>
      </c>
      <c r="F202" s="45" t="e">
        <f t="shared" ca="1" si="959"/>
        <v>#REF!</v>
      </c>
      <c r="G202" s="45">
        <f t="shared" ca="1" si="960"/>
        <v>0</v>
      </c>
      <c r="H202" s="45" t="str">
        <f t="shared" ca="1" si="961"/>
        <v>cash from discontinued investing activities</v>
      </c>
      <c r="I202" s="45">
        <f t="shared" ca="1" si="962"/>
        <v>0</v>
      </c>
      <c r="J202" s="45">
        <f t="shared" ca="1" si="963"/>
        <v>0</v>
      </c>
      <c r="K202" s="45">
        <f t="shared" ca="1" si="964"/>
        <v>0</v>
      </c>
      <c r="L202" s="45">
        <f t="shared" ca="1" si="965"/>
        <v>0</v>
      </c>
      <c r="M202" s="45">
        <f t="shared" ca="1" si="966"/>
        <v>0</v>
      </c>
      <c r="N202" s="45">
        <f t="shared" ca="1" si="967"/>
        <v>0</v>
      </c>
      <c r="O202" s="45">
        <f t="shared" ca="1" si="968"/>
        <v>0</v>
      </c>
      <c r="P202" s="45">
        <f t="shared" ca="1" si="969"/>
        <v>0</v>
      </c>
      <c r="Q202" s="45">
        <f t="shared" ca="1" si="970"/>
        <v>0</v>
      </c>
      <c r="R202" s="45">
        <f t="shared" ca="1" si="971"/>
        <v>0</v>
      </c>
      <c r="S202" s="45">
        <f t="shared" ca="1" si="972"/>
        <v>0</v>
      </c>
      <c r="T202" s="45">
        <f t="shared" ca="1" si="973"/>
        <v>0</v>
      </c>
      <c r="U202" s="45">
        <f t="shared" ca="1" si="974"/>
        <v>0</v>
      </c>
      <c r="V202" s="45">
        <f t="shared" ca="1" si="975"/>
        <v>0</v>
      </c>
      <c r="W202" s="45">
        <f t="shared" ca="1" si="976"/>
        <v>0</v>
      </c>
      <c r="X202" s="45" t="e">
        <f t="shared" ca="1" si="977"/>
        <v>#REF!</v>
      </c>
      <c r="Y202" s="45">
        <f t="shared" ca="1" si="978"/>
        <v>0</v>
      </c>
      <c r="Z202" s="45" t="e">
        <f t="shared" ca="1" si="979"/>
        <v>#REF!</v>
      </c>
      <c r="AA202" s="45" t="e">
        <f t="shared" ca="1" si="980"/>
        <v>#REF!</v>
      </c>
      <c r="AB202" s="45" t="str">
        <f t="shared" ca="1" si="981"/>
        <v/>
      </c>
      <c r="AC202" s="45" t="str">
        <f t="shared" ca="1" si="982"/>
        <v/>
      </c>
      <c r="AD202" s="45" t="str">
        <f t="shared" ca="1" si="983"/>
        <v/>
      </c>
      <c r="AE202" s="45" t="str">
        <f t="shared" ca="1" si="984"/>
        <v/>
      </c>
      <c r="AF202" s="45" t="str">
        <f t="shared" ca="1" si="985"/>
        <v/>
      </c>
      <c r="AG202" s="45" t="str">
        <f t="shared" ca="1" si="986"/>
        <v/>
      </c>
      <c r="AH202" s="45" t="str">
        <f t="shared" ca="1" si="987"/>
        <v/>
      </c>
      <c r="AI202" s="45" t="str">
        <f t="shared" ca="1" si="988"/>
        <v/>
      </c>
      <c r="AJ202" s="45" t="str">
        <f t="shared" ca="1" si="989"/>
        <v/>
      </c>
      <c r="AK202" s="45" t="str">
        <f t="shared" ca="1" si="990"/>
        <v/>
      </c>
      <c r="AL202" s="45" t="str">
        <f t="shared" ca="1" si="991"/>
        <v/>
      </c>
      <c r="AM202" s="45" t="str">
        <f t="shared" ca="1" si="992"/>
        <v/>
      </c>
      <c r="AN202" s="45" t="str">
        <f t="shared" ca="1" si="993"/>
        <v/>
      </c>
      <c r="AO202" s="45" t="str">
        <f t="shared" ca="1" si="994"/>
        <v/>
      </c>
      <c r="AP202" s="45" t="str">
        <f t="shared" ca="1" si="995"/>
        <v/>
      </c>
      <c r="AQ202" s="45" t="str">
        <f t="shared" ca="1" si="996"/>
        <v/>
      </c>
      <c r="AR202" s="45" t="str">
        <f t="shared" ca="1" si="997"/>
        <v/>
      </c>
      <c r="AS202" s="45" t="str">
        <f t="shared" ca="1" si="998"/>
        <v/>
      </c>
      <c r="AT202" s="45" t="str">
        <f t="shared" ca="1" si="999"/>
        <v/>
      </c>
      <c r="AU202" s="45" t="str">
        <f t="shared" ca="1" si="1000"/>
        <v/>
      </c>
      <c r="AV202" s="45" t="str">
        <f t="shared" ca="1" si="1001"/>
        <v/>
      </c>
      <c r="AW202" s="45" t="str">
        <f t="shared" ca="1" si="1002"/>
        <v/>
      </c>
      <c r="AX202" s="45" t="str">
        <f t="shared" ca="1" si="1003"/>
        <v/>
      </c>
      <c r="AY202" s="45" t="str">
        <f t="shared" ca="1" si="1004"/>
        <v/>
      </c>
      <c r="AZ202" s="45" t="str">
        <f t="shared" ca="1" si="1005"/>
        <v/>
      </c>
      <c r="BA202" s="45" t="str">
        <f t="shared" ca="1" si="1006"/>
        <v/>
      </c>
      <c r="BB202" s="45" t="str">
        <f t="shared" ca="1" si="1007"/>
        <v/>
      </c>
      <c r="BC202" s="45" t="str">
        <f t="shared" ca="1" si="1008"/>
        <v/>
      </c>
      <c r="BD202" s="45" t="str">
        <f t="shared" ca="1" si="1009"/>
        <v/>
      </c>
      <c r="BE202" s="45" t="str">
        <f t="shared" ca="1" si="1010"/>
        <v/>
      </c>
      <c r="BF202" s="45" t="str">
        <f t="shared" ca="1" si="1011"/>
        <v/>
      </c>
      <c r="BG202" s="45" t="str">
        <f t="shared" ca="1" si="1012"/>
        <v/>
      </c>
      <c r="BH202" s="45" t="str">
        <f t="shared" ca="1" si="1013"/>
        <v/>
      </c>
      <c r="BI202" s="45" t="str">
        <f t="shared" ca="1" si="1014"/>
        <v/>
      </c>
      <c r="BJ202" s="45" t="str">
        <f t="shared" ca="1" si="1015"/>
        <v/>
      </c>
      <c r="BK202" s="45" t="str">
        <f t="shared" ca="1" si="1016"/>
        <v/>
      </c>
      <c r="BL202" s="45" t="str">
        <f t="shared" ca="1" si="1017"/>
        <v/>
      </c>
      <c r="BM202" s="45" t="str">
        <f t="shared" ca="1" si="1018"/>
        <v/>
      </c>
      <c r="BN202" s="45" t="str">
        <f t="shared" ca="1" si="1019"/>
        <v/>
      </c>
      <c r="BO202" s="45" t="str">
        <f t="shared" ca="1" si="1020"/>
        <v/>
      </c>
      <c r="BP202" s="45" t="str">
        <f t="shared" ca="1" si="1021"/>
        <v/>
      </c>
      <c r="BQ202" s="45" t="str">
        <f t="shared" ca="1" si="1022"/>
        <v/>
      </c>
      <c r="BR202" s="45" t="str">
        <f t="shared" ca="1" si="1023"/>
        <v/>
      </c>
      <c r="BS202" s="45" t="str">
        <f t="shared" ca="1" si="1024"/>
        <v/>
      </c>
      <c r="BT202" s="45" t="str">
        <f t="shared" ca="1" si="1025"/>
        <v/>
      </c>
      <c r="BU202" s="45" t="str">
        <f t="shared" ca="1" si="1026"/>
        <v/>
      </c>
      <c r="BV202" s="45" t="str">
        <f t="shared" ca="1" si="1027"/>
        <v/>
      </c>
      <c r="BW202" s="45" t="str">
        <f t="shared" ca="1" si="1028"/>
        <v/>
      </c>
      <c r="BX202" s="45" t="str">
        <f t="shared" ca="1" si="1029"/>
        <v/>
      </c>
      <c r="BY202" s="45" t="str">
        <f t="shared" ca="1" si="1030"/>
        <v/>
      </c>
      <c r="BZ202" s="45" t="str">
        <f t="shared" ca="1" si="1031"/>
        <v/>
      </c>
      <c r="CA202" s="45" t="str">
        <f t="shared" ca="1" si="1032"/>
        <v/>
      </c>
      <c r="CB202" s="45" t="str">
        <f t="shared" ca="1" si="1033"/>
        <v/>
      </c>
      <c r="CC202" s="45" t="str">
        <f t="shared" ca="1" si="1034"/>
        <v/>
      </c>
      <c r="CD202" s="45" t="str">
        <f t="shared" ca="1" si="1035"/>
        <v/>
      </c>
      <c r="CE202" s="45" t="str">
        <f t="shared" ca="1" si="1036"/>
        <v/>
      </c>
      <c r="CF202" s="45" t="str">
        <f t="shared" ca="1" si="1037"/>
        <v/>
      </c>
      <c r="CG202" s="45" t="str">
        <f t="shared" ca="1" si="1038"/>
        <v/>
      </c>
      <c r="CH202" s="45" t="str">
        <f t="shared" ca="1" si="1039"/>
        <v/>
      </c>
      <c r="CI202" s="45" t="str">
        <f t="shared" ca="1" si="1040"/>
        <v/>
      </c>
      <c r="CJ202" s="45" t="str">
        <f t="shared" ca="1" si="1041"/>
        <v/>
      </c>
      <c r="CK202" s="45" t="str">
        <f t="shared" ca="1" si="1042"/>
        <v/>
      </c>
      <c r="CL202" s="45" t="str">
        <f t="shared" ca="1" si="1043"/>
        <v/>
      </c>
      <c r="CM202" s="45" t="str">
        <f t="shared" ca="1" si="1044"/>
        <v/>
      </c>
      <c r="CN202" s="45" t="str">
        <f t="shared" ca="1" si="1045"/>
        <v/>
      </c>
      <c r="CO202" s="45" t="str">
        <f t="shared" ca="1" si="1046"/>
        <v/>
      </c>
      <c r="CP202" s="45" t="str">
        <f t="shared" ca="1" si="1047"/>
        <v/>
      </c>
      <c r="CQ202" s="45" t="str">
        <f t="shared" ca="1" si="1048"/>
        <v/>
      </c>
      <c r="CR202" s="45" t="str">
        <f t="shared" ca="1" si="1049"/>
        <v/>
      </c>
      <c r="CS202" s="45" t="str">
        <f t="shared" ca="1" si="1050"/>
        <v/>
      </c>
      <c r="CT202" s="45" t="str">
        <f t="shared" ca="1" si="1051"/>
        <v/>
      </c>
      <c r="CU202" s="45" t="str">
        <f t="shared" ca="1" si="1052"/>
        <v/>
      </c>
      <c r="CV202" s="45" t="str">
        <f t="shared" ca="1" si="1053"/>
        <v/>
      </c>
      <c r="CW202" s="45" t="str">
        <f t="shared" ca="1" si="1054"/>
        <v/>
      </c>
      <c r="CX202" s="45" t="str">
        <f t="shared" ca="1" si="1055"/>
        <v/>
      </c>
      <c r="CY202" s="45" t="str">
        <f t="shared" ca="1" si="1056"/>
        <v/>
      </c>
      <c r="CZ202" s="45" t="str">
        <f t="shared" ca="1" si="1057"/>
        <v/>
      </c>
    </row>
    <row r="203" spans="1:104" ht="13.5" customHeight="1">
      <c r="A203" s="41">
        <v>183</v>
      </c>
      <c r="B203" s="3">
        <f t="shared" si="655"/>
        <v>203</v>
      </c>
      <c r="C203" s="43" t="s">
        <v>485</v>
      </c>
      <c r="D203" s="42" t="e">
        <f t="shared" ref="D203:AI203" ca="1" si="1058">IF(D$13="","",+SUM(D194:D202))</f>
        <v>#REF!</v>
      </c>
      <c r="E203" s="42" t="e">
        <f t="shared" ca="1" si="1058"/>
        <v>#REF!</v>
      </c>
      <c r="F203" s="42" t="e">
        <f t="shared" ca="1" si="1058"/>
        <v>#REF!</v>
      </c>
      <c r="G203" s="42">
        <f t="shared" ca="1" si="1058"/>
        <v>0</v>
      </c>
      <c r="H203" s="42">
        <f t="shared" ca="1" si="1058"/>
        <v>0</v>
      </c>
      <c r="I203" s="42">
        <f t="shared" ca="1" si="1058"/>
        <v>-40419</v>
      </c>
      <c r="J203" s="42">
        <f t="shared" ca="1" si="1058"/>
        <v>-48227</v>
      </c>
      <c r="K203" s="42">
        <f t="shared" ca="1" si="1058"/>
        <v>91584</v>
      </c>
      <c r="L203" s="42">
        <f t="shared" ca="1" si="1058"/>
        <v>-18572</v>
      </c>
      <c r="M203" s="42">
        <f t="shared" ca="1" si="1058"/>
        <v>-11273</v>
      </c>
      <c r="N203" s="42">
        <f t="shared" ca="1" si="1058"/>
        <v>0</v>
      </c>
      <c r="O203" s="42">
        <f t="shared" ca="1" si="1058"/>
        <v>0</v>
      </c>
      <c r="P203" s="42">
        <f t="shared" ca="1" si="1058"/>
        <v>0</v>
      </c>
      <c r="Q203" s="42">
        <f t="shared" ca="1" si="1058"/>
        <v>0</v>
      </c>
      <c r="R203" s="42">
        <f t="shared" ca="1" si="1058"/>
        <v>0</v>
      </c>
      <c r="S203" s="42">
        <f t="shared" ca="1" si="1058"/>
        <v>0</v>
      </c>
      <c r="T203" s="42">
        <f t="shared" ca="1" si="1058"/>
        <v>0</v>
      </c>
      <c r="U203" s="42">
        <f t="shared" ca="1" si="1058"/>
        <v>0</v>
      </c>
      <c r="V203" s="42">
        <f t="shared" ca="1" si="1058"/>
        <v>0</v>
      </c>
      <c r="W203" s="42">
        <f t="shared" ca="1" si="1058"/>
        <v>0</v>
      </c>
      <c r="X203" s="42" t="e">
        <f t="shared" ca="1" si="1058"/>
        <v>#REF!</v>
      </c>
      <c r="Y203" s="42">
        <f t="shared" ca="1" si="1058"/>
        <v>-11273</v>
      </c>
      <c r="Z203" s="42" t="e">
        <f t="shared" ca="1" si="1058"/>
        <v>#REF!</v>
      </c>
      <c r="AA203" s="42" t="e">
        <f t="shared" ca="1" si="1058"/>
        <v>#REF!</v>
      </c>
      <c r="AB203" s="42" t="str">
        <f t="shared" ca="1" si="1058"/>
        <v/>
      </c>
      <c r="AC203" s="42" t="str">
        <f t="shared" ca="1" si="1058"/>
        <v/>
      </c>
      <c r="AD203" s="42" t="str">
        <f t="shared" ca="1" si="1058"/>
        <v/>
      </c>
      <c r="AE203" s="42" t="str">
        <f t="shared" ca="1" si="1058"/>
        <v/>
      </c>
      <c r="AF203" s="42" t="str">
        <f t="shared" ca="1" si="1058"/>
        <v/>
      </c>
      <c r="AG203" s="42" t="str">
        <f t="shared" ca="1" si="1058"/>
        <v/>
      </c>
      <c r="AH203" s="42" t="str">
        <f t="shared" ca="1" si="1058"/>
        <v/>
      </c>
      <c r="AI203" s="42" t="str">
        <f t="shared" ca="1" si="1058"/>
        <v/>
      </c>
      <c r="AJ203" s="42" t="str">
        <f t="shared" ref="AJ203:BO203" ca="1" si="1059">IF(AJ$13="","",+SUM(AJ194:AJ202))</f>
        <v/>
      </c>
      <c r="AK203" s="42" t="str">
        <f t="shared" ca="1" si="1059"/>
        <v/>
      </c>
      <c r="AL203" s="42" t="str">
        <f t="shared" ca="1" si="1059"/>
        <v/>
      </c>
      <c r="AM203" s="42" t="str">
        <f t="shared" ca="1" si="1059"/>
        <v/>
      </c>
      <c r="AN203" s="42" t="str">
        <f t="shared" ca="1" si="1059"/>
        <v/>
      </c>
      <c r="AO203" s="42" t="str">
        <f t="shared" ca="1" si="1059"/>
        <v/>
      </c>
      <c r="AP203" s="42" t="str">
        <f t="shared" ca="1" si="1059"/>
        <v/>
      </c>
      <c r="AQ203" s="42" t="str">
        <f t="shared" ca="1" si="1059"/>
        <v/>
      </c>
      <c r="AR203" s="42" t="str">
        <f t="shared" ca="1" si="1059"/>
        <v/>
      </c>
      <c r="AS203" s="42" t="str">
        <f t="shared" ca="1" si="1059"/>
        <v/>
      </c>
      <c r="AT203" s="42" t="str">
        <f t="shared" ca="1" si="1059"/>
        <v/>
      </c>
      <c r="AU203" s="42" t="str">
        <f t="shared" ca="1" si="1059"/>
        <v/>
      </c>
      <c r="AV203" s="42" t="str">
        <f t="shared" ca="1" si="1059"/>
        <v/>
      </c>
      <c r="AW203" s="42" t="str">
        <f t="shared" ca="1" si="1059"/>
        <v/>
      </c>
      <c r="AX203" s="42" t="str">
        <f t="shared" ca="1" si="1059"/>
        <v/>
      </c>
      <c r="AY203" s="42" t="str">
        <f t="shared" ca="1" si="1059"/>
        <v/>
      </c>
      <c r="AZ203" s="42" t="str">
        <f t="shared" ca="1" si="1059"/>
        <v/>
      </c>
      <c r="BA203" s="42" t="str">
        <f t="shared" ca="1" si="1059"/>
        <v/>
      </c>
      <c r="BB203" s="42" t="str">
        <f t="shared" ca="1" si="1059"/>
        <v/>
      </c>
      <c r="BC203" s="42" t="str">
        <f t="shared" ca="1" si="1059"/>
        <v/>
      </c>
      <c r="BD203" s="42" t="str">
        <f t="shared" ca="1" si="1059"/>
        <v/>
      </c>
      <c r="BE203" s="42" t="str">
        <f t="shared" ca="1" si="1059"/>
        <v/>
      </c>
      <c r="BF203" s="42" t="str">
        <f t="shared" ca="1" si="1059"/>
        <v/>
      </c>
      <c r="BG203" s="42" t="str">
        <f t="shared" ca="1" si="1059"/>
        <v/>
      </c>
      <c r="BH203" s="42" t="str">
        <f t="shared" ca="1" si="1059"/>
        <v/>
      </c>
      <c r="BI203" s="42" t="str">
        <f t="shared" ca="1" si="1059"/>
        <v/>
      </c>
      <c r="BJ203" s="42" t="str">
        <f t="shared" ca="1" si="1059"/>
        <v/>
      </c>
      <c r="BK203" s="42" t="str">
        <f t="shared" ca="1" si="1059"/>
        <v/>
      </c>
      <c r="BL203" s="42" t="str">
        <f t="shared" ca="1" si="1059"/>
        <v/>
      </c>
      <c r="BM203" s="42" t="str">
        <f t="shared" ca="1" si="1059"/>
        <v/>
      </c>
      <c r="BN203" s="42" t="str">
        <f t="shared" ca="1" si="1059"/>
        <v/>
      </c>
      <c r="BO203" s="42" t="str">
        <f t="shared" ca="1" si="1059"/>
        <v/>
      </c>
      <c r="BP203" s="42" t="str">
        <f t="shared" ref="BP203:CU203" ca="1" si="1060">IF(BP$13="","",+SUM(BP194:BP202))</f>
        <v/>
      </c>
      <c r="BQ203" s="42" t="str">
        <f t="shared" ca="1" si="1060"/>
        <v/>
      </c>
      <c r="BR203" s="42" t="str">
        <f t="shared" ca="1" si="1060"/>
        <v/>
      </c>
      <c r="BS203" s="42" t="str">
        <f t="shared" ca="1" si="1060"/>
        <v/>
      </c>
      <c r="BT203" s="42" t="str">
        <f t="shared" ca="1" si="1060"/>
        <v/>
      </c>
      <c r="BU203" s="42" t="str">
        <f t="shared" ca="1" si="1060"/>
        <v/>
      </c>
      <c r="BV203" s="42" t="str">
        <f t="shared" ca="1" si="1060"/>
        <v/>
      </c>
      <c r="BW203" s="42" t="str">
        <f t="shared" ca="1" si="1060"/>
        <v/>
      </c>
      <c r="BX203" s="42" t="str">
        <f t="shared" ca="1" si="1060"/>
        <v/>
      </c>
      <c r="BY203" s="42" t="str">
        <f t="shared" ca="1" si="1060"/>
        <v/>
      </c>
      <c r="BZ203" s="42" t="str">
        <f t="shared" ca="1" si="1060"/>
        <v/>
      </c>
      <c r="CA203" s="42" t="str">
        <f t="shared" ca="1" si="1060"/>
        <v/>
      </c>
      <c r="CB203" s="42" t="str">
        <f t="shared" ca="1" si="1060"/>
        <v/>
      </c>
      <c r="CC203" s="42" t="str">
        <f t="shared" ca="1" si="1060"/>
        <v/>
      </c>
      <c r="CD203" s="42" t="str">
        <f t="shared" ca="1" si="1060"/>
        <v/>
      </c>
      <c r="CE203" s="42" t="str">
        <f t="shared" ca="1" si="1060"/>
        <v/>
      </c>
      <c r="CF203" s="42" t="str">
        <f t="shared" ca="1" si="1060"/>
        <v/>
      </c>
      <c r="CG203" s="42" t="str">
        <f t="shared" ca="1" si="1060"/>
        <v/>
      </c>
      <c r="CH203" s="42" t="str">
        <f t="shared" ca="1" si="1060"/>
        <v/>
      </c>
      <c r="CI203" s="42" t="str">
        <f t="shared" ca="1" si="1060"/>
        <v/>
      </c>
      <c r="CJ203" s="42" t="str">
        <f t="shared" ca="1" si="1060"/>
        <v/>
      </c>
      <c r="CK203" s="42" t="str">
        <f t="shared" ca="1" si="1060"/>
        <v/>
      </c>
      <c r="CL203" s="42" t="str">
        <f t="shared" ca="1" si="1060"/>
        <v/>
      </c>
      <c r="CM203" s="42" t="str">
        <f t="shared" ca="1" si="1060"/>
        <v/>
      </c>
      <c r="CN203" s="42" t="str">
        <f t="shared" ca="1" si="1060"/>
        <v/>
      </c>
      <c r="CO203" s="42" t="str">
        <f t="shared" ca="1" si="1060"/>
        <v/>
      </c>
      <c r="CP203" s="42" t="str">
        <f t="shared" ca="1" si="1060"/>
        <v/>
      </c>
      <c r="CQ203" s="42" t="str">
        <f t="shared" ca="1" si="1060"/>
        <v/>
      </c>
      <c r="CR203" s="42" t="str">
        <f t="shared" ca="1" si="1060"/>
        <v/>
      </c>
      <c r="CS203" s="42" t="str">
        <f t="shared" ca="1" si="1060"/>
        <v/>
      </c>
      <c r="CT203" s="42" t="str">
        <f t="shared" ca="1" si="1060"/>
        <v/>
      </c>
      <c r="CU203" s="42" t="str">
        <f t="shared" ca="1" si="1060"/>
        <v/>
      </c>
      <c r="CV203" s="42" t="str">
        <f ca="1">IF(CV$13="","",+SUM(CV194:CV202))</f>
        <v/>
      </c>
      <c r="CW203" s="42" t="str">
        <f ca="1">IF(CW$13="","",+SUM(CW194:CW202))</f>
        <v/>
      </c>
      <c r="CX203" s="42" t="str">
        <f ca="1">IF(CX$13="","",+SUM(CX194:CX202))</f>
        <v/>
      </c>
      <c r="CY203" s="42" t="str">
        <f ca="1">IF(CY$13="","",+SUM(CY194:CY202))</f>
        <v/>
      </c>
      <c r="CZ203" s="42" t="str">
        <f ca="1">IF(CZ$13="","",+SUM(CZ194:CZ202))</f>
        <v/>
      </c>
    </row>
    <row r="204" spans="1:104" ht="13.5" customHeight="1">
      <c r="A204" s="41">
        <v>184</v>
      </c>
      <c r="B204" s="3">
        <f t="shared" si="655"/>
        <v>204</v>
      </c>
      <c r="C204" s="46" t="s">
        <v>484</v>
      </c>
      <c r="D204" s="45" t="e">
        <f t="shared" ref="D204:D210" ca="1" si="1061">IF(D$11="","",IF(D$13=$M$5,CHOOSE($Q$6+1,$M$1,E204+F204-G204),IF(D$13=$M$6,CHOOSE($Q$6+1,$M$1,OFFSET($A204,,$P$7-1)),IF(D$13=$M$7,CHOOSE($Q$6+1,$M$1,CHOOSE($R$6+1,0,SUM(OFFSET($A$11,$B204-$O$5,$O$6,1,-$P$6)))),IF(D$13=$M$8,CHOOSE($Q$6+1,$M$1,CHOOSE($R$6+1,0,SUM(OFFSET($A$11,$B204-$O$5,$O$7,1,-$P$6)))),IF(D$11&lt;$D$7,OFFSET(INDIRECT($D$3),$A204-1,$Q$3+D$11),OFFSET(INDIRECT($D$4),$A204-1,$Q$4+D$11)))))))</f>
        <v>#REF!</v>
      </c>
      <c r="E204" s="45" t="e">
        <f t="shared" ref="E204:E210" ca="1" si="1062">IF(E$11="","",IF(E$13=$M$5,CHOOSE($Q$6+1,$M$1,F204+G204-H204),IF(E$13=$M$6,CHOOSE($Q$6+1,$M$1,OFFSET($A204,,$P$7-1)),IF(E$13=$M$7,CHOOSE($Q$6+1,$M$1,CHOOSE($R$6+1,0,SUM(OFFSET($A$11,$B204-$O$5,$O$6,1,-$P$6)))),IF(E$13=$M$8,CHOOSE($Q$6+1,$M$1,CHOOSE($R$6+1,0,SUM(OFFSET($A$11,$B204-$O$5,$O$7,1,-$P$6)))),IF(E$11&lt;$D$7,OFFSET(INDIRECT($D$3),$A204-1,$Q$3+E$11),OFFSET(INDIRECT($D$4),$A204-1,$Q$4+E$11)))))))</f>
        <v>#REF!</v>
      </c>
      <c r="F204" s="45" t="e">
        <f t="shared" ref="F204:F210" ca="1" si="1063">IF(F$11="","",IF(F$13=$M$5,CHOOSE($Q$6+1,$M$1,G204+H204-I204),IF(F$13=$M$6,CHOOSE($Q$6+1,$M$1,OFFSET($A204,,$P$7-1)),IF(F$13=$M$7,CHOOSE($Q$6+1,$M$1,CHOOSE($R$6+1,0,SUM(OFFSET($A$11,$B204-$O$5,$O$6,1,-$P$6)))),IF(F$13=$M$8,CHOOSE($Q$6+1,$M$1,CHOOSE($R$6+1,0,SUM(OFFSET($A$11,$B204-$O$5,$O$7,1,-$P$6)))),IF(F$11&lt;$D$7,OFFSET(INDIRECT($D$3),$A204-1,$Q$3+F$11),OFFSET(INDIRECT($D$4),$A204-1,$Q$4+F$11)))))))</f>
        <v>#REF!</v>
      </c>
      <c r="G204" s="45">
        <f t="shared" ref="G204:G210" ca="1" si="1064">IF(G$11="","",IF(G$13=$M$5,CHOOSE($Q$6+1,$M$1,H204+I204-J204),IF(G$13=$M$6,CHOOSE($Q$6+1,$M$1,OFFSET($A204,,$P$7-1)),IF(G$13=$M$7,CHOOSE($Q$6+1,$M$1,CHOOSE($R$6+1,0,SUM(OFFSET($A$11,$B204-$O$5,$O$6,1,-$P$6)))),IF(G$13=$M$8,CHOOSE($Q$6+1,$M$1,CHOOSE($R$6+1,0,SUM(OFFSET($A$11,$B204-$O$5,$O$7,1,-$P$6)))),IF(G$11&lt;$D$7,OFFSET(INDIRECT($D$3),$A204-1,$Q$3+G$11),OFFSET(INDIRECT($D$4),$A204-1,$Q$4+G$11)))))))</f>
        <v>0</v>
      </c>
      <c r="H204" s="45" t="str">
        <f t="shared" ref="H204:H210" ca="1" si="1065">IF(H$11="","",IF(H$13=$M$5,CHOOSE($Q$6+1,$M$1,I204+J204-K204),IF(H$13=$M$6,CHOOSE($Q$6+1,$M$1,OFFSET($A204,,$P$7-1)),IF(H$13=$M$7,CHOOSE($Q$6+1,$M$1,CHOOSE($R$6+1,0,SUM(OFFSET($A$11,$B204-$O$5,$O$6,1,-$P$6)))),IF(H$13=$M$8,CHOOSE($Q$6+1,$M$1,CHOOSE($R$6+1,0,SUM(OFFSET($A$11,$B204-$O$5,$O$7,1,-$P$6)))),IF(H$11&lt;$D$7,OFFSET(INDIRECT($D$3),$A204-1,$Q$3+H$11),OFFSET(INDIRECT($D$4),$A204-1,$Q$4+H$11)))))))</f>
        <v>issuance of debt</v>
      </c>
      <c r="I204" s="45">
        <f t="shared" ref="I204:I210" ca="1" si="1066">IF(I$11="","",IF(I$13=$M$5,CHOOSE($Q$6+1,$M$1,J204+K204-L204),IF(I$13=$M$6,CHOOSE($Q$6+1,$M$1,OFFSET($A204,,$P$7-1)),IF(I$13=$M$7,CHOOSE($Q$6+1,$M$1,CHOOSE($R$6+1,0,SUM(OFFSET($A$11,$B204-$O$5,$O$6,1,-$P$6)))),IF(I$13=$M$8,CHOOSE($Q$6+1,$M$1,CHOOSE($R$6+1,0,SUM(OFFSET($A$11,$B204-$O$5,$O$7,1,-$P$6)))),IF(I$11&lt;$D$7,OFFSET(INDIRECT($D$3),$A204-1,$Q$3+I$11),OFFSET(INDIRECT($D$4),$A204-1,$Q$4+I$11)))))))</f>
        <v>0</v>
      </c>
      <c r="J204" s="45">
        <f t="shared" ref="J204:J210" ca="1" si="1067">IF(J$11="","",IF(J$13=$M$5,CHOOSE($Q$6+1,$M$1,K204+L204-M204),IF(J$13=$M$6,CHOOSE($Q$6+1,$M$1,OFFSET($A204,,$P$7-1)),IF(J$13=$M$7,CHOOSE($Q$6+1,$M$1,CHOOSE($R$6+1,0,SUM(OFFSET($A$11,$B204-$O$5,$O$6,1,-$P$6)))),IF(J$13=$M$8,CHOOSE($Q$6+1,$M$1,CHOOSE($R$6+1,0,SUM(OFFSET($A$11,$B204-$O$5,$O$7,1,-$P$6)))),IF(J$11&lt;$D$7,OFFSET(INDIRECT($D$3),$A204-1,$Q$3+J$11),OFFSET(INDIRECT($D$4),$A204-1,$Q$4+J$11)))))))</f>
        <v>0</v>
      </c>
      <c r="K204" s="45">
        <f t="shared" ref="K204:K210" ca="1" si="1068">IF(K$11="","",IF(K$13=$M$5,CHOOSE($Q$6+1,$M$1,L204+M204-N204),IF(K$13=$M$6,CHOOSE($Q$6+1,$M$1,OFFSET($A204,,$P$7-1)),IF(K$13=$M$7,CHOOSE($Q$6+1,$M$1,CHOOSE($R$6+1,0,SUM(OFFSET($A$11,$B204-$O$5,$O$6,1,-$P$6)))),IF(K$13=$M$8,CHOOSE($Q$6+1,$M$1,CHOOSE($R$6+1,0,SUM(OFFSET($A$11,$B204-$O$5,$O$7,1,-$P$6)))),IF(K$11&lt;$D$7,OFFSET(INDIRECT($D$3),$A204-1,$Q$3+K$11),OFFSET(INDIRECT($D$4),$A204-1,$Q$4+K$11)))))))</f>
        <v>16896</v>
      </c>
      <c r="L204" s="45">
        <f t="shared" ref="L204:L210" ca="1" si="1069">IF(L$11="","",IF(L$13=$M$5,CHOOSE($Q$6+1,$M$1,M204+N204-O204),IF(L$13=$M$6,CHOOSE($Q$6+1,$M$1,OFFSET($A204,,$P$7-1)),IF(L$13=$M$7,CHOOSE($Q$6+1,$M$1,CHOOSE($R$6+1,0,SUM(OFFSET($A$11,$B204-$O$5,$O$6,1,-$P$6)))),IF(L$13=$M$8,CHOOSE($Q$6+1,$M$1,CHOOSE($R$6+1,0,SUM(OFFSET($A$11,$B204-$O$5,$O$7,1,-$P$6)))),IF(L$11&lt;$D$7,OFFSET(INDIRECT($D$3),$A204-1,$Q$3+L$11),OFFSET(INDIRECT($D$4),$A204-1,$Q$4+L$11)))))))</f>
        <v>18266</v>
      </c>
      <c r="M204" s="45">
        <f t="shared" ref="M204:M210" ca="1" si="1070">IF(M$11="","",IF(M$13=$M$5,CHOOSE($Q$6+1,$M$1,N204+O204-P204),IF(M$13=$M$6,CHOOSE($Q$6+1,$M$1,OFFSET($A204,,$P$7-1)),IF(M$13=$M$7,CHOOSE($Q$6+1,$M$1,CHOOSE($R$6+1,0,SUM(OFFSET($A$11,$B204-$O$5,$O$6,1,-$P$6)))),IF(M$13=$M$8,CHOOSE($Q$6+1,$M$1,CHOOSE($R$6+1,0,SUM(OFFSET($A$11,$B204-$O$5,$O$7,1,-$P$6)))),IF(M$11&lt;$D$7,OFFSET(INDIRECT($D$3),$A204-1,$Q$3+M$11),OFFSET(INDIRECT($D$4),$A204-1,$Q$4+M$11)))))))</f>
        <v>0</v>
      </c>
      <c r="N204" s="45">
        <f t="shared" ref="N204:N210" ca="1" si="1071">IF(N$11="","",IF(N$13=$M$5,CHOOSE($Q$6+1,$M$1,O204+P204-Q204),IF(N$13=$M$6,CHOOSE($Q$6+1,$M$1,OFFSET($A204,,$P$7-1)),IF(N$13=$M$7,CHOOSE($Q$6+1,$M$1,CHOOSE($R$6+1,0,SUM(OFFSET($A$11,$B204-$O$5,$O$6,1,-$P$6)))),IF(N$13=$M$8,CHOOSE($Q$6+1,$M$1,CHOOSE($R$6+1,0,SUM(OFFSET($A$11,$B204-$O$5,$O$7,1,-$P$6)))),IF(N$11&lt;$D$7,OFFSET(INDIRECT($D$3),$A204-1,$Q$3+N$11),OFFSET(INDIRECT($D$4),$A204-1,$Q$4+N$11)))))))</f>
        <v>0</v>
      </c>
      <c r="O204" s="45">
        <f t="shared" ref="O204:O210" ca="1" si="1072">IF(O$11="","",IF(O$13=$M$5,CHOOSE($Q$6+1,$M$1,P204+Q204-R204),IF(O$13=$M$6,CHOOSE($Q$6+1,$M$1,OFFSET($A204,,$P$7-1)),IF(O$13=$M$7,CHOOSE($Q$6+1,$M$1,CHOOSE($R$6+1,0,SUM(OFFSET($A$11,$B204-$O$5,$O$6,1,-$P$6)))),IF(O$13=$M$8,CHOOSE($Q$6+1,$M$1,CHOOSE($R$6+1,0,SUM(OFFSET($A$11,$B204-$O$5,$O$7,1,-$P$6)))),IF(O$11&lt;$D$7,OFFSET(INDIRECT($D$3),$A204-1,$Q$3+O$11),OFFSET(INDIRECT($D$4),$A204-1,$Q$4+O$11)))))))</f>
        <v>0</v>
      </c>
      <c r="P204" s="45">
        <f t="shared" ref="P204:P210" ca="1" si="1073">IF(P$11="","",IF(P$13=$M$5,CHOOSE($Q$6+1,$M$1,Q204+R204-S204),IF(P$13=$M$6,CHOOSE($Q$6+1,$M$1,OFFSET($A204,,$P$7-1)),IF(P$13=$M$7,CHOOSE($Q$6+1,$M$1,CHOOSE($R$6+1,0,SUM(OFFSET($A$11,$B204-$O$5,$O$6,1,-$P$6)))),IF(P$13=$M$8,CHOOSE($Q$6+1,$M$1,CHOOSE($R$6+1,0,SUM(OFFSET($A$11,$B204-$O$5,$O$7,1,-$P$6)))),IF(P$11&lt;$D$7,OFFSET(INDIRECT($D$3),$A204-1,$Q$3+P$11),OFFSET(INDIRECT($D$4),$A204-1,$Q$4+P$11)))))))</f>
        <v>0</v>
      </c>
      <c r="Q204" s="45">
        <f t="shared" ref="Q204:Q210" ca="1" si="1074">IF(Q$11="","",IF(Q$13=$M$5,CHOOSE($Q$6+1,$M$1,R204+S204-T204),IF(Q$13=$M$6,CHOOSE($Q$6+1,$M$1,OFFSET($A204,,$P$7-1)),IF(Q$13=$M$7,CHOOSE($Q$6+1,$M$1,CHOOSE($R$6+1,0,SUM(OFFSET($A$11,$B204-$O$5,$O$6,1,-$P$6)))),IF(Q$13=$M$8,CHOOSE($Q$6+1,$M$1,CHOOSE($R$6+1,0,SUM(OFFSET($A$11,$B204-$O$5,$O$7,1,-$P$6)))),IF(Q$11&lt;$D$7,OFFSET(INDIRECT($D$3),$A204-1,$Q$3+Q$11),OFFSET(INDIRECT($D$4),$A204-1,$Q$4+Q$11)))))))</f>
        <v>0</v>
      </c>
      <c r="R204" s="45">
        <f t="shared" ref="R204:R210" ca="1" si="1075">IF(R$11="","",IF(R$13=$M$5,CHOOSE($Q$6+1,$M$1,S204+T204-U204),IF(R$13=$M$6,CHOOSE($Q$6+1,$M$1,OFFSET($A204,,$P$7-1)),IF(R$13=$M$7,CHOOSE($Q$6+1,$M$1,CHOOSE($R$6+1,0,SUM(OFFSET($A$11,$B204-$O$5,$O$6,1,-$P$6)))),IF(R$13=$M$8,CHOOSE($Q$6+1,$M$1,CHOOSE($R$6+1,0,SUM(OFFSET($A$11,$B204-$O$5,$O$7,1,-$P$6)))),IF(R$11&lt;$D$7,OFFSET(INDIRECT($D$3),$A204-1,$Q$3+R$11),OFFSET(INDIRECT($D$4),$A204-1,$Q$4+R$11)))))))</f>
        <v>0</v>
      </c>
      <c r="S204" s="45">
        <f t="shared" ref="S204:S210" ca="1" si="1076">IF(S$11="","",IF(S$13=$M$5,CHOOSE($Q$6+1,$M$1,T204+U204-V204),IF(S$13=$M$6,CHOOSE($Q$6+1,$M$1,OFFSET($A204,,$P$7-1)),IF(S$13=$M$7,CHOOSE($Q$6+1,$M$1,CHOOSE($R$6+1,0,SUM(OFFSET($A$11,$B204-$O$5,$O$6,1,-$P$6)))),IF(S$13=$M$8,CHOOSE($Q$6+1,$M$1,CHOOSE($R$6+1,0,SUM(OFFSET($A$11,$B204-$O$5,$O$7,1,-$P$6)))),IF(S$11&lt;$D$7,OFFSET(INDIRECT($D$3),$A204-1,$Q$3+S$11),OFFSET(INDIRECT($D$4),$A204-1,$Q$4+S$11)))))))</f>
        <v>0</v>
      </c>
      <c r="T204" s="45">
        <f t="shared" ref="T204:T210" ca="1" si="1077">IF(T$11="","",IF(T$13=$M$5,CHOOSE($Q$6+1,$M$1,U204+V204-W204),IF(T$13=$M$6,CHOOSE($Q$6+1,$M$1,OFFSET($A204,,$P$7-1)),IF(T$13=$M$7,CHOOSE($Q$6+1,$M$1,CHOOSE($R$6+1,0,SUM(OFFSET($A$11,$B204-$O$5,$O$6,1,-$P$6)))),IF(T$13=$M$8,CHOOSE($Q$6+1,$M$1,CHOOSE($R$6+1,0,SUM(OFFSET($A$11,$B204-$O$5,$O$7,1,-$P$6)))),IF(T$11&lt;$D$7,OFFSET(INDIRECT($D$3),$A204-1,$Q$3+T$11),OFFSET(INDIRECT($D$4),$A204-1,$Q$4+T$11)))))))</f>
        <v>0</v>
      </c>
      <c r="U204" s="45">
        <f t="shared" ref="U204:U210" ca="1" si="1078">IF(U$11="","",IF(U$13=$M$5,CHOOSE($Q$6+1,$M$1,V204+W204-X204),IF(U$13=$M$6,CHOOSE($Q$6+1,$M$1,OFFSET($A204,,$P$7-1)),IF(U$13=$M$7,CHOOSE($Q$6+1,$M$1,CHOOSE($R$6+1,0,SUM(OFFSET($A$11,$B204-$O$5,$O$6,1,-$P$6)))),IF(U$13=$M$8,CHOOSE($Q$6+1,$M$1,CHOOSE($R$6+1,0,SUM(OFFSET($A$11,$B204-$O$5,$O$7,1,-$P$6)))),IF(U$11&lt;$D$7,OFFSET(INDIRECT($D$3),$A204-1,$Q$3+U$11),OFFSET(INDIRECT($D$4),$A204-1,$Q$4+U$11)))))))</f>
        <v>0</v>
      </c>
      <c r="V204" s="45">
        <f t="shared" ref="V204:V210" ca="1" si="1079">IF(V$11="","",IF(V$13=$M$5,CHOOSE($Q$6+1,$M$1,W204+X204-Y204),IF(V$13=$M$6,CHOOSE($Q$6+1,$M$1,OFFSET($A204,,$P$7-1)),IF(V$13=$M$7,CHOOSE($Q$6+1,$M$1,CHOOSE($R$6+1,0,SUM(OFFSET($A$11,$B204-$O$5,$O$6,1,-$P$6)))),IF(V$13=$M$8,CHOOSE($Q$6+1,$M$1,CHOOSE($R$6+1,0,SUM(OFFSET($A$11,$B204-$O$5,$O$7,1,-$P$6)))),IF(V$11&lt;$D$7,OFFSET(INDIRECT($D$3),$A204-1,$Q$3+V$11),OFFSET(INDIRECT($D$4),$A204-1,$Q$4+V$11)))))))</f>
        <v>0</v>
      </c>
      <c r="W204" s="45">
        <f t="shared" ref="W204:W210" ca="1" si="1080">IF(W$11="","",IF(W$13=$M$5,CHOOSE($Q$6+1,$M$1,X204+Y204-Z204),IF(W$13=$M$6,CHOOSE($Q$6+1,$M$1,OFFSET($A204,,$P$7-1)),IF(W$13=$M$7,CHOOSE($Q$6+1,$M$1,CHOOSE($R$6+1,0,SUM(OFFSET($A$11,$B204-$O$5,$O$6,1,-$P$6)))),IF(W$13=$M$8,CHOOSE($Q$6+1,$M$1,CHOOSE($R$6+1,0,SUM(OFFSET($A$11,$B204-$O$5,$O$7,1,-$P$6)))),IF(W$11&lt;$D$7,OFFSET(INDIRECT($D$3),$A204-1,$Q$3+W$11),OFFSET(INDIRECT($D$4),$A204-1,$Q$4+W$11)))))))</f>
        <v>0</v>
      </c>
      <c r="X204" s="45" t="e">
        <f t="shared" ref="X204:X210" ca="1" si="1081">IF(X$11="","",IF(X$13=$M$5,CHOOSE($Q$6+1,$M$1,Y204+Z204-AA204),IF(X$13=$M$6,CHOOSE($Q$6+1,$M$1,OFFSET($A204,,$P$7-1)),IF(X$13=$M$7,CHOOSE($Q$6+1,$M$1,CHOOSE($R$6+1,0,SUM(OFFSET($A$11,$B204-$O$5,$O$6,1,-$P$6)))),IF(X$13=$M$8,CHOOSE($Q$6+1,$M$1,CHOOSE($R$6+1,0,SUM(OFFSET($A$11,$B204-$O$5,$O$7,1,-$P$6)))),IF(X$11&lt;$D$7,OFFSET(INDIRECT($D$3),$A204-1,$Q$3+X$11),OFFSET(INDIRECT($D$4),$A204-1,$Q$4+X$11)))))))</f>
        <v>#REF!</v>
      </c>
      <c r="Y204" s="45">
        <f t="shared" ref="Y204:Y210" ca="1" si="1082">IF(Y$11="","",IF(Y$13=$M$5,CHOOSE($Q$6+1,$M$1,Z204+AA204-AB204),IF(Y$13=$M$6,CHOOSE($Q$6+1,$M$1,OFFSET($A204,,$P$7-1)),IF(Y$13=$M$7,CHOOSE($Q$6+1,$M$1,CHOOSE($R$6+1,0,SUM(OFFSET($A$11,$B204-$O$5,$O$6,1,-$P$6)))),IF(Y$13=$M$8,CHOOSE($Q$6+1,$M$1,CHOOSE($R$6+1,0,SUM(OFFSET($A$11,$B204-$O$5,$O$7,1,-$P$6)))),IF(Y$11&lt;$D$7,OFFSET(INDIRECT($D$3),$A204-1,$Q$3+Y$11),OFFSET(INDIRECT($D$4),$A204-1,$Q$4+Y$11)))))))</f>
        <v>0</v>
      </c>
      <c r="Z204" s="45" t="e">
        <f t="shared" ref="Z204:Z210" ca="1" si="1083">IF(Z$11="","",IF(Z$13=$M$5,CHOOSE($Q$6+1,$M$1,AA204+AB204-AC204),IF(Z$13=$M$6,CHOOSE($Q$6+1,$M$1,OFFSET($A204,,$P$7-1)),IF(Z$13=$M$7,CHOOSE($Q$6+1,$M$1,CHOOSE($R$6+1,0,SUM(OFFSET($A$11,$B204-$O$5,$O$6,1,-$P$6)))),IF(Z$13=$M$8,CHOOSE($Q$6+1,$M$1,CHOOSE($R$6+1,0,SUM(OFFSET($A$11,$B204-$O$5,$O$7,1,-$P$6)))),IF(Z$11&lt;$D$7,OFFSET(INDIRECT($D$3),$A204-1,$Q$3+Z$11),OFFSET(INDIRECT($D$4),$A204-1,$Q$4+Z$11)))))))</f>
        <v>#REF!</v>
      </c>
      <c r="AA204" s="45" t="e">
        <f t="shared" ref="AA204:AA210" ca="1" si="1084">IF(AA$11="","",IF(AA$13=$M$5,CHOOSE($Q$6+1,$M$1,AB204+AC204-AD204),IF(AA$13=$M$6,CHOOSE($Q$6+1,$M$1,OFFSET($A204,,$P$7-1)),IF(AA$13=$M$7,CHOOSE($Q$6+1,$M$1,CHOOSE($R$6+1,0,SUM(OFFSET($A$11,$B204-$O$5,$O$6,1,-$P$6)))),IF(AA$13=$M$8,CHOOSE($Q$6+1,$M$1,CHOOSE($R$6+1,0,SUM(OFFSET($A$11,$B204-$O$5,$O$7,1,-$P$6)))),IF(AA$11&lt;$D$7,OFFSET(INDIRECT($D$3),$A204-1,$Q$3+AA$11),OFFSET(INDIRECT($D$4),$A204-1,$Q$4+AA$11)))))))</f>
        <v>#REF!</v>
      </c>
      <c r="AB204" s="45" t="str">
        <f t="shared" ref="AB204:AB210" ca="1" si="1085">IF(AB$11="","",IF(AB$13=$M$5,CHOOSE($Q$6+1,$M$1,AC204+AD204-AE204),IF(AB$13=$M$6,CHOOSE($Q$6+1,$M$1,OFFSET($A204,,$P$7-1)),IF(AB$13=$M$7,CHOOSE($Q$6+1,$M$1,CHOOSE($R$6+1,0,SUM(OFFSET($A$11,$B204-$O$5,$O$6,1,-$P$6)))),IF(AB$13=$M$8,CHOOSE($Q$6+1,$M$1,CHOOSE($R$6+1,0,SUM(OFFSET($A$11,$B204-$O$5,$O$7,1,-$P$6)))),IF(AB$11&lt;$D$7,OFFSET(INDIRECT($D$3),$A204-1,$Q$3+AB$11),OFFSET(INDIRECT($D$4),$A204-1,$Q$4+AB$11)))))))</f>
        <v/>
      </c>
      <c r="AC204" s="45" t="str">
        <f t="shared" ref="AC204:AC210" ca="1" si="1086">IF(AC$11="","",IF(AC$13=$M$5,CHOOSE($Q$6+1,$M$1,AD204+AE204-AF204),IF(AC$13=$M$6,CHOOSE($Q$6+1,$M$1,OFFSET($A204,,$P$7-1)),IF(AC$13=$M$7,CHOOSE($Q$6+1,$M$1,CHOOSE($R$6+1,0,SUM(OFFSET($A$11,$B204-$O$5,$O$6,1,-$P$6)))),IF(AC$13=$M$8,CHOOSE($Q$6+1,$M$1,CHOOSE($R$6+1,0,SUM(OFFSET($A$11,$B204-$O$5,$O$7,1,-$P$6)))),IF(AC$11&lt;$D$7,OFFSET(INDIRECT($D$3),$A204-1,$Q$3+AC$11),OFFSET(INDIRECT($D$4),$A204-1,$Q$4+AC$11)))))))</f>
        <v/>
      </c>
      <c r="AD204" s="45" t="str">
        <f t="shared" ref="AD204:AD210" ca="1" si="1087">IF(AD$11="","",IF(AD$13=$M$5,CHOOSE($Q$6+1,$M$1,AE204+AF204-AG204),IF(AD$13=$M$6,CHOOSE($Q$6+1,$M$1,OFFSET($A204,,$P$7-1)),IF(AD$13=$M$7,CHOOSE($Q$6+1,$M$1,CHOOSE($R$6+1,0,SUM(OFFSET($A$11,$B204-$O$5,$O$6,1,-$P$6)))),IF(AD$13=$M$8,CHOOSE($Q$6+1,$M$1,CHOOSE($R$6+1,0,SUM(OFFSET($A$11,$B204-$O$5,$O$7,1,-$P$6)))),IF(AD$11&lt;$D$7,OFFSET(INDIRECT($D$3),$A204-1,$Q$3+AD$11),OFFSET(INDIRECT($D$4),$A204-1,$Q$4+AD$11)))))))</f>
        <v/>
      </c>
      <c r="AE204" s="45" t="str">
        <f t="shared" ref="AE204:AE210" ca="1" si="1088">IF(AE$11="","",IF(AE$13=$M$5,CHOOSE($Q$6+1,$M$1,AF204+AG204-AH204),IF(AE$13=$M$6,CHOOSE($Q$6+1,$M$1,OFFSET($A204,,$P$7-1)),IF(AE$13=$M$7,CHOOSE($Q$6+1,$M$1,CHOOSE($R$6+1,0,SUM(OFFSET($A$11,$B204-$O$5,$O$6,1,-$P$6)))),IF(AE$13=$M$8,CHOOSE($Q$6+1,$M$1,CHOOSE($R$6+1,0,SUM(OFFSET($A$11,$B204-$O$5,$O$7,1,-$P$6)))),IF(AE$11&lt;$D$7,OFFSET(INDIRECT($D$3),$A204-1,$Q$3+AE$11),OFFSET(INDIRECT($D$4),$A204-1,$Q$4+AE$11)))))))</f>
        <v/>
      </c>
      <c r="AF204" s="45" t="str">
        <f t="shared" ref="AF204:AF210" ca="1" si="1089">IF(AF$11="","",IF(AF$13=$M$5,CHOOSE($Q$6+1,$M$1,AG204+AH204-AI204),IF(AF$13=$M$6,CHOOSE($Q$6+1,$M$1,OFFSET($A204,,$P$7-1)),IF(AF$13=$M$7,CHOOSE($Q$6+1,$M$1,CHOOSE($R$6+1,0,SUM(OFFSET($A$11,$B204-$O$5,$O$6,1,-$P$6)))),IF(AF$13=$M$8,CHOOSE($Q$6+1,$M$1,CHOOSE($R$6+1,0,SUM(OFFSET($A$11,$B204-$O$5,$O$7,1,-$P$6)))),IF(AF$11&lt;$D$7,OFFSET(INDIRECT($D$3),$A204-1,$Q$3+AF$11),OFFSET(INDIRECT($D$4),$A204-1,$Q$4+AF$11)))))))</f>
        <v/>
      </c>
      <c r="AG204" s="45" t="str">
        <f t="shared" ref="AG204:AG210" ca="1" si="1090">IF(AG$11="","",IF(AG$13=$M$5,CHOOSE($Q$6+1,$M$1,AH204+AI204-AJ204),IF(AG$13=$M$6,CHOOSE($Q$6+1,$M$1,OFFSET($A204,,$P$7-1)),IF(AG$13=$M$7,CHOOSE($Q$6+1,$M$1,CHOOSE($R$6+1,0,SUM(OFFSET($A$11,$B204-$O$5,$O$6,1,-$P$6)))),IF(AG$13=$M$8,CHOOSE($Q$6+1,$M$1,CHOOSE($R$6+1,0,SUM(OFFSET($A$11,$B204-$O$5,$O$7,1,-$P$6)))),IF(AG$11&lt;$D$7,OFFSET(INDIRECT($D$3),$A204-1,$Q$3+AG$11),OFFSET(INDIRECT($D$4),$A204-1,$Q$4+AG$11)))))))</f>
        <v/>
      </c>
      <c r="AH204" s="45" t="str">
        <f t="shared" ref="AH204:AH210" ca="1" si="1091">IF(AH$11="","",IF(AH$13=$M$5,CHOOSE($Q$6+1,$M$1,AI204+AJ204-AK204),IF(AH$13=$M$6,CHOOSE($Q$6+1,$M$1,OFFSET($A204,,$P$7-1)),IF(AH$13=$M$7,CHOOSE($Q$6+1,$M$1,CHOOSE($R$6+1,0,SUM(OFFSET($A$11,$B204-$O$5,$O$6,1,-$P$6)))),IF(AH$13=$M$8,CHOOSE($Q$6+1,$M$1,CHOOSE($R$6+1,0,SUM(OFFSET($A$11,$B204-$O$5,$O$7,1,-$P$6)))),IF(AH$11&lt;$D$7,OFFSET(INDIRECT($D$3),$A204-1,$Q$3+AH$11),OFFSET(INDIRECT($D$4),$A204-1,$Q$4+AH$11)))))))</f>
        <v/>
      </c>
      <c r="AI204" s="45" t="str">
        <f t="shared" ref="AI204:AI210" ca="1" si="1092">IF(AI$11="","",IF(AI$13=$M$5,CHOOSE($Q$6+1,$M$1,AJ204+AK204-AL204),IF(AI$13=$M$6,CHOOSE($Q$6+1,$M$1,OFFSET($A204,,$P$7-1)),IF(AI$13=$M$7,CHOOSE($Q$6+1,$M$1,CHOOSE($R$6+1,0,SUM(OFFSET($A$11,$B204-$O$5,$O$6,1,-$P$6)))),IF(AI$13=$M$8,CHOOSE($Q$6+1,$M$1,CHOOSE($R$6+1,0,SUM(OFFSET($A$11,$B204-$O$5,$O$7,1,-$P$6)))),IF(AI$11&lt;$D$7,OFFSET(INDIRECT($D$3),$A204-1,$Q$3+AI$11),OFFSET(INDIRECT($D$4),$A204-1,$Q$4+AI$11)))))))</f>
        <v/>
      </c>
      <c r="AJ204" s="45" t="str">
        <f t="shared" ref="AJ204:AJ210" ca="1" si="1093">IF(AJ$11="","",IF(AJ$13=$M$5,CHOOSE($Q$6+1,$M$1,AK204+AL204-AM204),IF(AJ$13=$M$6,CHOOSE($Q$6+1,$M$1,OFFSET($A204,,$P$7-1)),IF(AJ$13=$M$7,CHOOSE($Q$6+1,$M$1,CHOOSE($R$6+1,0,SUM(OFFSET($A$11,$B204-$O$5,$O$6,1,-$P$6)))),IF(AJ$13=$M$8,CHOOSE($Q$6+1,$M$1,CHOOSE($R$6+1,0,SUM(OFFSET($A$11,$B204-$O$5,$O$7,1,-$P$6)))),IF(AJ$11&lt;$D$7,OFFSET(INDIRECT($D$3),$A204-1,$Q$3+AJ$11),OFFSET(INDIRECT($D$4),$A204-1,$Q$4+AJ$11)))))))</f>
        <v/>
      </c>
      <c r="AK204" s="45" t="str">
        <f t="shared" ref="AK204:AK210" ca="1" si="1094">IF(AK$11="","",IF(AK$13=$M$5,CHOOSE($Q$6+1,$M$1,AL204+AM204-AN204),IF(AK$13=$M$6,CHOOSE($Q$6+1,$M$1,OFFSET($A204,,$P$7-1)),IF(AK$13=$M$7,CHOOSE($Q$6+1,$M$1,CHOOSE($R$6+1,0,SUM(OFFSET($A$11,$B204-$O$5,$O$6,1,-$P$6)))),IF(AK$13=$M$8,CHOOSE($Q$6+1,$M$1,CHOOSE($R$6+1,0,SUM(OFFSET($A$11,$B204-$O$5,$O$7,1,-$P$6)))),IF(AK$11&lt;$D$7,OFFSET(INDIRECT($D$3),$A204-1,$Q$3+AK$11),OFFSET(INDIRECT($D$4),$A204-1,$Q$4+AK$11)))))))</f>
        <v/>
      </c>
      <c r="AL204" s="45" t="str">
        <f t="shared" ref="AL204:AL210" ca="1" si="1095">IF(AL$11="","",IF(AL$13=$M$5,CHOOSE($Q$6+1,$M$1,AM204+AN204-AO204),IF(AL$13=$M$6,CHOOSE($Q$6+1,$M$1,OFFSET($A204,,$P$7-1)),IF(AL$13=$M$7,CHOOSE($Q$6+1,$M$1,CHOOSE($R$6+1,0,SUM(OFFSET($A$11,$B204-$O$5,$O$6,1,-$P$6)))),IF(AL$13=$M$8,CHOOSE($Q$6+1,$M$1,CHOOSE($R$6+1,0,SUM(OFFSET($A$11,$B204-$O$5,$O$7,1,-$P$6)))),IF(AL$11&lt;$D$7,OFFSET(INDIRECT($D$3),$A204-1,$Q$3+AL$11),OFFSET(INDIRECT($D$4),$A204-1,$Q$4+AL$11)))))))</f>
        <v/>
      </c>
      <c r="AM204" s="45" t="str">
        <f t="shared" ref="AM204:AM210" ca="1" si="1096">IF(AM$11="","",IF(AM$13=$M$5,CHOOSE($Q$6+1,$M$1,AN204+AO204-AP204),IF(AM$13=$M$6,CHOOSE($Q$6+1,$M$1,OFFSET($A204,,$P$7-1)),IF(AM$13=$M$7,CHOOSE($Q$6+1,$M$1,CHOOSE($R$6+1,0,SUM(OFFSET($A$11,$B204-$O$5,$O$6,1,-$P$6)))),IF(AM$13=$M$8,CHOOSE($Q$6+1,$M$1,CHOOSE($R$6+1,0,SUM(OFFSET($A$11,$B204-$O$5,$O$7,1,-$P$6)))),IF(AM$11&lt;$D$7,OFFSET(INDIRECT($D$3),$A204-1,$Q$3+AM$11),OFFSET(INDIRECT($D$4),$A204-1,$Q$4+AM$11)))))))</f>
        <v/>
      </c>
      <c r="AN204" s="45" t="str">
        <f t="shared" ref="AN204:AN210" ca="1" si="1097">IF(AN$11="","",IF(AN$13=$M$5,CHOOSE($Q$6+1,$M$1,AO204+AP204-AQ204),IF(AN$13=$M$6,CHOOSE($Q$6+1,$M$1,OFFSET($A204,,$P$7-1)),IF(AN$13=$M$7,CHOOSE($Q$6+1,$M$1,CHOOSE($R$6+1,0,SUM(OFFSET($A$11,$B204-$O$5,$O$6,1,-$P$6)))),IF(AN$13=$M$8,CHOOSE($Q$6+1,$M$1,CHOOSE($R$6+1,0,SUM(OFFSET($A$11,$B204-$O$5,$O$7,1,-$P$6)))),IF(AN$11&lt;$D$7,OFFSET(INDIRECT($D$3),$A204-1,$Q$3+AN$11),OFFSET(INDIRECT($D$4),$A204-1,$Q$4+AN$11)))))))</f>
        <v/>
      </c>
      <c r="AO204" s="45" t="str">
        <f t="shared" ref="AO204:AO210" ca="1" si="1098">IF(AO$11="","",IF(AO$13=$M$5,CHOOSE($Q$6+1,$M$1,AP204+AQ204-AR204),IF(AO$13=$M$6,CHOOSE($Q$6+1,$M$1,OFFSET($A204,,$P$7-1)),IF(AO$13=$M$7,CHOOSE($Q$6+1,$M$1,CHOOSE($R$6+1,0,SUM(OFFSET($A$11,$B204-$O$5,$O$6,1,-$P$6)))),IF(AO$13=$M$8,CHOOSE($Q$6+1,$M$1,CHOOSE($R$6+1,0,SUM(OFFSET($A$11,$B204-$O$5,$O$7,1,-$P$6)))),IF(AO$11&lt;$D$7,OFFSET(INDIRECT($D$3),$A204-1,$Q$3+AO$11),OFFSET(INDIRECT($D$4),$A204-1,$Q$4+AO$11)))))))</f>
        <v/>
      </c>
      <c r="AP204" s="45" t="str">
        <f t="shared" ref="AP204:AP210" ca="1" si="1099">IF(AP$11="","",IF(AP$13=$M$5,CHOOSE($Q$6+1,$M$1,AQ204+AR204-AS204),IF(AP$13=$M$6,CHOOSE($Q$6+1,$M$1,OFFSET($A204,,$P$7-1)),IF(AP$13=$M$7,CHOOSE($Q$6+1,$M$1,CHOOSE($R$6+1,0,SUM(OFFSET($A$11,$B204-$O$5,$O$6,1,-$P$6)))),IF(AP$13=$M$8,CHOOSE($Q$6+1,$M$1,CHOOSE($R$6+1,0,SUM(OFFSET($A$11,$B204-$O$5,$O$7,1,-$P$6)))),IF(AP$11&lt;$D$7,OFFSET(INDIRECT($D$3),$A204-1,$Q$3+AP$11),OFFSET(INDIRECT($D$4),$A204-1,$Q$4+AP$11)))))))</f>
        <v/>
      </c>
      <c r="AQ204" s="45" t="str">
        <f t="shared" ref="AQ204:AQ210" ca="1" si="1100">IF(AQ$11="","",IF(AQ$13=$M$5,CHOOSE($Q$6+1,$M$1,AR204+AS204-AT204),IF(AQ$13=$M$6,CHOOSE($Q$6+1,$M$1,OFFSET($A204,,$P$7-1)),IF(AQ$13=$M$7,CHOOSE($Q$6+1,$M$1,CHOOSE($R$6+1,0,SUM(OFFSET($A$11,$B204-$O$5,$O$6,1,-$P$6)))),IF(AQ$13=$M$8,CHOOSE($Q$6+1,$M$1,CHOOSE($R$6+1,0,SUM(OFFSET($A$11,$B204-$O$5,$O$7,1,-$P$6)))),IF(AQ$11&lt;$D$7,OFFSET(INDIRECT($D$3),$A204-1,$Q$3+AQ$11),OFFSET(INDIRECT($D$4),$A204-1,$Q$4+AQ$11)))))))</f>
        <v/>
      </c>
      <c r="AR204" s="45" t="str">
        <f t="shared" ref="AR204:AR210" ca="1" si="1101">IF(AR$11="","",IF(AR$13=$M$5,CHOOSE($Q$6+1,$M$1,AS204+AT204-AU204),IF(AR$13=$M$6,CHOOSE($Q$6+1,$M$1,OFFSET($A204,,$P$7-1)),IF(AR$13=$M$7,CHOOSE($Q$6+1,$M$1,CHOOSE($R$6+1,0,SUM(OFFSET($A$11,$B204-$O$5,$O$6,1,-$P$6)))),IF(AR$13=$M$8,CHOOSE($Q$6+1,$M$1,CHOOSE($R$6+1,0,SUM(OFFSET($A$11,$B204-$O$5,$O$7,1,-$P$6)))),IF(AR$11&lt;$D$7,OFFSET(INDIRECT($D$3),$A204-1,$Q$3+AR$11),OFFSET(INDIRECT($D$4),$A204-1,$Q$4+AR$11)))))))</f>
        <v/>
      </c>
      <c r="AS204" s="45" t="str">
        <f t="shared" ref="AS204:AS210" ca="1" si="1102">IF(AS$11="","",IF(AS$13=$M$5,CHOOSE($Q$6+1,$M$1,AT204+AU204-AV204),IF(AS$13=$M$6,CHOOSE($Q$6+1,$M$1,OFFSET($A204,,$P$7-1)),IF(AS$13=$M$7,CHOOSE($Q$6+1,$M$1,CHOOSE($R$6+1,0,SUM(OFFSET($A$11,$B204-$O$5,$O$6,1,-$P$6)))),IF(AS$13=$M$8,CHOOSE($Q$6+1,$M$1,CHOOSE($R$6+1,0,SUM(OFFSET($A$11,$B204-$O$5,$O$7,1,-$P$6)))),IF(AS$11&lt;$D$7,OFFSET(INDIRECT($D$3),$A204-1,$Q$3+AS$11),OFFSET(INDIRECT($D$4),$A204-1,$Q$4+AS$11)))))))</f>
        <v/>
      </c>
      <c r="AT204" s="45" t="str">
        <f t="shared" ref="AT204:AT210" ca="1" si="1103">IF(AT$11="","",IF(AT$13=$M$5,CHOOSE($Q$6+1,$M$1,AU204+AV204-AW204),IF(AT$13=$M$6,CHOOSE($Q$6+1,$M$1,OFFSET($A204,,$P$7-1)),IF(AT$13=$M$7,CHOOSE($Q$6+1,$M$1,CHOOSE($R$6+1,0,SUM(OFFSET($A$11,$B204-$O$5,$O$6,1,-$P$6)))),IF(AT$13=$M$8,CHOOSE($Q$6+1,$M$1,CHOOSE($R$6+1,0,SUM(OFFSET($A$11,$B204-$O$5,$O$7,1,-$P$6)))),IF(AT$11&lt;$D$7,OFFSET(INDIRECT($D$3),$A204-1,$Q$3+AT$11),OFFSET(INDIRECT($D$4),$A204-1,$Q$4+AT$11)))))))</f>
        <v/>
      </c>
      <c r="AU204" s="45" t="str">
        <f t="shared" ref="AU204:AU210" ca="1" si="1104">IF(AU$11="","",IF(AU$13=$M$5,CHOOSE($Q$6+1,$M$1,AV204+AW204-AX204),IF(AU$13=$M$6,CHOOSE($Q$6+1,$M$1,OFFSET($A204,,$P$7-1)),IF(AU$13=$M$7,CHOOSE($Q$6+1,$M$1,CHOOSE($R$6+1,0,SUM(OFFSET($A$11,$B204-$O$5,$O$6,1,-$P$6)))),IF(AU$13=$M$8,CHOOSE($Q$6+1,$M$1,CHOOSE($R$6+1,0,SUM(OFFSET($A$11,$B204-$O$5,$O$7,1,-$P$6)))),IF(AU$11&lt;$D$7,OFFSET(INDIRECT($D$3),$A204-1,$Q$3+AU$11),OFFSET(INDIRECT($D$4),$A204-1,$Q$4+AU$11)))))))</f>
        <v/>
      </c>
      <c r="AV204" s="45" t="str">
        <f t="shared" ref="AV204:AV210" ca="1" si="1105">IF(AV$11="","",IF(AV$13=$M$5,CHOOSE($Q$6+1,$M$1,AW204+AX204-AY204),IF(AV$13=$M$6,CHOOSE($Q$6+1,$M$1,OFFSET($A204,,$P$7-1)),IF(AV$13=$M$7,CHOOSE($Q$6+1,$M$1,CHOOSE($R$6+1,0,SUM(OFFSET($A$11,$B204-$O$5,$O$6,1,-$P$6)))),IF(AV$13=$M$8,CHOOSE($Q$6+1,$M$1,CHOOSE($R$6+1,0,SUM(OFFSET($A$11,$B204-$O$5,$O$7,1,-$P$6)))),IF(AV$11&lt;$D$7,OFFSET(INDIRECT($D$3),$A204-1,$Q$3+AV$11),OFFSET(INDIRECT($D$4),$A204-1,$Q$4+AV$11)))))))</f>
        <v/>
      </c>
      <c r="AW204" s="45" t="str">
        <f t="shared" ref="AW204:AW210" ca="1" si="1106">IF(AW$11="","",IF(AW$13=$M$5,CHOOSE($Q$6+1,$M$1,AX204+AY204-AZ204),IF(AW$13=$M$6,CHOOSE($Q$6+1,$M$1,OFFSET($A204,,$P$7-1)),IF(AW$13=$M$7,CHOOSE($Q$6+1,$M$1,CHOOSE($R$6+1,0,SUM(OFFSET($A$11,$B204-$O$5,$O$6,1,-$P$6)))),IF(AW$13=$M$8,CHOOSE($Q$6+1,$M$1,CHOOSE($R$6+1,0,SUM(OFFSET($A$11,$B204-$O$5,$O$7,1,-$P$6)))),IF(AW$11&lt;$D$7,OFFSET(INDIRECT($D$3),$A204-1,$Q$3+AW$11),OFFSET(INDIRECT($D$4),$A204-1,$Q$4+AW$11)))))))</f>
        <v/>
      </c>
      <c r="AX204" s="45" t="str">
        <f t="shared" ref="AX204:AX210" ca="1" si="1107">IF(AX$11="","",IF(AX$13=$M$5,CHOOSE($Q$6+1,$M$1,AY204+AZ204-BA204),IF(AX$13=$M$6,CHOOSE($Q$6+1,$M$1,OFFSET($A204,,$P$7-1)),IF(AX$13=$M$7,CHOOSE($Q$6+1,$M$1,CHOOSE($R$6+1,0,SUM(OFFSET($A$11,$B204-$O$5,$O$6,1,-$P$6)))),IF(AX$13=$M$8,CHOOSE($Q$6+1,$M$1,CHOOSE($R$6+1,0,SUM(OFFSET($A$11,$B204-$O$5,$O$7,1,-$P$6)))),IF(AX$11&lt;$D$7,OFFSET(INDIRECT($D$3),$A204-1,$Q$3+AX$11),OFFSET(INDIRECT($D$4),$A204-1,$Q$4+AX$11)))))))</f>
        <v/>
      </c>
      <c r="AY204" s="45" t="str">
        <f t="shared" ref="AY204:AY210" ca="1" si="1108">IF(AY$11="","",IF(AY$13=$M$5,CHOOSE($Q$6+1,$M$1,AZ204+BA204-BB204),IF(AY$13=$M$6,CHOOSE($Q$6+1,$M$1,OFFSET($A204,,$P$7-1)),IF(AY$13=$M$7,CHOOSE($Q$6+1,$M$1,CHOOSE($R$6+1,0,SUM(OFFSET($A$11,$B204-$O$5,$O$6,1,-$P$6)))),IF(AY$13=$M$8,CHOOSE($Q$6+1,$M$1,CHOOSE($R$6+1,0,SUM(OFFSET($A$11,$B204-$O$5,$O$7,1,-$P$6)))),IF(AY$11&lt;$D$7,OFFSET(INDIRECT($D$3),$A204-1,$Q$3+AY$11),OFFSET(INDIRECT($D$4),$A204-1,$Q$4+AY$11)))))))</f>
        <v/>
      </c>
      <c r="AZ204" s="45" t="str">
        <f t="shared" ref="AZ204:AZ210" ca="1" si="1109">IF(AZ$11="","",IF(AZ$13=$M$5,CHOOSE($Q$6+1,$M$1,BA204+BB204-BC204),IF(AZ$13=$M$6,CHOOSE($Q$6+1,$M$1,OFFSET($A204,,$P$7-1)),IF(AZ$13=$M$7,CHOOSE($Q$6+1,$M$1,CHOOSE($R$6+1,0,SUM(OFFSET($A$11,$B204-$O$5,$O$6,1,-$P$6)))),IF(AZ$13=$M$8,CHOOSE($Q$6+1,$M$1,CHOOSE($R$6+1,0,SUM(OFFSET($A$11,$B204-$O$5,$O$7,1,-$P$6)))),IF(AZ$11&lt;$D$7,OFFSET(INDIRECT($D$3),$A204-1,$Q$3+AZ$11),OFFSET(INDIRECT($D$4),$A204-1,$Q$4+AZ$11)))))))</f>
        <v/>
      </c>
      <c r="BA204" s="45" t="str">
        <f t="shared" ref="BA204:BA210" ca="1" si="1110">IF(BA$11="","",IF(BA$13=$M$5,CHOOSE($Q$6+1,$M$1,BB204+BC204-BD204),IF(BA$13=$M$6,CHOOSE($Q$6+1,$M$1,OFFSET($A204,,$P$7-1)),IF(BA$13=$M$7,CHOOSE($Q$6+1,$M$1,CHOOSE($R$6+1,0,SUM(OFFSET($A$11,$B204-$O$5,$O$6,1,-$P$6)))),IF(BA$13=$M$8,CHOOSE($Q$6+1,$M$1,CHOOSE($R$6+1,0,SUM(OFFSET($A$11,$B204-$O$5,$O$7,1,-$P$6)))),IF(BA$11&lt;$D$7,OFFSET(INDIRECT($D$3),$A204-1,$Q$3+BA$11),OFFSET(INDIRECT($D$4),$A204-1,$Q$4+BA$11)))))))</f>
        <v/>
      </c>
      <c r="BB204" s="45" t="str">
        <f t="shared" ref="BB204:BB210" ca="1" si="1111">IF(BB$11="","",IF(BB$13=$M$5,CHOOSE($Q$6+1,$M$1,BC204+BD204-BE204),IF(BB$13=$M$6,CHOOSE($Q$6+1,$M$1,OFFSET($A204,,$P$7-1)),IF(BB$13=$M$7,CHOOSE($Q$6+1,$M$1,CHOOSE($R$6+1,0,SUM(OFFSET($A$11,$B204-$O$5,$O$6,1,-$P$6)))),IF(BB$13=$M$8,CHOOSE($Q$6+1,$M$1,CHOOSE($R$6+1,0,SUM(OFFSET($A$11,$B204-$O$5,$O$7,1,-$P$6)))),IF(BB$11&lt;$D$7,OFFSET(INDIRECT($D$3),$A204-1,$Q$3+BB$11),OFFSET(INDIRECT($D$4),$A204-1,$Q$4+BB$11)))))))</f>
        <v/>
      </c>
      <c r="BC204" s="45" t="str">
        <f t="shared" ref="BC204:BC210" ca="1" si="1112">IF(BC$11="","",IF(BC$13=$M$5,CHOOSE($Q$6+1,$M$1,BD204+BE204-BF204),IF(BC$13=$M$6,CHOOSE($Q$6+1,$M$1,OFFSET($A204,,$P$7-1)),IF(BC$13=$M$7,CHOOSE($Q$6+1,$M$1,CHOOSE($R$6+1,0,SUM(OFFSET($A$11,$B204-$O$5,$O$6,1,-$P$6)))),IF(BC$13=$M$8,CHOOSE($Q$6+1,$M$1,CHOOSE($R$6+1,0,SUM(OFFSET($A$11,$B204-$O$5,$O$7,1,-$P$6)))),IF(BC$11&lt;$D$7,OFFSET(INDIRECT($D$3),$A204-1,$Q$3+BC$11),OFFSET(INDIRECT($D$4),$A204-1,$Q$4+BC$11)))))))</f>
        <v/>
      </c>
      <c r="BD204" s="45" t="str">
        <f t="shared" ref="BD204:BD210" ca="1" si="1113">IF(BD$11="","",IF(BD$13=$M$5,CHOOSE($Q$6+1,$M$1,BE204+BF204-BG204),IF(BD$13=$M$6,CHOOSE($Q$6+1,$M$1,OFFSET($A204,,$P$7-1)),IF(BD$13=$M$7,CHOOSE($Q$6+1,$M$1,CHOOSE($R$6+1,0,SUM(OFFSET($A$11,$B204-$O$5,$O$6,1,-$P$6)))),IF(BD$13=$M$8,CHOOSE($Q$6+1,$M$1,CHOOSE($R$6+1,0,SUM(OFFSET($A$11,$B204-$O$5,$O$7,1,-$P$6)))),IF(BD$11&lt;$D$7,OFFSET(INDIRECT($D$3),$A204-1,$Q$3+BD$11),OFFSET(INDIRECT($D$4),$A204-1,$Q$4+BD$11)))))))</f>
        <v/>
      </c>
      <c r="BE204" s="45" t="str">
        <f t="shared" ref="BE204:BE210" ca="1" si="1114">IF(BE$11="","",IF(BE$13=$M$5,CHOOSE($Q$6+1,$M$1,BF204+BG204-BH204),IF(BE$13=$M$6,CHOOSE($Q$6+1,$M$1,OFFSET($A204,,$P$7-1)),IF(BE$13=$M$7,CHOOSE($Q$6+1,$M$1,CHOOSE($R$6+1,0,SUM(OFFSET($A$11,$B204-$O$5,$O$6,1,-$P$6)))),IF(BE$13=$M$8,CHOOSE($Q$6+1,$M$1,CHOOSE($R$6+1,0,SUM(OFFSET($A$11,$B204-$O$5,$O$7,1,-$P$6)))),IF(BE$11&lt;$D$7,OFFSET(INDIRECT($D$3),$A204-1,$Q$3+BE$11),OFFSET(INDIRECT($D$4),$A204-1,$Q$4+BE$11)))))))</f>
        <v/>
      </c>
      <c r="BF204" s="45" t="str">
        <f t="shared" ref="BF204:BF210" ca="1" si="1115">IF(BF$11="","",IF(BF$13=$M$5,CHOOSE($Q$6+1,$M$1,BG204+BH204-BI204),IF(BF$13=$M$6,CHOOSE($Q$6+1,$M$1,OFFSET($A204,,$P$7-1)),IF(BF$13=$M$7,CHOOSE($Q$6+1,$M$1,CHOOSE($R$6+1,0,SUM(OFFSET($A$11,$B204-$O$5,$O$6,1,-$P$6)))),IF(BF$13=$M$8,CHOOSE($Q$6+1,$M$1,CHOOSE($R$6+1,0,SUM(OFFSET($A$11,$B204-$O$5,$O$7,1,-$P$6)))),IF(BF$11&lt;$D$7,OFFSET(INDIRECT($D$3),$A204-1,$Q$3+BF$11),OFFSET(INDIRECT($D$4),$A204-1,$Q$4+BF$11)))))))</f>
        <v/>
      </c>
      <c r="BG204" s="45" t="str">
        <f t="shared" ref="BG204:BG210" ca="1" si="1116">IF(BG$11="","",IF(BG$13=$M$5,CHOOSE($Q$6+1,$M$1,BH204+BI204-BJ204),IF(BG$13=$M$6,CHOOSE($Q$6+1,$M$1,OFFSET($A204,,$P$7-1)),IF(BG$13=$M$7,CHOOSE($Q$6+1,$M$1,CHOOSE($R$6+1,0,SUM(OFFSET($A$11,$B204-$O$5,$O$6,1,-$P$6)))),IF(BG$13=$M$8,CHOOSE($Q$6+1,$M$1,CHOOSE($R$6+1,0,SUM(OFFSET($A$11,$B204-$O$5,$O$7,1,-$P$6)))),IF(BG$11&lt;$D$7,OFFSET(INDIRECT($D$3),$A204-1,$Q$3+BG$11),OFFSET(INDIRECT($D$4),$A204-1,$Q$4+BG$11)))))))</f>
        <v/>
      </c>
      <c r="BH204" s="45" t="str">
        <f t="shared" ref="BH204:BH210" ca="1" si="1117">IF(BH$11="","",IF(BH$13=$M$5,CHOOSE($Q$6+1,$M$1,BI204+BJ204-BK204),IF(BH$13=$M$6,CHOOSE($Q$6+1,$M$1,OFFSET($A204,,$P$7-1)),IF(BH$13=$M$7,CHOOSE($Q$6+1,$M$1,CHOOSE($R$6+1,0,SUM(OFFSET($A$11,$B204-$O$5,$O$6,1,-$P$6)))),IF(BH$13=$M$8,CHOOSE($Q$6+1,$M$1,CHOOSE($R$6+1,0,SUM(OFFSET($A$11,$B204-$O$5,$O$7,1,-$P$6)))),IF(BH$11&lt;$D$7,OFFSET(INDIRECT($D$3),$A204-1,$Q$3+BH$11),OFFSET(INDIRECT($D$4),$A204-1,$Q$4+BH$11)))))))</f>
        <v/>
      </c>
      <c r="BI204" s="45" t="str">
        <f t="shared" ref="BI204:BI210" ca="1" si="1118">IF(BI$11="","",IF(BI$13=$M$5,CHOOSE($Q$6+1,$M$1,BJ204+BK204-BL204),IF(BI$13=$M$6,CHOOSE($Q$6+1,$M$1,OFFSET($A204,,$P$7-1)),IF(BI$13=$M$7,CHOOSE($Q$6+1,$M$1,CHOOSE($R$6+1,0,SUM(OFFSET($A$11,$B204-$O$5,$O$6,1,-$P$6)))),IF(BI$13=$M$8,CHOOSE($Q$6+1,$M$1,CHOOSE($R$6+1,0,SUM(OFFSET($A$11,$B204-$O$5,$O$7,1,-$P$6)))),IF(BI$11&lt;$D$7,OFFSET(INDIRECT($D$3),$A204-1,$Q$3+BI$11),OFFSET(INDIRECT($D$4),$A204-1,$Q$4+BI$11)))))))</f>
        <v/>
      </c>
      <c r="BJ204" s="45" t="str">
        <f t="shared" ref="BJ204:BJ210" ca="1" si="1119">IF(BJ$11="","",IF(BJ$13=$M$5,CHOOSE($Q$6+1,$M$1,BK204+BL204-BM204),IF(BJ$13=$M$6,CHOOSE($Q$6+1,$M$1,OFFSET($A204,,$P$7-1)),IF(BJ$13=$M$7,CHOOSE($Q$6+1,$M$1,CHOOSE($R$6+1,0,SUM(OFFSET($A$11,$B204-$O$5,$O$6,1,-$P$6)))),IF(BJ$13=$M$8,CHOOSE($Q$6+1,$M$1,CHOOSE($R$6+1,0,SUM(OFFSET($A$11,$B204-$O$5,$O$7,1,-$P$6)))),IF(BJ$11&lt;$D$7,OFFSET(INDIRECT($D$3),$A204-1,$Q$3+BJ$11),OFFSET(INDIRECT($D$4),$A204-1,$Q$4+BJ$11)))))))</f>
        <v/>
      </c>
      <c r="BK204" s="45" t="str">
        <f t="shared" ref="BK204:BK210" ca="1" si="1120">IF(BK$11="","",IF(BK$13=$M$5,CHOOSE($Q$6+1,$M$1,BL204+BM204-BN204),IF(BK$13=$M$6,CHOOSE($Q$6+1,$M$1,OFFSET($A204,,$P$7-1)),IF(BK$13=$M$7,CHOOSE($Q$6+1,$M$1,CHOOSE($R$6+1,0,SUM(OFFSET($A$11,$B204-$O$5,$O$6,1,-$P$6)))),IF(BK$13=$M$8,CHOOSE($Q$6+1,$M$1,CHOOSE($R$6+1,0,SUM(OFFSET($A$11,$B204-$O$5,$O$7,1,-$P$6)))),IF(BK$11&lt;$D$7,OFFSET(INDIRECT($D$3),$A204-1,$Q$3+BK$11),OFFSET(INDIRECT($D$4),$A204-1,$Q$4+BK$11)))))))</f>
        <v/>
      </c>
      <c r="BL204" s="45" t="str">
        <f t="shared" ref="BL204:BL210" ca="1" si="1121">IF(BL$11="","",IF(BL$13=$M$5,CHOOSE($Q$6+1,$M$1,BM204+BN204-BO204),IF(BL$13=$M$6,CHOOSE($Q$6+1,$M$1,OFFSET($A204,,$P$7-1)),IF(BL$13=$M$7,CHOOSE($Q$6+1,$M$1,CHOOSE($R$6+1,0,SUM(OFFSET($A$11,$B204-$O$5,$O$6,1,-$P$6)))),IF(BL$13=$M$8,CHOOSE($Q$6+1,$M$1,CHOOSE($R$6+1,0,SUM(OFFSET($A$11,$B204-$O$5,$O$7,1,-$P$6)))),IF(BL$11&lt;$D$7,OFFSET(INDIRECT($D$3),$A204-1,$Q$3+BL$11),OFFSET(INDIRECT($D$4),$A204-1,$Q$4+BL$11)))))))</f>
        <v/>
      </c>
      <c r="BM204" s="45" t="str">
        <f t="shared" ref="BM204:BM210" ca="1" si="1122">IF(BM$11="","",IF(BM$13=$M$5,CHOOSE($Q$6+1,$M$1,BN204+BO204-BP204),IF(BM$13=$M$6,CHOOSE($Q$6+1,$M$1,OFFSET($A204,,$P$7-1)),IF(BM$13=$M$7,CHOOSE($Q$6+1,$M$1,CHOOSE($R$6+1,0,SUM(OFFSET($A$11,$B204-$O$5,$O$6,1,-$P$6)))),IF(BM$13=$M$8,CHOOSE($Q$6+1,$M$1,CHOOSE($R$6+1,0,SUM(OFFSET($A$11,$B204-$O$5,$O$7,1,-$P$6)))),IF(BM$11&lt;$D$7,OFFSET(INDIRECT($D$3),$A204-1,$Q$3+BM$11),OFFSET(INDIRECT($D$4),$A204-1,$Q$4+BM$11)))))))</f>
        <v/>
      </c>
      <c r="BN204" s="45" t="str">
        <f t="shared" ref="BN204:BN210" ca="1" si="1123">IF(BN$11="","",IF(BN$13=$M$5,CHOOSE($Q$6+1,$M$1,BO204+BP204-BQ204),IF(BN$13=$M$6,CHOOSE($Q$6+1,$M$1,OFFSET($A204,,$P$7-1)),IF(BN$13=$M$7,CHOOSE($Q$6+1,$M$1,CHOOSE($R$6+1,0,SUM(OFFSET($A$11,$B204-$O$5,$O$6,1,-$P$6)))),IF(BN$13=$M$8,CHOOSE($Q$6+1,$M$1,CHOOSE($R$6+1,0,SUM(OFFSET($A$11,$B204-$O$5,$O$7,1,-$P$6)))),IF(BN$11&lt;$D$7,OFFSET(INDIRECT($D$3),$A204-1,$Q$3+BN$11),OFFSET(INDIRECT($D$4),$A204-1,$Q$4+BN$11)))))))</f>
        <v/>
      </c>
      <c r="BO204" s="45" t="str">
        <f t="shared" ref="BO204:BO210" ca="1" si="1124">IF(BO$11="","",IF(BO$13=$M$5,CHOOSE($Q$6+1,$M$1,BP204+BQ204-BR204),IF(BO$13=$M$6,CHOOSE($Q$6+1,$M$1,OFFSET($A204,,$P$7-1)),IF(BO$13=$M$7,CHOOSE($Q$6+1,$M$1,CHOOSE($R$6+1,0,SUM(OFFSET($A$11,$B204-$O$5,$O$6,1,-$P$6)))),IF(BO$13=$M$8,CHOOSE($Q$6+1,$M$1,CHOOSE($R$6+1,0,SUM(OFFSET($A$11,$B204-$O$5,$O$7,1,-$P$6)))),IF(BO$11&lt;$D$7,OFFSET(INDIRECT($D$3),$A204-1,$Q$3+BO$11),OFFSET(INDIRECT($D$4),$A204-1,$Q$4+BO$11)))))))</f>
        <v/>
      </c>
      <c r="BP204" s="45" t="str">
        <f t="shared" ref="BP204:BP210" ca="1" si="1125">IF(BP$11="","",IF(BP$13=$M$5,CHOOSE($Q$6+1,$M$1,BQ204+BR204-BS204),IF(BP$13=$M$6,CHOOSE($Q$6+1,$M$1,OFFSET($A204,,$P$7-1)),IF(BP$13=$M$7,CHOOSE($Q$6+1,$M$1,CHOOSE($R$6+1,0,SUM(OFFSET($A$11,$B204-$O$5,$O$6,1,-$P$6)))),IF(BP$13=$M$8,CHOOSE($Q$6+1,$M$1,CHOOSE($R$6+1,0,SUM(OFFSET($A$11,$B204-$O$5,$O$7,1,-$P$6)))),IF(BP$11&lt;$D$7,OFFSET(INDIRECT($D$3),$A204-1,$Q$3+BP$11),OFFSET(INDIRECT($D$4),$A204-1,$Q$4+BP$11)))))))</f>
        <v/>
      </c>
      <c r="BQ204" s="45" t="str">
        <f t="shared" ref="BQ204:BQ210" ca="1" si="1126">IF(BQ$11="","",IF(BQ$13=$M$5,CHOOSE($Q$6+1,$M$1,BR204+BS204-BT204),IF(BQ$13=$M$6,CHOOSE($Q$6+1,$M$1,OFFSET($A204,,$P$7-1)),IF(BQ$13=$M$7,CHOOSE($Q$6+1,$M$1,CHOOSE($R$6+1,0,SUM(OFFSET($A$11,$B204-$O$5,$O$6,1,-$P$6)))),IF(BQ$13=$M$8,CHOOSE($Q$6+1,$M$1,CHOOSE($R$6+1,0,SUM(OFFSET($A$11,$B204-$O$5,$O$7,1,-$P$6)))),IF(BQ$11&lt;$D$7,OFFSET(INDIRECT($D$3),$A204-1,$Q$3+BQ$11),OFFSET(INDIRECT($D$4),$A204-1,$Q$4+BQ$11)))))))</f>
        <v/>
      </c>
      <c r="BR204" s="45" t="str">
        <f t="shared" ref="BR204:BR210" ca="1" si="1127">IF(BR$11="","",IF(BR$13=$M$5,CHOOSE($Q$6+1,$M$1,BS204+BT204-BU204),IF(BR$13=$M$6,CHOOSE($Q$6+1,$M$1,OFFSET($A204,,$P$7-1)),IF(BR$13=$M$7,CHOOSE($Q$6+1,$M$1,CHOOSE($R$6+1,0,SUM(OFFSET($A$11,$B204-$O$5,$O$6,1,-$P$6)))),IF(BR$13=$M$8,CHOOSE($Q$6+1,$M$1,CHOOSE($R$6+1,0,SUM(OFFSET($A$11,$B204-$O$5,$O$7,1,-$P$6)))),IF(BR$11&lt;$D$7,OFFSET(INDIRECT($D$3),$A204-1,$Q$3+BR$11),OFFSET(INDIRECT($D$4),$A204-1,$Q$4+BR$11)))))))</f>
        <v/>
      </c>
      <c r="BS204" s="45" t="str">
        <f t="shared" ref="BS204:BS210" ca="1" si="1128">IF(BS$11="","",IF(BS$13=$M$5,CHOOSE($Q$6+1,$M$1,BT204+BU204-BV204),IF(BS$13=$M$6,CHOOSE($Q$6+1,$M$1,OFFSET($A204,,$P$7-1)),IF(BS$13=$M$7,CHOOSE($Q$6+1,$M$1,CHOOSE($R$6+1,0,SUM(OFFSET($A$11,$B204-$O$5,$O$6,1,-$P$6)))),IF(BS$13=$M$8,CHOOSE($Q$6+1,$M$1,CHOOSE($R$6+1,0,SUM(OFFSET($A$11,$B204-$O$5,$O$7,1,-$P$6)))),IF(BS$11&lt;$D$7,OFFSET(INDIRECT($D$3),$A204-1,$Q$3+BS$11),OFFSET(INDIRECT($D$4),$A204-1,$Q$4+BS$11)))))))</f>
        <v/>
      </c>
      <c r="BT204" s="45" t="str">
        <f t="shared" ref="BT204:BT210" ca="1" si="1129">IF(BT$11="","",IF(BT$13=$M$5,CHOOSE($Q$6+1,$M$1,BU204+BV204-BW204),IF(BT$13=$M$6,CHOOSE($Q$6+1,$M$1,OFFSET($A204,,$P$7-1)),IF(BT$13=$M$7,CHOOSE($Q$6+1,$M$1,CHOOSE($R$6+1,0,SUM(OFFSET($A$11,$B204-$O$5,$O$6,1,-$P$6)))),IF(BT$13=$M$8,CHOOSE($Q$6+1,$M$1,CHOOSE($R$6+1,0,SUM(OFFSET($A$11,$B204-$O$5,$O$7,1,-$P$6)))),IF(BT$11&lt;$D$7,OFFSET(INDIRECT($D$3),$A204-1,$Q$3+BT$11),OFFSET(INDIRECT($D$4),$A204-1,$Q$4+BT$11)))))))</f>
        <v/>
      </c>
      <c r="BU204" s="45" t="str">
        <f t="shared" ref="BU204:BU210" ca="1" si="1130">IF(BU$11="","",IF(BU$13=$M$5,CHOOSE($Q$6+1,$M$1,BV204+BW204-BX204),IF(BU$13=$M$6,CHOOSE($Q$6+1,$M$1,OFFSET($A204,,$P$7-1)),IF(BU$13=$M$7,CHOOSE($Q$6+1,$M$1,CHOOSE($R$6+1,0,SUM(OFFSET($A$11,$B204-$O$5,$O$6,1,-$P$6)))),IF(BU$13=$M$8,CHOOSE($Q$6+1,$M$1,CHOOSE($R$6+1,0,SUM(OFFSET($A$11,$B204-$O$5,$O$7,1,-$P$6)))),IF(BU$11&lt;$D$7,OFFSET(INDIRECT($D$3),$A204-1,$Q$3+BU$11),OFFSET(INDIRECT($D$4),$A204-1,$Q$4+BU$11)))))))</f>
        <v/>
      </c>
      <c r="BV204" s="45" t="str">
        <f t="shared" ref="BV204:BV210" ca="1" si="1131">IF(BV$11="","",IF(BV$13=$M$5,CHOOSE($Q$6+1,$M$1,BW204+BX204-BY204),IF(BV$13=$M$6,CHOOSE($Q$6+1,$M$1,OFFSET($A204,,$P$7-1)),IF(BV$13=$M$7,CHOOSE($Q$6+1,$M$1,CHOOSE($R$6+1,0,SUM(OFFSET($A$11,$B204-$O$5,$O$6,1,-$P$6)))),IF(BV$13=$M$8,CHOOSE($Q$6+1,$M$1,CHOOSE($R$6+1,0,SUM(OFFSET($A$11,$B204-$O$5,$O$7,1,-$P$6)))),IF(BV$11&lt;$D$7,OFFSET(INDIRECT($D$3),$A204-1,$Q$3+BV$11),OFFSET(INDIRECT($D$4),$A204-1,$Q$4+BV$11)))))))</f>
        <v/>
      </c>
      <c r="BW204" s="45" t="str">
        <f t="shared" ref="BW204:BW210" ca="1" si="1132">IF(BW$11="","",IF(BW$13=$M$5,CHOOSE($Q$6+1,$M$1,BX204+BY204-BZ204),IF(BW$13=$M$6,CHOOSE($Q$6+1,$M$1,OFFSET($A204,,$P$7-1)),IF(BW$13=$M$7,CHOOSE($Q$6+1,$M$1,CHOOSE($R$6+1,0,SUM(OFFSET($A$11,$B204-$O$5,$O$6,1,-$P$6)))),IF(BW$13=$M$8,CHOOSE($Q$6+1,$M$1,CHOOSE($R$6+1,0,SUM(OFFSET($A$11,$B204-$O$5,$O$7,1,-$P$6)))),IF(BW$11&lt;$D$7,OFFSET(INDIRECT($D$3),$A204-1,$Q$3+BW$11),OFFSET(INDIRECT($D$4),$A204-1,$Q$4+BW$11)))))))</f>
        <v/>
      </c>
      <c r="BX204" s="45" t="str">
        <f t="shared" ref="BX204:BX210" ca="1" si="1133">IF(BX$11="","",IF(BX$13=$M$5,CHOOSE($Q$6+1,$M$1,BY204+BZ204-CA204),IF(BX$13=$M$6,CHOOSE($Q$6+1,$M$1,OFFSET($A204,,$P$7-1)),IF(BX$13=$M$7,CHOOSE($Q$6+1,$M$1,CHOOSE($R$6+1,0,SUM(OFFSET($A$11,$B204-$O$5,$O$6,1,-$P$6)))),IF(BX$13=$M$8,CHOOSE($Q$6+1,$M$1,CHOOSE($R$6+1,0,SUM(OFFSET($A$11,$B204-$O$5,$O$7,1,-$P$6)))),IF(BX$11&lt;$D$7,OFFSET(INDIRECT($D$3),$A204-1,$Q$3+BX$11),OFFSET(INDIRECT($D$4),$A204-1,$Q$4+BX$11)))))))</f>
        <v/>
      </c>
      <c r="BY204" s="45" t="str">
        <f t="shared" ref="BY204:BY210" ca="1" si="1134">IF(BY$11="","",IF(BY$13=$M$5,CHOOSE($Q$6+1,$M$1,BZ204+CA204-CB204),IF(BY$13=$M$6,CHOOSE($Q$6+1,$M$1,OFFSET($A204,,$P$7-1)),IF(BY$13=$M$7,CHOOSE($Q$6+1,$M$1,CHOOSE($R$6+1,0,SUM(OFFSET($A$11,$B204-$O$5,$O$6,1,-$P$6)))),IF(BY$13=$M$8,CHOOSE($Q$6+1,$M$1,CHOOSE($R$6+1,0,SUM(OFFSET($A$11,$B204-$O$5,$O$7,1,-$P$6)))),IF(BY$11&lt;$D$7,OFFSET(INDIRECT($D$3),$A204-1,$Q$3+BY$11),OFFSET(INDIRECT($D$4),$A204-1,$Q$4+BY$11)))))))</f>
        <v/>
      </c>
      <c r="BZ204" s="45" t="str">
        <f t="shared" ref="BZ204:BZ210" ca="1" si="1135">IF(BZ$11="","",IF(BZ$13=$M$5,CHOOSE($Q$6+1,$M$1,CA204+CB204-CC204),IF(BZ$13=$M$6,CHOOSE($Q$6+1,$M$1,OFFSET($A204,,$P$7-1)),IF(BZ$13=$M$7,CHOOSE($Q$6+1,$M$1,CHOOSE($R$6+1,0,SUM(OFFSET($A$11,$B204-$O$5,$O$6,1,-$P$6)))),IF(BZ$13=$M$8,CHOOSE($Q$6+1,$M$1,CHOOSE($R$6+1,0,SUM(OFFSET($A$11,$B204-$O$5,$O$7,1,-$P$6)))),IF(BZ$11&lt;$D$7,OFFSET(INDIRECT($D$3),$A204-1,$Q$3+BZ$11),OFFSET(INDIRECT($D$4),$A204-1,$Q$4+BZ$11)))))))</f>
        <v/>
      </c>
      <c r="CA204" s="45" t="str">
        <f t="shared" ref="CA204:CA210" ca="1" si="1136">IF(CA$11="","",IF(CA$13=$M$5,CHOOSE($Q$6+1,$M$1,CB204+CC204-CD204),IF(CA$13=$M$6,CHOOSE($Q$6+1,$M$1,OFFSET($A204,,$P$7-1)),IF(CA$13=$M$7,CHOOSE($Q$6+1,$M$1,CHOOSE($R$6+1,0,SUM(OFFSET($A$11,$B204-$O$5,$O$6,1,-$P$6)))),IF(CA$13=$M$8,CHOOSE($Q$6+1,$M$1,CHOOSE($R$6+1,0,SUM(OFFSET($A$11,$B204-$O$5,$O$7,1,-$P$6)))),IF(CA$11&lt;$D$7,OFFSET(INDIRECT($D$3),$A204-1,$Q$3+CA$11),OFFSET(INDIRECT($D$4),$A204-1,$Q$4+CA$11)))))))</f>
        <v/>
      </c>
      <c r="CB204" s="45" t="str">
        <f t="shared" ref="CB204:CB210" ca="1" si="1137">IF(CB$11="","",IF(CB$13=$M$5,CHOOSE($Q$6+1,$M$1,CC204+CD204-CE204),IF(CB$13=$M$6,CHOOSE($Q$6+1,$M$1,OFFSET($A204,,$P$7-1)),IF(CB$13=$M$7,CHOOSE($Q$6+1,$M$1,CHOOSE($R$6+1,0,SUM(OFFSET($A$11,$B204-$O$5,$O$6,1,-$P$6)))),IF(CB$13=$M$8,CHOOSE($Q$6+1,$M$1,CHOOSE($R$6+1,0,SUM(OFFSET($A$11,$B204-$O$5,$O$7,1,-$P$6)))),IF(CB$11&lt;$D$7,OFFSET(INDIRECT($D$3),$A204-1,$Q$3+CB$11),OFFSET(INDIRECT($D$4),$A204-1,$Q$4+CB$11)))))))</f>
        <v/>
      </c>
      <c r="CC204" s="45" t="str">
        <f t="shared" ref="CC204:CC210" ca="1" si="1138">IF(CC$11="","",IF(CC$13=$M$5,CHOOSE($Q$6+1,$M$1,CD204+CE204-CF204),IF(CC$13=$M$6,CHOOSE($Q$6+1,$M$1,OFFSET($A204,,$P$7-1)),IF(CC$13=$M$7,CHOOSE($Q$6+1,$M$1,CHOOSE($R$6+1,0,SUM(OFFSET($A$11,$B204-$O$5,$O$6,1,-$P$6)))),IF(CC$13=$M$8,CHOOSE($Q$6+1,$M$1,CHOOSE($R$6+1,0,SUM(OFFSET($A$11,$B204-$O$5,$O$7,1,-$P$6)))),IF(CC$11&lt;$D$7,OFFSET(INDIRECT($D$3),$A204-1,$Q$3+CC$11),OFFSET(INDIRECT($D$4),$A204-1,$Q$4+CC$11)))))))</f>
        <v/>
      </c>
      <c r="CD204" s="45" t="str">
        <f t="shared" ref="CD204:CD210" ca="1" si="1139">IF(CD$11="","",IF(CD$13=$M$5,CHOOSE($Q$6+1,$M$1,CE204+CF204-CG204),IF(CD$13=$M$6,CHOOSE($Q$6+1,$M$1,OFFSET($A204,,$P$7-1)),IF(CD$13=$M$7,CHOOSE($Q$6+1,$M$1,CHOOSE($R$6+1,0,SUM(OFFSET($A$11,$B204-$O$5,$O$6,1,-$P$6)))),IF(CD$13=$M$8,CHOOSE($Q$6+1,$M$1,CHOOSE($R$6+1,0,SUM(OFFSET($A$11,$B204-$O$5,$O$7,1,-$P$6)))),IF(CD$11&lt;$D$7,OFFSET(INDIRECT($D$3),$A204-1,$Q$3+CD$11),OFFSET(INDIRECT($D$4),$A204-1,$Q$4+CD$11)))))))</f>
        <v/>
      </c>
      <c r="CE204" s="45" t="str">
        <f t="shared" ref="CE204:CE210" ca="1" si="1140">IF(CE$11="","",IF(CE$13=$M$5,CHOOSE($Q$6+1,$M$1,CF204+CG204-CH204),IF(CE$13=$M$6,CHOOSE($Q$6+1,$M$1,OFFSET($A204,,$P$7-1)),IF(CE$13=$M$7,CHOOSE($Q$6+1,$M$1,CHOOSE($R$6+1,0,SUM(OFFSET($A$11,$B204-$O$5,$O$6,1,-$P$6)))),IF(CE$13=$M$8,CHOOSE($Q$6+1,$M$1,CHOOSE($R$6+1,0,SUM(OFFSET($A$11,$B204-$O$5,$O$7,1,-$P$6)))),IF(CE$11&lt;$D$7,OFFSET(INDIRECT($D$3),$A204-1,$Q$3+CE$11),OFFSET(INDIRECT($D$4),$A204-1,$Q$4+CE$11)))))))</f>
        <v/>
      </c>
      <c r="CF204" s="45" t="str">
        <f t="shared" ref="CF204:CF210" ca="1" si="1141">IF(CF$11="","",IF(CF$13=$M$5,CHOOSE($Q$6+1,$M$1,CG204+CH204-CI204),IF(CF$13=$M$6,CHOOSE($Q$6+1,$M$1,OFFSET($A204,,$P$7-1)),IF(CF$13=$M$7,CHOOSE($Q$6+1,$M$1,CHOOSE($R$6+1,0,SUM(OFFSET($A$11,$B204-$O$5,$O$6,1,-$P$6)))),IF(CF$13=$M$8,CHOOSE($Q$6+1,$M$1,CHOOSE($R$6+1,0,SUM(OFFSET($A$11,$B204-$O$5,$O$7,1,-$P$6)))),IF(CF$11&lt;$D$7,OFFSET(INDIRECT($D$3),$A204-1,$Q$3+CF$11),OFFSET(INDIRECT($D$4),$A204-1,$Q$4+CF$11)))))))</f>
        <v/>
      </c>
      <c r="CG204" s="45" t="str">
        <f t="shared" ref="CG204:CG210" ca="1" si="1142">IF(CG$11="","",IF(CG$13=$M$5,CHOOSE($Q$6+1,$M$1,CH204+CI204-CJ204),IF(CG$13=$M$6,CHOOSE($Q$6+1,$M$1,OFFSET($A204,,$P$7-1)),IF(CG$13=$M$7,CHOOSE($Q$6+1,$M$1,CHOOSE($R$6+1,0,SUM(OFFSET($A$11,$B204-$O$5,$O$6,1,-$P$6)))),IF(CG$13=$M$8,CHOOSE($Q$6+1,$M$1,CHOOSE($R$6+1,0,SUM(OFFSET($A$11,$B204-$O$5,$O$7,1,-$P$6)))),IF(CG$11&lt;$D$7,OFFSET(INDIRECT($D$3),$A204-1,$Q$3+CG$11),OFFSET(INDIRECT($D$4),$A204-1,$Q$4+CG$11)))))))</f>
        <v/>
      </c>
      <c r="CH204" s="45" t="str">
        <f t="shared" ref="CH204:CH210" ca="1" si="1143">IF(CH$11="","",IF(CH$13=$M$5,CHOOSE($Q$6+1,$M$1,CI204+CJ204-CK204),IF(CH$13=$M$6,CHOOSE($Q$6+1,$M$1,OFFSET($A204,,$P$7-1)),IF(CH$13=$M$7,CHOOSE($Q$6+1,$M$1,CHOOSE($R$6+1,0,SUM(OFFSET($A$11,$B204-$O$5,$O$6,1,-$P$6)))),IF(CH$13=$M$8,CHOOSE($Q$6+1,$M$1,CHOOSE($R$6+1,0,SUM(OFFSET($A$11,$B204-$O$5,$O$7,1,-$P$6)))),IF(CH$11&lt;$D$7,OFFSET(INDIRECT($D$3),$A204-1,$Q$3+CH$11),OFFSET(INDIRECT($D$4),$A204-1,$Q$4+CH$11)))))))</f>
        <v/>
      </c>
      <c r="CI204" s="45" t="str">
        <f t="shared" ref="CI204:CI210" ca="1" si="1144">IF(CI$11="","",IF(CI$13=$M$5,CHOOSE($Q$6+1,$M$1,CJ204+CK204-CL204),IF(CI$13=$M$6,CHOOSE($Q$6+1,$M$1,OFFSET($A204,,$P$7-1)),IF(CI$13=$M$7,CHOOSE($Q$6+1,$M$1,CHOOSE($R$6+1,0,SUM(OFFSET($A$11,$B204-$O$5,$O$6,1,-$P$6)))),IF(CI$13=$M$8,CHOOSE($Q$6+1,$M$1,CHOOSE($R$6+1,0,SUM(OFFSET($A$11,$B204-$O$5,$O$7,1,-$P$6)))),IF(CI$11&lt;$D$7,OFFSET(INDIRECT($D$3),$A204-1,$Q$3+CI$11),OFFSET(INDIRECT($D$4),$A204-1,$Q$4+CI$11)))))))</f>
        <v/>
      </c>
      <c r="CJ204" s="45" t="str">
        <f t="shared" ref="CJ204:CJ210" ca="1" si="1145">IF(CJ$11="","",IF(CJ$13=$M$5,CHOOSE($Q$6+1,$M$1,CK204+CL204-CM204),IF(CJ$13=$M$6,CHOOSE($Q$6+1,$M$1,OFFSET($A204,,$P$7-1)),IF(CJ$13=$M$7,CHOOSE($Q$6+1,$M$1,CHOOSE($R$6+1,0,SUM(OFFSET($A$11,$B204-$O$5,$O$6,1,-$P$6)))),IF(CJ$13=$M$8,CHOOSE($Q$6+1,$M$1,CHOOSE($R$6+1,0,SUM(OFFSET($A$11,$B204-$O$5,$O$7,1,-$P$6)))),IF(CJ$11&lt;$D$7,OFFSET(INDIRECT($D$3),$A204-1,$Q$3+CJ$11),OFFSET(INDIRECT($D$4),$A204-1,$Q$4+CJ$11)))))))</f>
        <v/>
      </c>
      <c r="CK204" s="45" t="str">
        <f t="shared" ref="CK204:CK210" ca="1" si="1146">IF(CK$11="","",IF(CK$13=$M$5,CHOOSE($Q$6+1,$M$1,CL204+CM204-CN204),IF(CK$13=$M$6,CHOOSE($Q$6+1,$M$1,OFFSET($A204,,$P$7-1)),IF(CK$13=$M$7,CHOOSE($Q$6+1,$M$1,CHOOSE($R$6+1,0,SUM(OFFSET($A$11,$B204-$O$5,$O$6,1,-$P$6)))),IF(CK$13=$M$8,CHOOSE($Q$6+1,$M$1,CHOOSE($R$6+1,0,SUM(OFFSET($A$11,$B204-$O$5,$O$7,1,-$P$6)))),IF(CK$11&lt;$D$7,OFFSET(INDIRECT($D$3),$A204-1,$Q$3+CK$11),OFFSET(INDIRECT($D$4),$A204-1,$Q$4+CK$11)))))))</f>
        <v/>
      </c>
      <c r="CL204" s="45" t="str">
        <f t="shared" ref="CL204:CL210" ca="1" si="1147">IF(CL$11="","",IF(CL$13=$M$5,CHOOSE($Q$6+1,$M$1,CM204+CN204-CO204),IF(CL$13=$M$6,CHOOSE($Q$6+1,$M$1,OFFSET($A204,,$P$7-1)),IF(CL$13=$M$7,CHOOSE($Q$6+1,$M$1,CHOOSE($R$6+1,0,SUM(OFFSET($A$11,$B204-$O$5,$O$6,1,-$P$6)))),IF(CL$13=$M$8,CHOOSE($Q$6+1,$M$1,CHOOSE($R$6+1,0,SUM(OFFSET($A$11,$B204-$O$5,$O$7,1,-$P$6)))),IF(CL$11&lt;$D$7,OFFSET(INDIRECT($D$3),$A204-1,$Q$3+CL$11),OFFSET(INDIRECT($D$4),$A204-1,$Q$4+CL$11)))))))</f>
        <v/>
      </c>
      <c r="CM204" s="45" t="str">
        <f t="shared" ref="CM204:CM210" ca="1" si="1148">IF(CM$11="","",IF(CM$13=$M$5,CHOOSE($Q$6+1,$M$1,CN204+CO204-CP204),IF(CM$13=$M$6,CHOOSE($Q$6+1,$M$1,OFFSET($A204,,$P$7-1)),IF(CM$13=$M$7,CHOOSE($Q$6+1,$M$1,CHOOSE($R$6+1,0,SUM(OFFSET($A$11,$B204-$O$5,$O$6,1,-$P$6)))),IF(CM$13=$M$8,CHOOSE($Q$6+1,$M$1,CHOOSE($R$6+1,0,SUM(OFFSET($A$11,$B204-$O$5,$O$7,1,-$P$6)))),IF(CM$11&lt;$D$7,OFFSET(INDIRECT($D$3),$A204-1,$Q$3+CM$11),OFFSET(INDIRECT($D$4),$A204-1,$Q$4+CM$11)))))))</f>
        <v/>
      </c>
      <c r="CN204" s="45" t="str">
        <f t="shared" ref="CN204:CN210" ca="1" si="1149">IF(CN$11="","",IF(CN$13=$M$5,CHOOSE($Q$6+1,$M$1,CO204+CP204-CQ204),IF(CN$13=$M$6,CHOOSE($Q$6+1,$M$1,OFFSET($A204,,$P$7-1)),IF(CN$13=$M$7,CHOOSE($Q$6+1,$M$1,CHOOSE($R$6+1,0,SUM(OFFSET($A$11,$B204-$O$5,$O$6,1,-$P$6)))),IF(CN$13=$M$8,CHOOSE($Q$6+1,$M$1,CHOOSE($R$6+1,0,SUM(OFFSET($A$11,$B204-$O$5,$O$7,1,-$P$6)))),IF(CN$11&lt;$D$7,OFFSET(INDIRECT($D$3),$A204-1,$Q$3+CN$11),OFFSET(INDIRECT($D$4),$A204-1,$Q$4+CN$11)))))))</f>
        <v/>
      </c>
      <c r="CO204" s="45" t="str">
        <f t="shared" ref="CO204:CO210" ca="1" si="1150">IF(CO$11="","",IF(CO$13=$M$5,CHOOSE($Q$6+1,$M$1,CP204+CQ204-CR204),IF(CO$13=$M$6,CHOOSE($Q$6+1,$M$1,OFFSET($A204,,$P$7-1)),IF(CO$13=$M$7,CHOOSE($Q$6+1,$M$1,CHOOSE($R$6+1,0,SUM(OFFSET($A$11,$B204-$O$5,$O$6,1,-$P$6)))),IF(CO$13=$M$8,CHOOSE($Q$6+1,$M$1,CHOOSE($R$6+1,0,SUM(OFFSET($A$11,$B204-$O$5,$O$7,1,-$P$6)))),IF(CO$11&lt;$D$7,OFFSET(INDIRECT($D$3),$A204-1,$Q$3+CO$11),OFFSET(INDIRECT($D$4),$A204-1,$Q$4+CO$11)))))))</f>
        <v/>
      </c>
      <c r="CP204" s="45" t="str">
        <f t="shared" ref="CP204:CP210" ca="1" si="1151">IF(CP$11="","",IF(CP$13=$M$5,CHOOSE($Q$6+1,$M$1,CQ204+CR204-CS204),IF(CP$13=$M$6,CHOOSE($Q$6+1,$M$1,OFFSET($A204,,$P$7-1)),IF(CP$13=$M$7,CHOOSE($Q$6+1,$M$1,CHOOSE($R$6+1,0,SUM(OFFSET($A$11,$B204-$O$5,$O$6,1,-$P$6)))),IF(CP$13=$M$8,CHOOSE($Q$6+1,$M$1,CHOOSE($R$6+1,0,SUM(OFFSET($A$11,$B204-$O$5,$O$7,1,-$P$6)))),IF(CP$11&lt;$D$7,OFFSET(INDIRECT($D$3),$A204-1,$Q$3+CP$11),OFFSET(INDIRECT($D$4),$A204-1,$Q$4+CP$11)))))))</f>
        <v/>
      </c>
      <c r="CQ204" s="45" t="str">
        <f t="shared" ref="CQ204:CQ210" ca="1" si="1152">IF(CQ$11="","",IF(CQ$13=$M$5,CHOOSE($Q$6+1,$M$1,CR204+CS204-CT204),IF(CQ$13=$M$6,CHOOSE($Q$6+1,$M$1,OFFSET($A204,,$P$7-1)),IF(CQ$13=$M$7,CHOOSE($Q$6+1,$M$1,CHOOSE($R$6+1,0,SUM(OFFSET($A$11,$B204-$O$5,$O$6,1,-$P$6)))),IF(CQ$13=$M$8,CHOOSE($Q$6+1,$M$1,CHOOSE($R$6+1,0,SUM(OFFSET($A$11,$B204-$O$5,$O$7,1,-$P$6)))),IF(CQ$11&lt;$D$7,OFFSET(INDIRECT($D$3),$A204-1,$Q$3+CQ$11),OFFSET(INDIRECT($D$4),$A204-1,$Q$4+CQ$11)))))))</f>
        <v/>
      </c>
      <c r="CR204" s="45" t="str">
        <f t="shared" ref="CR204:CR210" ca="1" si="1153">IF(CR$11="","",IF(CR$13=$M$5,CHOOSE($Q$6+1,$M$1,CS204+CT204-CU204),IF(CR$13=$M$6,CHOOSE($Q$6+1,$M$1,OFFSET($A204,,$P$7-1)),IF(CR$13=$M$7,CHOOSE($Q$6+1,$M$1,CHOOSE($R$6+1,0,SUM(OFFSET($A$11,$B204-$O$5,$O$6,1,-$P$6)))),IF(CR$13=$M$8,CHOOSE($Q$6+1,$M$1,CHOOSE($R$6+1,0,SUM(OFFSET($A$11,$B204-$O$5,$O$7,1,-$P$6)))),IF(CR$11&lt;$D$7,OFFSET(INDIRECT($D$3),$A204-1,$Q$3+CR$11),OFFSET(INDIRECT($D$4),$A204-1,$Q$4+CR$11)))))))</f>
        <v/>
      </c>
      <c r="CS204" s="45" t="str">
        <f t="shared" ref="CS204:CS210" ca="1" si="1154">IF(CS$11="","",IF(CS$13=$M$5,CHOOSE($Q$6+1,$M$1,CT204+CU204-CV204),IF(CS$13=$M$6,CHOOSE($Q$6+1,$M$1,OFFSET($A204,,$P$7-1)),IF(CS$13=$M$7,CHOOSE($Q$6+1,$M$1,CHOOSE($R$6+1,0,SUM(OFFSET($A$11,$B204-$O$5,$O$6,1,-$P$6)))),IF(CS$13=$M$8,CHOOSE($Q$6+1,$M$1,CHOOSE($R$6+1,0,SUM(OFFSET($A$11,$B204-$O$5,$O$7,1,-$P$6)))),IF(CS$11&lt;$D$7,OFFSET(INDIRECT($D$3),$A204-1,$Q$3+CS$11),OFFSET(INDIRECT($D$4),$A204-1,$Q$4+CS$11)))))))</f>
        <v/>
      </c>
      <c r="CT204" s="45" t="str">
        <f t="shared" ref="CT204:CT210" ca="1" si="1155">IF(CT$11="","",IF(CT$13=$M$5,CHOOSE($Q$6+1,$M$1,CU204+CV204-CW204),IF(CT$13=$M$6,CHOOSE($Q$6+1,$M$1,OFFSET($A204,,$P$7-1)),IF(CT$13=$M$7,CHOOSE($Q$6+1,$M$1,CHOOSE($R$6+1,0,SUM(OFFSET($A$11,$B204-$O$5,$O$6,1,-$P$6)))),IF(CT$13=$M$8,CHOOSE($Q$6+1,$M$1,CHOOSE($R$6+1,0,SUM(OFFSET($A$11,$B204-$O$5,$O$7,1,-$P$6)))),IF(CT$11&lt;$D$7,OFFSET(INDIRECT($D$3),$A204-1,$Q$3+CT$11),OFFSET(INDIRECT($D$4),$A204-1,$Q$4+CT$11)))))))</f>
        <v/>
      </c>
      <c r="CU204" s="45" t="str">
        <f t="shared" ref="CU204:CU210" ca="1" si="1156">IF(CU$11="","",IF(CU$13=$M$5,CHOOSE($Q$6+1,$M$1,CV204+CW204-CX204),IF(CU$13=$M$6,CHOOSE($Q$6+1,$M$1,OFFSET($A204,,$P$7-1)),IF(CU$13=$M$7,CHOOSE($Q$6+1,$M$1,CHOOSE($R$6+1,0,SUM(OFFSET($A$11,$B204-$O$5,$O$6,1,-$P$6)))),IF(CU$13=$M$8,CHOOSE($Q$6+1,$M$1,CHOOSE($R$6+1,0,SUM(OFFSET($A$11,$B204-$O$5,$O$7,1,-$P$6)))),IF(CU$11&lt;$D$7,OFFSET(INDIRECT($D$3),$A204-1,$Q$3+CU$11),OFFSET(INDIRECT($D$4),$A204-1,$Q$4+CU$11)))))))</f>
        <v/>
      </c>
      <c r="CV204" s="45" t="str">
        <f t="shared" ref="CV204:CV210" ca="1" si="1157">IF(CV$11="","",IF(CV$13=$M$5,CHOOSE($Q$6+1,$M$1,CW204+CX204-CY204),IF(CV$13=$M$6,CHOOSE($Q$6+1,$M$1,OFFSET($A204,,$P$7-1)),IF(CV$13=$M$7,CHOOSE($Q$6+1,$M$1,CHOOSE($R$6+1,0,SUM(OFFSET($A$11,$B204-$O$5,$O$6,1,-$P$6)))),IF(CV$13=$M$8,CHOOSE($Q$6+1,$M$1,CHOOSE($R$6+1,0,SUM(OFFSET($A$11,$B204-$O$5,$O$7,1,-$P$6)))),IF(CV$11&lt;$D$7,OFFSET(INDIRECT($D$3),$A204-1,$Q$3+CV$11),OFFSET(INDIRECT($D$4),$A204-1,$Q$4+CV$11)))))))</f>
        <v/>
      </c>
      <c r="CW204" s="45" t="str">
        <f t="shared" ref="CW204:CW210" ca="1" si="1158">IF(CW$11="","",IF(CW$13=$M$5,CHOOSE($Q$6+1,$M$1,CX204+CY204-CZ204),IF(CW$13=$M$6,CHOOSE($Q$6+1,$M$1,OFFSET($A204,,$P$7-1)),IF(CW$13=$M$7,CHOOSE($Q$6+1,$M$1,CHOOSE($R$6+1,0,SUM(OFFSET($A$11,$B204-$O$5,$O$6,1,-$P$6)))),IF(CW$13=$M$8,CHOOSE($Q$6+1,$M$1,CHOOSE($R$6+1,0,SUM(OFFSET($A$11,$B204-$O$5,$O$7,1,-$P$6)))),IF(CW$11&lt;$D$7,OFFSET(INDIRECT($D$3),$A204-1,$Q$3+CW$11),OFFSET(INDIRECT($D$4),$A204-1,$Q$4+CW$11)))))))</f>
        <v/>
      </c>
      <c r="CX204" s="45" t="str">
        <f t="shared" ref="CX204:CX210" ca="1" si="1159">IF(CX$11="","",IF(CX$13=$M$5,CHOOSE($Q$6+1,$M$1,CY204+CZ204-DA204),IF(CX$13=$M$6,CHOOSE($Q$6+1,$M$1,OFFSET($A204,,$P$7-1)),IF(CX$13=$M$7,CHOOSE($Q$6+1,$M$1,CHOOSE($R$6+1,0,SUM(OFFSET($A$11,$B204-$O$5,$O$6,1,-$P$6)))),IF(CX$13=$M$8,CHOOSE($Q$6+1,$M$1,CHOOSE($R$6+1,0,SUM(OFFSET($A$11,$B204-$O$5,$O$7,1,-$P$6)))),IF(CX$11&lt;$D$7,OFFSET(INDIRECT($D$3),$A204-1,$Q$3+CX$11),OFFSET(INDIRECT($D$4),$A204-1,$Q$4+CX$11)))))))</f>
        <v/>
      </c>
      <c r="CY204" s="45" t="str">
        <f t="shared" ref="CY204:CY210" ca="1" si="1160">IF(CY$11="","",IF(CY$13=$M$5,CHOOSE($Q$6+1,$M$1,CZ204+DA204-DB204),IF(CY$13=$M$6,CHOOSE($Q$6+1,$M$1,OFFSET($A204,,$P$7-1)),IF(CY$13=$M$7,CHOOSE($Q$6+1,$M$1,CHOOSE($R$6+1,0,SUM(OFFSET($A$11,$B204-$O$5,$O$6,1,-$P$6)))),IF(CY$13=$M$8,CHOOSE($Q$6+1,$M$1,CHOOSE($R$6+1,0,SUM(OFFSET($A$11,$B204-$O$5,$O$7,1,-$P$6)))),IF(CY$11&lt;$D$7,OFFSET(INDIRECT($D$3),$A204-1,$Q$3+CY$11),OFFSET(INDIRECT($D$4),$A204-1,$Q$4+CY$11)))))))</f>
        <v/>
      </c>
      <c r="CZ204" s="45" t="str">
        <f t="shared" ref="CZ204:CZ210" ca="1" si="1161">IF(CZ$11="","",IF(CZ$13=$M$5,CHOOSE($Q$6+1,$M$1,DA204+DB204-DC204),IF(CZ$13=$M$6,CHOOSE($Q$6+1,$M$1,OFFSET($A204,,$P$7-1)),IF(CZ$13=$M$7,CHOOSE($Q$6+1,$M$1,CHOOSE($R$6+1,0,SUM(OFFSET($A$11,$B204-$O$5,$O$6,1,-$P$6)))),IF(CZ$13=$M$8,CHOOSE($Q$6+1,$M$1,CHOOSE($R$6+1,0,SUM(OFFSET($A$11,$B204-$O$5,$O$7,1,-$P$6)))),IF(CZ$11&lt;$D$7,OFFSET(INDIRECT($D$3),$A204-1,$Q$3+CZ$11),OFFSET(INDIRECT($D$4),$A204-1,$Q$4+CZ$11)))))))</f>
        <v/>
      </c>
    </row>
    <row r="205" spans="1:104" ht="13.5" customHeight="1">
      <c r="A205" s="41">
        <v>185</v>
      </c>
      <c r="B205" s="3">
        <f t="shared" si="655"/>
        <v>205</v>
      </c>
      <c r="C205" s="46" t="s">
        <v>483</v>
      </c>
      <c r="D205" s="45" t="e">
        <f t="shared" ca="1" si="1061"/>
        <v>#REF!</v>
      </c>
      <c r="E205" s="45" t="e">
        <f t="shared" ca="1" si="1062"/>
        <v>#REF!</v>
      </c>
      <c r="F205" s="45" t="e">
        <f t="shared" ca="1" si="1063"/>
        <v>#REF!</v>
      </c>
      <c r="G205" s="45">
        <f t="shared" ca="1" si="1064"/>
        <v>0</v>
      </c>
      <c r="H205" s="45" t="str">
        <f t="shared" ca="1" si="1065"/>
        <v>issuance of capital stock</v>
      </c>
      <c r="I205" s="45">
        <f t="shared" ca="1" si="1066"/>
        <v>831</v>
      </c>
      <c r="J205" s="45">
        <f t="shared" ca="1" si="1067"/>
        <v>665</v>
      </c>
      <c r="K205" s="45">
        <f t="shared" ca="1" si="1068"/>
        <v>530</v>
      </c>
      <c r="L205" s="45">
        <f t="shared" ca="1" si="1069"/>
        <v>730</v>
      </c>
      <c r="M205" s="45">
        <f t="shared" ca="1" si="1070"/>
        <v>543</v>
      </c>
      <c r="N205" s="45">
        <f t="shared" ca="1" si="1071"/>
        <v>0</v>
      </c>
      <c r="O205" s="45">
        <f t="shared" ca="1" si="1072"/>
        <v>0</v>
      </c>
      <c r="P205" s="45">
        <f t="shared" ca="1" si="1073"/>
        <v>0</v>
      </c>
      <c r="Q205" s="45">
        <f t="shared" ca="1" si="1074"/>
        <v>0</v>
      </c>
      <c r="R205" s="45">
        <f t="shared" ca="1" si="1075"/>
        <v>0</v>
      </c>
      <c r="S205" s="45">
        <f t="shared" ca="1" si="1076"/>
        <v>0</v>
      </c>
      <c r="T205" s="45">
        <f t="shared" ca="1" si="1077"/>
        <v>0</v>
      </c>
      <c r="U205" s="45">
        <f t="shared" ca="1" si="1078"/>
        <v>0</v>
      </c>
      <c r="V205" s="45">
        <f t="shared" ca="1" si="1079"/>
        <v>0</v>
      </c>
      <c r="W205" s="45">
        <f t="shared" ca="1" si="1080"/>
        <v>0</v>
      </c>
      <c r="X205" s="45" t="e">
        <f t="shared" ca="1" si="1081"/>
        <v>#REF!</v>
      </c>
      <c r="Y205" s="45">
        <f t="shared" ca="1" si="1082"/>
        <v>543</v>
      </c>
      <c r="Z205" s="45" t="e">
        <f t="shared" ca="1" si="1083"/>
        <v>#REF!</v>
      </c>
      <c r="AA205" s="45" t="e">
        <f t="shared" ca="1" si="1084"/>
        <v>#REF!</v>
      </c>
      <c r="AB205" s="45" t="str">
        <f t="shared" ca="1" si="1085"/>
        <v/>
      </c>
      <c r="AC205" s="45" t="str">
        <f t="shared" ca="1" si="1086"/>
        <v/>
      </c>
      <c r="AD205" s="45" t="str">
        <f t="shared" ca="1" si="1087"/>
        <v/>
      </c>
      <c r="AE205" s="45" t="str">
        <f t="shared" ca="1" si="1088"/>
        <v/>
      </c>
      <c r="AF205" s="45" t="str">
        <f t="shared" ca="1" si="1089"/>
        <v/>
      </c>
      <c r="AG205" s="45" t="str">
        <f t="shared" ca="1" si="1090"/>
        <v/>
      </c>
      <c r="AH205" s="45" t="str">
        <f t="shared" ca="1" si="1091"/>
        <v/>
      </c>
      <c r="AI205" s="45" t="str">
        <f t="shared" ca="1" si="1092"/>
        <v/>
      </c>
      <c r="AJ205" s="45" t="str">
        <f t="shared" ca="1" si="1093"/>
        <v/>
      </c>
      <c r="AK205" s="45" t="str">
        <f t="shared" ca="1" si="1094"/>
        <v/>
      </c>
      <c r="AL205" s="45" t="str">
        <f t="shared" ca="1" si="1095"/>
        <v/>
      </c>
      <c r="AM205" s="45" t="str">
        <f t="shared" ca="1" si="1096"/>
        <v/>
      </c>
      <c r="AN205" s="45" t="str">
        <f t="shared" ca="1" si="1097"/>
        <v/>
      </c>
      <c r="AO205" s="45" t="str">
        <f t="shared" ca="1" si="1098"/>
        <v/>
      </c>
      <c r="AP205" s="45" t="str">
        <f t="shared" ca="1" si="1099"/>
        <v/>
      </c>
      <c r="AQ205" s="45" t="str">
        <f t="shared" ca="1" si="1100"/>
        <v/>
      </c>
      <c r="AR205" s="45" t="str">
        <f t="shared" ca="1" si="1101"/>
        <v/>
      </c>
      <c r="AS205" s="45" t="str">
        <f t="shared" ca="1" si="1102"/>
        <v/>
      </c>
      <c r="AT205" s="45" t="str">
        <f t="shared" ca="1" si="1103"/>
        <v/>
      </c>
      <c r="AU205" s="45" t="str">
        <f t="shared" ca="1" si="1104"/>
        <v/>
      </c>
      <c r="AV205" s="45" t="str">
        <f t="shared" ca="1" si="1105"/>
        <v/>
      </c>
      <c r="AW205" s="45" t="str">
        <f t="shared" ca="1" si="1106"/>
        <v/>
      </c>
      <c r="AX205" s="45" t="str">
        <f t="shared" ca="1" si="1107"/>
        <v/>
      </c>
      <c r="AY205" s="45" t="str">
        <f t="shared" ca="1" si="1108"/>
        <v/>
      </c>
      <c r="AZ205" s="45" t="str">
        <f t="shared" ca="1" si="1109"/>
        <v/>
      </c>
      <c r="BA205" s="45" t="str">
        <f t="shared" ca="1" si="1110"/>
        <v/>
      </c>
      <c r="BB205" s="45" t="str">
        <f t="shared" ca="1" si="1111"/>
        <v/>
      </c>
      <c r="BC205" s="45" t="str">
        <f t="shared" ca="1" si="1112"/>
        <v/>
      </c>
      <c r="BD205" s="45" t="str">
        <f t="shared" ca="1" si="1113"/>
        <v/>
      </c>
      <c r="BE205" s="45" t="str">
        <f t="shared" ca="1" si="1114"/>
        <v/>
      </c>
      <c r="BF205" s="45" t="str">
        <f t="shared" ca="1" si="1115"/>
        <v/>
      </c>
      <c r="BG205" s="45" t="str">
        <f t="shared" ca="1" si="1116"/>
        <v/>
      </c>
      <c r="BH205" s="45" t="str">
        <f t="shared" ca="1" si="1117"/>
        <v/>
      </c>
      <c r="BI205" s="45" t="str">
        <f t="shared" ca="1" si="1118"/>
        <v/>
      </c>
      <c r="BJ205" s="45" t="str">
        <f t="shared" ca="1" si="1119"/>
        <v/>
      </c>
      <c r="BK205" s="45" t="str">
        <f t="shared" ca="1" si="1120"/>
        <v/>
      </c>
      <c r="BL205" s="45" t="str">
        <f t="shared" ca="1" si="1121"/>
        <v/>
      </c>
      <c r="BM205" s="45" t="str">
        <f t="shared" ca="1" si="1122"/>
        <v/>
      </c>
      <c r="BN205" s="45" t="str">
        <f t="shared" ca="1" si="1123"/>
        <v/>
      </c>
      <c r="BO205" s="45" t="str">
        <f t="shared" ca="1" si="1124"/>
        <v/>
      </c>
      <c r="BP205" s="45" t="str">
        <f t="shared" ca="1" si="1125"/>
        <v/>
      </c>
      <c r="BQ205" s="45" t="str">
        <f t="shared" ca="1" si="1126"/>
        <v/>
      </c>
      <c r="BR205" s="45" t="str">
        <f t="shared" ca="1" si="1127"/>
        <v/>
      </c>
      <c r="BS205" s="45" t="str">
        <f t="shared" ca="1" si="1128"/>
        <v/>
      </c>
      <c r="BT205" s="45" t="str">
        <f t="shared" ca="1" si="1129"/>
        <v/>
      </c>
      <c r="BU205" s="45" t="str">
        <f t="shared" ca="1" si="1130"/>
        <v/>
      </c>
      <c r="BV205" s="45" t="str">
        <f t="shared" ca="1" si="1131"/>
        <v/>
      </c>
      <c r="BW205" s="45" t="str">
        <f t="shared" ca="1" si="1132"/>
        <v/>
      </c>
      <c r="BX205" s="45" t="str">
        <f t="shared" ca="1" si="1133"/>
        <v/>
      </c>
      <c r="BY205" s="45" t="str">
        <f t="shared" ca="1" si="1134"/>
        <v/>
      </c>
      <c r="BZ205" s="45" t="str">
        <f t="shared" ca="1" si="1135"/>
        <v/>
      </c>
      <c r="CA205" s="45" t="str">
        <f t="shared" ca="1" si="1136"/>
        <v/>
      </c>
      <c r="CB205" s="45" t="str">
        <f t="shared" ca="1" si="1137"/>
        <v/>
      </c>
      <c r="CC205" s="45" t="str">
        <f t="shared" ca="1" si="1138"/>
        <v/>
      </c>
      <c r="CD205" s="45" t="str">
        <f t="shared" ca="1" si="1139"/>
        <v/>
      </c>
      <c r="CE205" s="45" t="str">
        <f t="shared" ca="1" si="1140"/>
        <v/>
      </c>
      <c r="CF205" s="45" t="str">
        <f t="shared" ca="1" si="1141"/>
        <v/>
      </c>
      <c r="CG205" s="45" t="str">
        <f t="shared" ca="1" si="1142"/>
        <v/>
      </c>
      <c r="CH205" s="45" t="str">
        <f t="shared" ca="1" si="1143"/>
        <v/>
      </c>
      <c r="CI205" s="45" t="str">
        <f t="shared" ca="1" si="1144"/>
        <v/>
      </c>
      <c r="CJ205" s="45" t="str">
        <f t="shared" ca="1" si="1145"/>
        <v/>
      </c>
      <c r="CK205" s="45" t="str">
        <f t="shared" ca="1" si="1146"/>
        <v/>
      </c>
      <c r="CL205" s="45" t="str">
        <f t="shared" ca="1" si="1147"/>
        <v/>
      </c>
      <c r="CM205" s="45" t="str">
        <f t="shared" ca="1" si="1148"/>
        <v/>
      </c>
      <c r="CN205" s="45" t="str">
        <f t="shared" ca="1" si="1149"/>
        <v/>
      </c>
      <c r="CO205" s="45" t="str">
        <f t="shared" ca="1" si="1150"/>
        <v/>
      </c>
      <c r="CP205" s="45" t="str">
        <f t="shared" ca="1" si="1151"/>
        <v/>
      </c>
      <c r="CQ205" s="45" t="str">
        <f t="shared" ca="1" si="1152"/>
        <v/>
      </c>
      <c r="CR205" s="45" t="str">
        <f t="shared" ca="1" si="1153"/>
        <v/>
      </c>
      <c r="CS205" s="45" t="str">
        <f t="shared" ca="1" si="1154"/>
        <v/>
      </c>
      <c r="CT205" s="45" t="str">
        <f t="shared" ca="1" si="1155"/>
        <v/>
      </c>
      <c r="CU205" s="45" t="str">
        <f t="shared" ca="1" si="1156"/>
        <v/>
      </c>
      <c r="CV205" s="45" t="str">
        <f t="shared" ca="1" si="1157"/>
        <v/>
      </c>
      <c r="CW205" s="45" t="str">
        <f t="shared" ca="1" si="1158"/>
        <v/>
      </c>
      <c r="CX205" s="45" t="str">
        <f t="shared" ca="1" si="1159"/>
        <v/>
      </c>
      <c r="CY205" s="45" t="str">
        <f t="shared" ca="1" si="1160"/>
        <v/>
      </c>
      <c r="CZ205" s="45" t="str">
        <f t="shared" ca="1" si="1161"/>
        <v/>
      </c>
    </row>
    <row r="206" spans="1:104" ht="13.5" customHeight="1">
      <c r="A206" s="41">
        <v>186</v>
      </c>
      <c r="B206" s="3">
        <f t="shared" si="655"/>
        <v>206</v>
      </c>
      <c r="C206" s="46" t="s">
        <v>482</v>
      </c>
      <c r="D206" s="45" t="e">
        <f t="shared" ca="1" si="1061"/>
        <v>#REF!</v>
      </c>
      <c r="E206" s="45" t="e">
        <f t="shared" ca="1" si="1062"/>
        <v>#REF!</v>
      </c>
      <c r="F206" s="45" t="e">
        <f t="shared" ca="1" si="1063"/>
        <v>#REF!</v>
      </c>
      <c r="G206" s="45">
        <f t="shared" ca="1" si="1064"/>
        <v>0</v>
      </c>
      <c r="H206" s="45" t="str">
        <f t="shared" ca="1" si="1065"/>
        <v>repayment of long-term debt</v>
      </c>
      <c r="I206" s="45">
        <f t="shared" ca="1" si="1066"/>
        <v>0</v>
      </c>
      <c r="J206" s="45">
        <f t="shared" ca="1" si="1067"/>
        <v>0</v>
      </c>
      <c r="K206" s="45">
        <f t="shared" ca="1" si="1068"/>
        <v>0</v>
      </c>
      <c r="L206" s="45">
        <f t="shared" ca="1" si="1069"/>
        <v>0</v>
      </c>
      <c r="M206" s="45">
        <f t="shared" ca="1" si="1070"/>
        <v>0</v>
      </c>
      <c r="N206" s="45">
        <f t="shared" ca="1" si="1071"/>
        <v>0</v>
      </c>
      <c r="O206" s="45">
        <f t="shared" ca="1" si="1072"/>
        <v>0</v>
      </c>
      <c r="P206" s="45">
        <f t="shared" ca="1" si="1073"/>
        <v>0</v>
      </c>
      <c r="Q206" s="45">
        <f t="shared" ca="1" si="1074"/>
        <v>0</v>
      </c>
      <c r="R206" s="45">
        <f t="shared" ca="1" si="1075"/>
        <v>0</v>
      </c>
      <c r="S206" s="45">
        <f t="shared" ca="1" si="1076"/>
        <v>0</v>
      </c>
      <c r="T206" s="45">
        <f t="shared" ca="1" si="1077"/>
        <v>0</v>
      </c>
      <c r="U206" s="45">
        <f t="shared" ca="1" si="1078"/>
        <v>0</v>
      </c>
      <c r="V206" s="45">
        <f t="shared" ca="1" si="1079"/>
        <v>0</v>
      </c>
      <c r="W206" s="45">
        <f t="shared" ca="1" si="1080"/>
        <v>0</v>
      </c>
      <c r="X206" s="45" t="e">
        <f t="shared" ca="1" si="1081"/>
        <v>#REF!</v>
      </c>
      <c r="Y206" s="45">
        <f t="shared" ca="1" si="1082"/>
        <v>0</v>
      </c>
      <c r="Z206" s="45" t="e">
        <f t="shared" ca="1" si="1083"/>
        <v>#REF!</v>
      </c>
      <c r="AA206" s="45" t="e">
        <f t="shared" ca="1" si="1084"/>
        <v>#REF!</v>
      </c>
      <c r="AB206" s="45" t="str">
        <f t="shared" ca="1" si="1085"/>
        <v/>
      </c>
      <c r="AC206" s="45" t="str">
        <f t="shared" ca="1" si="1086"/>
        <v/>
      </c>
      <c r="AD206" s="45" t="str">
        <f t="shared" ca="1" si="1087"/>
        <v/>
      </c>
      <c r="AE206" s="45" t="str">
        <f t="shared" ca="1" si="1088"/>
        <v/>
      </c>
      <c r="AF206" s="45" t="str">
        <f t="shared" ca="1" si="1089"/>
        <v/>
      </c>
      <c r="AG206" s="45" t="str">
        <f t="shared" ca="1" si="1090"/>
        <v/>
      </c>
      <c r="AH206" s="45" t="str">
        <f t="shared" ca="1" si="1091"/>
        <v/>
      </c>
      <c r="AI206" s="45" t="str">
        <f t="shared" ca="1" si="1092"/>
        <v/>
      </c>
      <c r="AJ206" s="45" t="str">
        <f t="shared" ca="1" si="1093"/>
        <v/>
      </c>
      <c r="AK206" s="45" t="str">
        <f t="shared" ca="1" si="1094"/>
        <v/>
      </c>
      <c r="AL206" s="45" t="str">
        <f t="shared" ca="1" si="1095"/>
        <v/>
      </c>
      <c r="AM206" s="45" t="str">
        <f t="shared" ca="1" si="1096"/>
        <v/>
      </c>
      <c r="AN206" s="45" t="str">
        <f t="shared" ca="1" si="1097"/>
        <v/>
      </c>
      <c r="AO206" s="45" t="str">
        <f t="shared" ca="1" si="1098"/>
        <v/>
      </c>
      <c r="AP206" s="45" t="str">
        <f t="shared" ca="1" si="1099"/>
        <v/>
      </c>
      <c r="AQ206" s="45" t="str">
        <f t="shared" ca="1" si="1100"/>
        <v/>
      </c>
      <c r="AR206" s="45" t="str">
        <f t="shared" ca="1" si="1101"/>
        <v/>
      </c>
      <c r="AS206" s="45" t="str">
        <f t="shared" ca="1" si="1102"/>
        <v/>
      </c>
      <c r="AT206" s="45" t="str">
        <f t="shared" ca="1" si="1103"/>
        <v/>
      </c>
      <c r="AU206" s="45" t="str">
        <f t="shared" ca="1" si="1104"/>
        <v/>
      </c>
      <c r="AV206" s="45" t="str">
        <f t="shared" ca="1" si="1105"/>
        <v/>
      </c>
      <c r="AW206" s="45" t="str">
        <f t="shared" ca="1" si="1106"/>
        <v/>
      </c>
      <c r="AX206" s="45" t="str">
        <f t="shared" ca="1" si="1107"/>
        <v/>
      </c>
      <c r="AY206" s="45" t="str">
        <f t="shared" ca="1" si="1108"/>
        <v/>
      </c>
      <c r="AZ206" s="45" t="str">
        <f t="shared" ca="1" si="1109"/>
        <v/>
      </c>
      <c r="BA206" s="45" t="str">
        <f t="shared" ca="1" si="1110"/>
        <v/>
      </c>
      <c r="BB206" s="45" t="str">
        <f t="shared" ca="1" si="1111"/>
        <v/>
      </c>
      <c r="BC206" s="45" t="str">
        <f t="shared" ca="1" si="1112"/>
        <v/>
      </c>
      <c r="BD206" s="45" t="str">
        <f t="shared" ca="1" si="1113"/>
        <v/>
      </c>
      <c r="BE206" s="45" t="str">
        <f t="shared" ca="1" si="1114"/>
        <v/>
      </c>
      <c r="BF206" s="45" t="str">
        <f t="shared" ca="1" si="1115"/>
        <v/>
      </c>
      <c r="BG206" s="45" t="str">
        <f t="shared" ca="1" si="1116"/>
        <v/>
      </c>
      <c r="BH206" s="45" t="str">
        <f t="shared" ca="1" si="1117"/>
        <v/>
      </c>
      <c r="BI206" s="45" t="str">
        <f t="shared" ca="1" si="1118"/>
        <v/>
      </c>
      <c r="BJ206" s="45" t="str">
        <f t="shared" ca="1" si="1119"/>
        <v/>
      </c>
      <c r="BK206" s="45" t="str">
        <f t="shared" ca="1" si="1120"/>
        <v/>
      </c>
      <c r="BL206" s="45" t="str">
        <f t="shared" ca="1" si="1121"/>
        <v/>
      </c>
      <c r="BM206" s="45" t="str">
        <f t="shared" ca="1" si="1122"/>
        <v/>
      </c>
      <c r="BN206" s="45" t="str">
        <f t="shared" ca="1" si="1123"/>
        <v/>
      </c>
      <c r="BO206" s="45" t="str">
        <f t="shared" ca="1" si="1124"/>
        <v/>
      </c>
      <c r="BP206" s="45" t="str">
        <f t="shared" ca="1" si="1125"/>
        <v/>
      </c>
      <c r="BQ206" s="45" t="str">
        <f t="shared" ca="1" si="1126"/>
        <v/>
      </c>
      <c r="BR206" s="45" t="str">
        <f t="shared" ca="1" si="1127"/>
        <v/>
      </c>
      <c r="BS206" s="45" t="str">
        <f t="shared" ca="1" si="1128"/>
        <v/>
      </c>
      <c r="BT206" s="45" t="str">
        <f t="shared" ca="1" si="1129"/>
        <v/>
      </c>
      <c r="BU206" s="45" t="str">
        <f t="shared" ca="1" si="1130"/>
        <v/>
      </c>
      <c r="BV206" s="45" t="str">
        <f t="shared" ca="1" si="1131"/>
        <v/>
      </c>
      <c r="BW206" s="45" t="str">
        <f t="shared" ca="1" si="1132"/>
        <v/>
      </c>
      <c r="BX206" s="45" t="str">
        <f t="shared" ca="1" si="1133"/>
        <v/>
      </c>
      <c r="BY206" s="45" t="str">
        <f t="shared" ca="1" si="1134"/>
        <v/>
      </c>
      <c r="BZ206" s="45" t="str">
        <f t="shared" ca="1" si="1135"/>
        <v/>
      </c>
      <c r="CA206" s="45" t="str">
        <f t="shared" ca="1" si="1136"/>
        <v/>
      </c>
      <c r="CB206" s="45" t="str">
        <f t="shared" ca="1" si="1137"/>
        <v/>
      </c>
      <c r="CC206" s="45" t="str">
        <f t="shared" ca="1" si="1138"/>
        <v/>
      </c>
      <c r="CD206" s="45" t="str">
        <f t="shared" ca="1" si="1139"/>
        <v/>
      </c>
      <c r="CE206" s="45" t="str">
        <f t="shared" ca="1" si="1140"/>
        <v/>
      </c>
      <c r="CF206" s="45" t="str">
        <f t="shared" ca="1" si="1141"/>
        <v/>
      </c>
      <c r="CG206" s="45" t="str">
        <f t="shared" ca="1" si="1142"/>
        <v/>
      </c>
      <c r="CH206" s="45" t="str">
        <f t="shared" ca="1" si="1143"/>
        <v/>
      </c>
      <c r="CI206" s="45" t="str">
        <f t="shared" ca="1" si="1144"/>
        <v/>
      </c>
      <c r="CJ206" s="45" t="str">
        <f t="shared" ca="1" si="1145"/>
        <v/>
      </c>
      <c r="CK206" s="45" t="str">
        <f t="shared" ca="1" si="1146"/>
        <v/>
      </c>
      <c r="CL206" s="45" t="str">
        <f t="shared" ca="1" si="1147"/>
        <v/>
      </c>
      <c r="CM206" s="45" t="str">
        <f t="shared" ca="1" si="1148"/>
        <v/>
      </c>
      <c r="CN206" s="45" t="str">
        <f t="shared" ca="1" si="1149"/>
        <v/>
      </c>
      <c r="CO206" s="45" t="str">
        <f t="shared" ca="1" si="1150"/>
        <v/>
      </c>
      <c r="CP206" s="45" t="str">
        <f t="shared" ca="1" si="1151"/>
        <v/>
      </c>
      <c r="CQ206" s="45" t="str">
        <f t="shared" ca="1" si="1152"/>
        <v/>
      </c>
      <c r="CR206" s="45" t="str">
        <f t="shared" ca="1" si="1153"/>
        <v/>
      </c>
      <c r="CS206" s="45" t="str">
        <f t="shared" ca="1" si="1154"/>
        <v/>
      </c>
      <c r="CT206" s="45" t="str">
        <f t="shared" ca="1" si="1155"/>
        <v/>
      </c>
      <c r="CU206" s="45" t="str">
        <f t="shared" ca="1" si="1156"/>
        <v/>
      </c>
      <c r="CV206" s="45" t="str">
        <f t="shared" ca="1" si="1157"/>
        <v/>
      </c>
      <c r="CW206" s="45" t="str">
        <f t="shared" ca="1" si="1158"/>
        <v/>
      </c>
      <c r="CX206" s="45" t="str">
        <f t="shared" ca="1" si="1159"/>
        <v/>
      </c>
      <c r="CY206" s="45" t="str">
        <f t="shared" ca="1" si="1160"/>
        <v/>
      </c>
      <c r="CZ206" s="45" t="str">
        <f t="shared" ca="1" si="1161"/>
        <v/>
      </c>
    </row>
    <row r="207" spans="1:104" ht="13.5" customHeight="1">
      <c r="A207" s="41">
        <v>187</v>
      </c>
      <c r="B207" s="3">
        <f t="shared" si="655"/>
        <v>207</v>
      </c>
      <c r="C207" s="46" t="s">
        <v>481</v>
      </c>
      <c r="D207" s="45" t="e">
        <f t="shared" ca="1" si="1061"/>
        <v>#REF!</v>
      </c>
      <c r="E207" s="45" t="e">
        <f t="shared" ca="1" si="1062"/>
        <v>#REF!</v>
      </c>
      <c r="F207" s="45" t="e">
        <f t="shared" ca="1" si="1063"/>
        <v>#REF!</v>
      </c>
      <c r="G207" s="45">
        <f t="shared" ca="1" si="1064"/>
        <v>0</v>
      </c>
      <c r="H207" s="45" t="str">
        <f t="shared" ca="1" si="1065"/>
        <v>repurchase of capital stock</v>
      </c>
      <c r="I207" s="45">
        <f t="shared" ca="1" si="1066"/>
        <v>0</v>
      </c>
      <c r="J207" s="45">
        <f t="shared" ca="1" si="1067"/>
        <v>0</v>
      </c>
      <c r="K207" s="45">
        <f t="shared" ca="1" si="1068"/>
        <v>-22860</v>
      </c>
      <c r="L207" s="45">
        <f t="shared" ca="1" si="1069"/>
        <v>-45000</v>
      </c>
      <c r="M207" s="45">
        <f t="shared" ca="1" si="1070"/>
        <v>-35253</v>
      </c>
      <c r="N207" s="45">
        <f t="shared" ca="1" si="1071"/>
        <v>0</v>
      </c>
      <c r="O207" s="45">
        <f t="shared" ca="1" si="1072"/>
        <v>0</v>
      </c>
      <c r="P207" s="45">
        <f t="shared" ca="1" si="1073"/>
        <v>0</v>
      </c>
      <c r="Q207" s="45">
        <f t="shared" ca="1" si="1074"/>
        <v>0</v>
      </c>
      <c r="R207" s="45">
        <f t="shared" ca="1" si="1075"/>
        <v>0</v>
      </c>
      <c r="S207" s="45">
        <f t="shared" ca="1" si="1076"/>
        <v>0</v>
      </c>
      <c r="T207" s="45">
        <f t="shared" ca="1" si="1077"/>
        <v>0</v>
      </c>
      <c r="U207" s="45">
        <f t="shared" ca="1" si="1078"/>
        <v>0</v>
      </c>
      <c r="V207" s="45">
        <f t="shared" ca="1" si="1079"/>
        <v>0</v>
      </c>
      <c r="W207" s="45">
        <f t="shared" ca="1" si="1080"/>
        <v>0</v>
      </c>
      <c r="X207" s="45" t="e">
        <f t="shared" ca="1" si="1081"/>
        <v>#REF!</v>
      </c>
      <c r="Y207" s="45">
        <f t="shared" ca="1" si="1082"/>
        <v>-35253</v>
      </c>
      <c r="Z207" s="45" t="e">
        <f t="shared" ca="1" si="1083"/>
        <v>#REF!</v>
      </c>
      <c r="AA207" s="45" t="e">
        <f t="shared" ca="1" si="1084"/>
        <v>#REF!</v>
      </c>
      <c r="AB207" s="45" t="str">
        <f t="shared" ca="1" si="1085"/>
        <v/>
      </c>
      <c r="AC207" s="45" t="str">
        <f t="shared" ca="1" si="1086"/>
        <v/>
      </c>
      <c r="AD207" s="45" t="str">
        <f t="shared" ca="1" si="1087"/>
        <v/>
      </c>
      <c r="AE207" s="45" t="str">
        <f t="shared" ca="1" si="1088"/>
        <v/>
      </c>
      <c r="AF207" s="45" t="str">
        <f t="shared" ca="1" si="1089"/>
        <v/>
      </c>
      <c r="AG207" s="45" t="str">
        <f t="shared" ca="1" si="1090"/>
        <v/>
      </c>
      <c r="AH207" s="45" t="str">
        <f t="shared" ca="1" si="1091"/>
        <v/>
      </c>
      <c r="AI207" s="45" t="str">
        <f t="shared" ca="1" si="1092"/>
        <v/>
      </c>
      <c r="AJ207" s="45" t="str">
        <f t="shared" ca="1" si="1093"/>
        <v/>
      </c>
      <c r="AK207" s="45" t="str">
        <f t="shared" ca="1" si="1094"/>
        <v/>
      </c>
      <c r="AL207" s="45" t="str">
        <f t="shared" ca="1" si="1095"/>
        <v/>
      </c>
      <c r="AM207" s="45" t="str">
        <f t="shared" ca="1" si="1096"/>
        <v/>
      </c>
      <c r="AN207" s="45" t="str">
        <f t="shared" ca="1" si="1097"/>
        <v/>
      </c>
      <c r="AO207" s="45" t="str">
        <f t="shared" ca="1" si="1098"/>
        <v/>
      </c>
      <c r="AP207" s="45" t="str">
        <f t="shared" ca="1" si="1099"/>
        <v/>
      </c>
      <c r="AQ207" s="45" t="str">
        <f t="shared" ca="1" si="1100"/>
        <v/>
      </c>
      <c r="AR207" s="45" t="str">
        <f t="shared" ca="1" si="1101"/>
        <v/>
      </c>
      <c r="AS207" s="45" t="str">
        <f t="shared" ca="1" si="1102"/>
        <v/>
      </c>
      <c r="AT207" s="45" t="str">
        <f t="shared" ca="1" si="1103"/>
        <v/>
      </c>
      <c r="AU207" s="45" t="str">
        <f t="shared" ca="1" si="1104"/>
        <v/>
      </c>
      <c r="AV207" s="45" t="str">
        <f t="shared" ca="1" si="1105"/>
        <v/>
      </c>
      <c r="AW207" s="45" t="str">
        <f t="shared" ca="1" si="1106"/>
        <v/>
      </c>
      <c r="AX207" s="45" t="str">
        <f t="shared" ca="1" si="1107"/>
        <v/>
      </c>
      <c r="AY207" s="45" t="str">
        <f t="shared" ca="1" si="1108"/>
        <v/>
      </c>
      <c r="AZ207" s="45" t="str">
        <f t="shared" ca="1" si="1109"/>
        <v/>
      </c>
      <c r="BA207" s="45" t="str">
        <f t="shared" ca="1" si="1110"/>
        <v/>
      </c>
      <c r="BB207" s="45" t="str">
        <f t="shared" ca="1" si="1111"/>
        <v/>
      </c>
      <c r="BC207" s="45" t="str">
        <f t="shared" ca="1" si="1112"/>
        <v/>
      </c>
      <c r="BD207" s="45" t="str">
        <f t="shared" ca="1" si="1113"/>
        <v/>
      </c>
      <c r="BE207" s="45" t="str">
        <f t="shared" ca="1" si="1114"/>
        <v/>
      </c>
      <c r="BF207" s="45" t="str">
        <f t="shared" ca="1" si="1115"/>
        <v/>
      </c>
      <c r="BG207" s="45" t="str">
        <f t="shared" ca="1" si="1116"/>
        <v/>
      </c>
      <c r="BH207" s="45" t="str">
        <f t="shared" ca="1" si="1117"/>
        <v/>
      </c>
      <c r="BI207" s="45" t="str">
        <f t="shared" ca="1" si="1118"/>
        <v/>
      </c>
      <c r="BJ207" s="45" t="str">
        <f t="shared" ca="1" si="1119"/>
        <v/>
      </c>
      <c r="BK207" s="45" t="str">
        <f t="shared" ca="1" si="1120"/>
        <v/>
      </c>
      <c r="BL207" s="45" t="str">
        <f t="shared" ca="1" si="1121"/>
        <v/>
      </c>
      <c r="BM207" s="45" t="str">
        <f t="shared" ca="1" si="1122"/>
        <v/>
      </c>
      <c r="BN207" s="45" t="str">
        <f t="shared" ca="1" si="1123"/>
        <v/>
      </c>
      <c r="BO207" s="45" t="str">
        <f t="shared" ca="1" si="1124"/>
        <v/>
      </c>
      <c r="BP207" s="45" t="str">
        <f t="shared" ca="1" si="1125"/>
        <v/>
      </c>
      <c r="BQ207" s="45" t="str">
        <f t="shared" ca="1" si="1126"/>
        <v/>
      </c>
      <c r="BR207" s="45" t="str">
        <f t="shared" ca="1" si="1127"/>
        <v/>
      </c>
      <c r="BS207" s="45" t="str">
        <f t="shared" ca="1" si="1128"/>
        <v/>
      </c>
      <c r="BT207" s="45" t="str">
        <f t="shared" ca="1" si="1129"/>
        <v/>
      </c>
      <c r="BU207" s="45" t="str">
        <f t="shared" ca="1" si="1130"/>
        <v/>
      </c>
      <c r="BV207" s="45" t="str">
        <f t="shared" ca="1" si="1131"/>
        <v/>
      </c>
      <c r="BW207" s="45" t="str">
        <f t="shared" ca="1" si="1132"/>
        <v/>
      </c>
      <c r="BX207" s="45" t="str">
        <f t="shared" ca="1" si="1133"/>
        <v/>
      </c>
      <c r="BY207" s="45" t="str">
        <f t="shared" ca="1" si="1134"/>
        <v/>
      </c>
      <c r="BZ207" s="45" t="str">
        <f t="shared" ca="1" si="1135"/>
        <v/>
      </c>
      <c r="CA207" s="45" t="str">
        <f t="shared" ca="1" si="1136"/>
        <v/>
      </c>
      <c r="CB207" s="45" t="str">
        <f t="shared" ca="1" si="1137"/>
        <v/>
      </c>
      <c r="CC207" s="45" t="str">
        <f t="shared" ca="1" si="1138"/>
        <v/>
      </c>
      <c r="CD207" s="45" t="str">
        <f t="shared" ca="1" si="1139"/>
        <v/>
      </c>
      <c r="CE207" s="45" t="str">
        <f t="shared" ca="1" si="1140"/>
        <v/>
      </c>
      <c r="CF207" s="45" t="str">
        <f t="shared" ca="1" si="1141"/>
        <v/>
      </c>
      <c r="CG207" s="45" t="str">
        <f t="shared" ca="1" si="1142"/>
        <v/>
      </c>
      <c r="CH207" s="45" t="str">
        <f t="shared" ca="1" si="1143"/>
        <v/>
      </c>
      <c r="CI207" s="45" t="str">
        <f t="shared" ca="1" si="1144"/>
        <v/>
      </c>
      <c r="CJ207" s="45" t="str">
        <f t="shared" ca="1" si="1145"/>
        <v/>
      </c>
      <c r="CK207" s="45" t="str">
        <f t="shared" ca="1" si="1146"/>
        <v/>
      </c>
      <c r="CL207" s="45" t="str">
        <f t="shared" ca="1" si="1147"/>
        <v/>
      </c>
      <c r="CM207" s="45" t="str">
        <f t="shared" ca="1" si="1148"/>
        <v/>
      </c>
      <c r="CN207" s="45" t="str">
        <f t="shared" ca="1" si="1149"/>
        <v/>
      </c>
      <c r="CO207" s="45" t="str">
        <f t="shared" ca="1" si="1150"/>
        <v/>
      </c>
      <c r="CP207" s="45" t="str">
        <f t="shared" ca="1" si="1151"/>
        <v/>
      </c>
      <c r="CQ207" s="45" t="str">
        <f t="shared" ca="1" si="1152"/>
        <v/>
      </c>
      <c r="CR207" s="45" t="str">
        <f t="shared" ca="1" si="1153"/>
        <v/>
      </c>
      <c r="CS207" s="45" t="str">
        <f t="shared" ca="1" si="1154"/>
        <v/>
      </c>
      <c r="CT207" s="45" t="str">
        <f t="shared" ca="1" si="1155"/>
        <v/>
      </c>
      <c r="CU207" s="45" t="str">
        <f t="shared" ca="1" si="1156"/>
        <v/>
      </c>
      <c r="CV207" s="45" t="str">
        <f t="shared" ca="1" si="1157"/>
        <v/>
      </c>
      <c r="CW207" s="45" t="str">
        <f t="shared" ca="1" si="1158"/>
        <v/>
      </c>
      <c r="CX207" s="45" t="str">
        <f t="shared" ca="1" si="1159"/>
        <v/>
      </c>
      <c r="CY207" s="45" t="str">
        <f t="shared" ca="1" si="1160"/>
        <v/>
      </c>
      <c r="CZ207" s="45" t="str">
        <f t="shared" ca="1" si="1161"/>
        <v/>
      </c>
    </row>
    <row r="208" spans="1:104" ht="13.5" customHeight="1">
      <c r="A208" s="41">
        <v>188</v>
      </c>
      <c r="B208" s="3">
        <f t="shared" si="655"/>
        <v>208</v>
      </c>
      <c r="C208" s="46" t="s">
        <v>480</v>
      </c>
      <c r="D208" s="45" t="e">
        <f t="shared" ca="1" si="1061"/>
        <v>#REF!</v>
      </c>
      <c r="E208" s="45" t="e">
        <f t="shared" ca="1" si="1062"/>
        <v>#REF!</v>
      </c>
      <c r="F208" s="45" t="e">
        <f t="shared" ca="1" si="1063"/>
        <v>#REF!</v>
      </c>
      <c r="G208" s="45">
        <f t="shared" ca="1" si="1064"/>
        <v>0</v>
      </c>
      <c r="H208" s="45" t="str">
        <f t="shared" ca="1" si="1065"/>
        <v>payment of cash dividends</v>
      </c>
      <c r="I208" s="45">
        <f t="shared" ca="1" si="1066"/>
        <v>0</v>
      </c>
      <c r="J208" s="45">
        <f t="shared" ca="1" si="1067"/>
        <v>-2488</v>
      </c>
      <c r="K208" s="45">
        <f t="shared" ca="1" si="1068"/>
        <v>-10564</v>
      </c>
      <c r="L208" s="45">
        <f t="shared" ca="1" si="1069"/>
        <v>-11126</v>
      </c>
      <c r="M208" s="45">
        <f t="shared" ca="1" si="1070"/>
        <v>-11561</v>
      </c>
      <c r="N208" s="45">
        <f t="shared" ca="1" si="1071"/>
        <v>0</v>
      </c>
      <c r="O208" s="45">
        <f t="shared" ca="1" si="1072"/>
        <v>0</v>
      </c>
      <c r="P208" s="45">
        <f t="shared" ca="1" si="1073"/>
        <v>0</v>
      </c>
      <c r="Q208" s="45">
        <f t="shared" ca="1" si="1074"/>
        <v>0</v>
      </c>
      <c r="R208" s="45">
        <f t="shared" ca="1" si="1075"/>
        <v>0</v>
      </c>
      <c r="S208" s="45">
        <f t="shared" ca="1" si="1076"/>
        <v>0</v>
      </c>
      <c r="T208" s="45">
        <f t="shared" ca="1" si="1077"/>
        <v>0</v>
      </c>
      <c r="U208" s="45">
        <f t="shared" ca="1" si="1078"/>
        <v>0</v>
      </c>
      <c r="V208" s="45">
        <f t="shared" ca="1" si="1079"/>
        <v>0</v>
      </c>
      <c r="W208" s="45">
        <f t="shared" ca="1" si="1080"/>
        <v>0</v>
      </c>
      <c r="X208" s="45" t="e">
        <f t="shared" ca="1" si="1081"/>
        <v>#REF!</v>
      </c>
      <c r="Y208" s="45">
        <f t="shared" ca="1" si="1082"/>
        <v>-11561</v>
      </c>
      <c r="Z208" s="45" t="e">
        <f t="shared" ca="1" si="1083"/>
        <v>#REF!</v>
      </c>
      <c r="AA208" s="45" t="e">
        <f t="shared" ca="1" si="1084"/>
        <v>#REF!</v>
      </c>
      <c r="AB208" s="45" t="str">
        <f t="shared" ca="1" si="1085"/>
        <v/>
      </c>
      <c r="AC208" s="45" t="str">
        <f t="shared" ca="1" si="1086"/>
        <v/>
      </c>
      <c r="AD208" s="45" t="str">
        <f t="shared" ca="1" si="1087"/>
        <v/>
      </c>
      <c r="AE208" s="45" t="str">
        <f t="shared" ca="1" si="1088"/>
        <v/>
      </c>
      <c r="AF208" s="45" t="str">
        <f t="shared" ca="1" si="1089"/>
        <v/>
      </c>
      <c r="AG208" s="45" t="str">
        <f t="shared" ca="1" si="1090"/>
        <v/>
      </c>
      <c r="AH208" s="45" t="str">
        <f t="shared" ca="1" si="1091"/>
        <v/>
      </c>
      <c r="AI208" s="45" t="str">
        <f t="shared" ca="1" si="1092"/>
        <v/>
      </c>
      <c r="AJ208" s="45" t="str">
        <f t="shared" ca="1" si="1093"/>
        <v/>
      </c>
      <c r="AK208" s="45" t="str">
        <f t="shared" ca="1" si="1094"/>
        <v/>
      </c>
      <c r="AL208" s="45" t="str">
        <f t="shared" ca="1" si="1095"/>
        <v/>
      </c>
      <c r="AM208" s="45" t="str">
        <f t="shared" ca="1" si="1096"/>
        <v/>
      </c>
      <c r="AN208" s="45" t="str">
        <f t="shared" ca="1" si="1097"/>
        <v/>
      </c>
      <c r="AO208" s="45" t="str">
        <f t="shared" ca="1" si="1098"/>
        <v/>
      </c>
      <c r="AP208" s="45" t="str">
        <f t="shared" ca="1" si="1099"/>
        <v/>
      </c>
      <c r="AQ208" s="45" t="str">
        <f t="shared" ca="1" si="1100"/>
        <v/>
      </c>
      <c r="AR208" s="45" t="str">
        <f t="shared" ca="1" si="1101"/>
        <v/>
      </c>
      <c r="AS208" s="45" t="str">
        <f t="shared" ca="1" si="1102"/>
        <v/>
      </c>
      <c r="AT208" s="45" t="str">
        <f t="shared" ca="1" si="1103"/>
        <v/>
      </c>
      <c r="AU208" s="45" t="str">
        <f t="shared" ca="1" si="1104"/>
        <v/>
      </c>
      <c r="AV208" s="45" t="str">
        <f t="shared" ca="1" si="1105"/>
        <v/>
      </c>
      <c r="AW208" s="45" t="str">
        <f t="shared" ca="1" si="1106"/>
        <v/>
      </c>
      <c r="AX208" s="45" t="str">
        <f t="shared" ca="1" si="1107"/>
        <v/>
      </c>
      <c r="AY208" s="45" t="str">
        <f t="shared" ca="1" si="1108"/>
        <v/>
      </c>
      <c r="AZ208" s="45" t="str">
        <f t="shared" ca="1" si="1109"/>
        <v/>
      </c>
      <c r="BA208" s="45" t="str">
        <f t="shared" ca="1" si="1110"/>
        <v/>
      </c>
      <c r="BB208" s="45" t="str">
        <f t="shared" ca="1" si="1111"/>
        <v/>
      </c>
      <c r="BC208" s="45" t="str">
        <f t="shared" ca="1" si="1112"/>
        <v/>
      </c>
      <c r="BD208" s="45" t="str">
        <f t="shared" ca="1" si="1113"/>
        <v/>
      </c>
      <c r="BE208" s="45" t="str">
        <f t="shared" ca="1" si="1114"/>
        <v/>
      </c>
      <c r="BF208" s="45" t="str">
        <f t="shared" ca="1" si="1115"/>
        <v/>
      </c>
      <c r="BG208" s="45" t="str">
        <f t="shared" ca="1" si="1116"/>
        <v/>
      </c>
      <c r="BH208" s="45" t="str">
        <f t="shared" ca="1" si="1117"/>
        <v/>
      </c>
      <c r="BI208" s="45" t="str">
        <f t="shared" ca="1" si="1118"/>
        <v/>
      </c>
      <c r="BJ208" s="45" t="str">
        <f t="shared" ca="1" si="1119"/>
        <v/>
      </c>
      <c r="BK208" s="45" t="str">
        <f t="shared" ca="1" si="1120"/>
        <v/>
      </c>
      <c r="BL208" s="45" t="str">
        <f t="shared" ca="1" si="1121"/>
        <v/>
      </c>
      <c r="BM208" s="45" t="str">
        <f t="shared" ca="1" si="1122"/>
        <v/>
      </c>
      <c r="BN208" s="45" t="str">
        <f t="shared" ca="1" si="1123"/>
        <v/>
      </c>
      <c r="BO208" s="45" t="str">
        <f t="shared" ca="1" si="1124"/>
        <v/>
      </c>
      <c r="BP208" s="45" t="str">
        <f t="shared" ca="1" si="1125"/>
        <v/>
      </c>
      <c r="BQ208" s="45" t="str">
        <f t="shared" ca="1" si="1126"/>
        <v/>
      </c>
      <c r="BR208" s="45" t="str">
        <f t="shared" ca="1" si="1127"/>
        <v/>
      </c>
      <c r="BS208" s="45" t="str">
        <f t="shared" ca="1" si="1128"/>
        <v/>
      </c>
      <c r="BT208" s="45" t="str">
        <f t="shared" ca="1" si="1129"/>
        <v/>
      </c>
      <c r="BU208" s="45" t="str">
        <f t="shared" ca="1" si="1130"/>
        <v/>
      </c>
      <c r="BV208" s="45" t="str">
        <f t="shared" ca="1" si="1131"/>
        <v/>
      </c>
      <c r="BW208" s="45" t="str">
        <f t="shared" ca="1" si="1132"/>
        <v/>
      </c>
      <c r="BX208" s="45" t="str">
        <f t="shared" ca="1" si="1133"/>
        <v/>
      </c>
      <c r="BY208" s="45" t="str">
        <f t="shared" ca="1" si="1134"/>
        <v/>
      </c>
      <c r="BZ208" s="45" t="str">
        <f t="shared" ca="1" si="1135"/>
        <v/>
      </c>
      <c r="CA208" s="45" t="str">
        <f t="shared" ca="1" si="1136"/>
        <v/>
      </c>
      <c r="CB208" s="45" t="str">
        <f t="shared" ca="1" si="1137"/>
        <v/>
      </c>
      <c r="CC208" s="45" t="str">
        <f t="shared" ca="1" si="1138"/>
        <v/>
      </c>
      <c r="CD208" s="45" t="str">
        <f t="shared" ca="1" si="1139"/>
        <v/>
      </c>
      <c r="CE208" s="45" t="str">
        <f t="shared" ca="1" si="1140"/>
        <v/>
      </c>
      <c r="CF208" s="45" t="str">
        <f t="shared" ca="1" si="1141"/>
        <v/>
      </c>
      <c r="CG208" s="45" t="str">
        <f t="shared" ca="1" si="1142"/>
        <v/>
      </c>
      <c r="CH208" s="45" t="str">
        <f t="shared" ca="1" si="1143"/>
        <v/>
      </c>
      <c r="CI208" s="45" t="str">
        <f t="shared" ca="1" si="1144"/>
        <v/>
      </c>
      <c r="CJ208" s="45" t="str">
        <f t="shared" ca="1" si="1145"/>
        <v/>
      </c>
      <c r="CK208" s="45" t="str">
        <f t="shared" ca="1" si="1146"/>
        <v/>
      </c>
      <c r="CL208" s="45" t="str">
        <f t="shared" ca="1" si="1147"/>
        <v/>
      </c>
      <c r="CM208" s="45" t="str">
        <f t="shared" ca="1" si="1148"/>
        <v/>
      </c>
      <c r="CN208" s="45" t="str">
        <f t="shared" ca="1" si="1149"/>
        <v/>
      </c>
      <c r="CO208" s="45" t="str">
        <f t="shared" ca="1" si="1150"/>
        <v/>
      </c>
      <c r="CP208" s="45" t="str">
        <f t="shared" ca="1" si="1151"/>
        <v/>
      </c>
      <c r="CQ208" s="45" t="str">
        <f t="shared" ca="1" si="1152"/>
        <v/>
      </c>
      <c r="CR208" s="45" t="str">
        <f t="shared" ca="1" si="1153"/>
        <v/>
      </c>
      <c r="CS208" s="45" t="str">
        <f t="shared" ca="1" si="1154"/>
        <v/>
      </c>
      <c r="CT208" s="45" t="str">
        <f t="shared" ca="1" si="1155"/>
        <v/>
      </c>
      <c r="CU208" s="45" t="str">
        <f t="shared" ca="1" si="1156"/>
        <v/>
      </c>
      <c r="CV208" s="45" t="str">
        <f t="shared" ca="1" si="1157"/>
        <v/>
      </c>
      <c r="CW208" s="45" t="str">
        <f t="shared" ca="1" si="1158"/>
        <v/>
      </c>
      <c r="CX208" s="45" t="str">
        <f t="shared" ca="1" si="1159"/>
        <v/>
      </c>
      <c r="CY208" s="45" t="str">
        <f t="shared" ca="1" si="1160"/>
        <v/>
      </c>
      <c r="CZ208" s="45" t="str">
        <f t="shared" ca="1" si="1161"/>
        <v/>
      </c>
    </row>
    <row r="209" spans="1:104" ht="13.5" customHeight="1">
      <c r="A209" s="41">
        <v>189</v>
      </c>
      <c r="B209" s="3">
        <f t="shared" ref="B209:B217" si="1162">ROW($A209)</f>
        <v>209</v>
      </c>
      <c r="C209" s="46" t="s">
        <v>479</v>
      </c>
      <c r="D209" s="45" t="e">
        <f t="shared" ca="1" si="1061"/>
        <v>#REF!</v>
      </c>
      <c r="E209" s="45" t="e">
        <f t="shared" ca="1" si="1062"/>
        <v>#REF!</v>
      </c>
      <c r="F209" s="45" t="e">
        <f t="shared" ca="1" si="1063"/>
        <v>#REF!</v>
      </c>
      <c r="G209" s="45">
        <f t="shared" ca="1" si="1064"/>
        <v>0</v>
      </c>
      <c r="H209" s="45" t="str">
        <f t="shared" ca="1" si="1065"/>
        <v>other financing charges, net</v>
      </c>
      <c r="I209" s="45">
        <f t="shared" ca="1" si="1066"/>
        <v>613</v>
      </c>
      <c r="J209" s="45">
        <f t="shared" ca="1" si="1067"/>
        <v>125</v>
      </c>
      <c r="K209" s="45">
        <f t="shared" ca="1" si="1068"/>
        <v>-381</v>
      </c>
      <c r="L209" s="45">
        <f t="shared" ca="1" si="1069"/>
        <v>-419</v>
      </c>
      <c r="M209" s="45">
        <f t="shared" ca="1" si="1070"/>
        <v>-750</v>
      </c>
      <c r="N209" s="45">
        <f t="shared" ca="1" si="1071"/>
        <v>0</v>
      </c>
      <c r="O209" s="45">
        <f t="shared" ca="1" si="1072"/>
        <v>0</v>
      </c>
      <c r="P209" s="45">
        <f t="shared" ca="1" si="1073"/>
        <v>0</v>
      </c>
      <c r="Q209" s="45">
        <f t="shared" ca="1" si="1074"/>
        <v>0</v>
      </c>
      <c r="R209" s="45">
        <f t="shared" ca="1" si="1075"/>
        <v>0</v>
      </c>
      <c r="S209" s="45">
        <f t="shared" ca="1" si="1076"/>
        <v>0</v>
      </c>
      <c r="T209" s="45">
        <f t="shared" ca="1" si="1077"/>
        <v>0</v>
      </c>
      <c r="U209" s="45">
        <f t="shared" ca="1" si="1078"/>
        <v>0</v>
      </c>
      <c r="V209" s="45">
        <f t="shared" ca="1" si="1079"/>
        <v>0</v>
      </c>
      <c r="W209" s="45">
        <f t="shared" ca="1" si="1080"/>
        <v>0</v>
      </c>
      <c r="X209" s="45" t="e">
        <f t="shared" ca="1" si="1081"/>
        <v>#REF!</v>
      </c>
      <c r="Y209" s="45">
        <f t="shared" ca="1" si="1082"/>
        <v>-750</v>
      </c>
      <c r="Z209" s="45" t="e">
        <f t="shared" ca="1" si="1083"/>
        <v>#REF!</v>
      </c>
      <c r="AA209" s="45" t="e">
        <f t="shared" ca="1" si="1084"/>
        <v>#REF!</v>
      </c>
      <c r="AB209" s="45" t="str">
        <f t="shared" ca="1" si="1085"/>
        <v/>
      </c>
      <c r="AC209" s="45" t="str">
        <f t="shared" ca="1" si="1086"/>
        <v/>
      </c>
      <c r="AD209" s="45" t="str">
        <f t="shared" ca="1" si="1087"/>
        <v/>
      </c>
      <c r="AE209" s="45" t="str">
        <f t="shared" ca="1" si="1088"/>
        <v/>
      </c>
      <c r="AF209" s="45" t="str">
        <f t="shared" ca="1" si="1089"/>
        <v/>
      </c>
      <c r="AG209" s="45" t="str">
        <f t="shared" ca="1" si="1090"/>
        <v/>
      </c>
      <c r="AH209" s="45" t="str">
        <f t="shared" ca="1" si="1091"/>
        <v/>
      </c>
      <c r="AI209" s="45" t="str">
        <f t="shared" ca="1" si="1092"/>
        <v/>
      </c>
      <c r="AJ209" s="45" t="str">
        <f t="shared" ca="1" si="1093"/>
        <v/>
      </c>
      <c r="AK209" s="45" t="str">
        <f t="shared" ca="1" si="1094"/>
        <v/>
      </c>
      <c r="AL209" s="45" t="str">
        <f t="shared" ca="1" si="1095"/>
        <v/>
      </c>
      <c r="AM209" s="45" t="str">
        <f t="shared" ca="1" si="1096"/>
        <v/>
      </c>
      <c r="AN209" s="45" t="str">
        <f t="shared" ca="1" si="1097"/>
        <v/>
      </c>
      <c r="AO209" s="45" t="str">
        <f t="shared" ca="1" si="1098"/>
        <v/>
      </c>
      <c r="AP209" s="45" t="str">
        <f t="shared" ca="1" si="1099"/>
        <v/>
      </c>
      <c r="AQ209" s="45" t="str">
        <f t="shared" ca="1" si="1100"/>
        <v/>
      </c>
      <c r="AR209" s="45" t="str">
        <f t="shared" ca="1" si="1101"/>
        <v/>
      </c>
      <c r="AS209" s="45" t="str">
        <f t="shared" ca="1" si="1102"/>
        <v/>
      </c>
      <c r="AT209" s="45" t="str">
        <f t="shared" ca="1" si="1103"/>
        <v/>
      </c>
      <c r="AU209" s="45" t="str">
        <f t="shared" ca="1" si="1104"/>
        <v/>
      </c>
      <c r="AV209" s="45" t="str">
        <f t="shared" ca="1" si="1105"/>
        <v/>
      </c>
      <c r="AW209" s="45" t="str">
        <f t="shared" ca="1" si="1106"/>
        <v/>
      </c>
      <c r="AX209" s="45" t="str">
        <f t="shared" ca="1" si="1107"/>
        <v/>
      </c>
      <c r="AY209" s="45" t="str">
        <f t="shared" ca="1" si="1108"/>
        <v/>
      </c>
      <c r="AZ209" s="45" t="str">
        <f t="shared" ca="1" si="1109"/>
        <v/>
      </c>
      <c r="BA209" s="45" t="str">
        <f t="shared" ca="1" si="1110"/>
        <v/>
      </c>
      <c r="BB209" s="45" t="str">
        <f t="shared" ca="1" si="1111"/>
        <v/>
      </c>
      <c r="BC209" s="45" t="str">
        <f t="shared" ca="1" si="1112"/>
        <v/>
      </c>
      <c r="BD209" s="45" t="str">
        <f t="shared" ca="1" si="1113"/>
        <v/>
      </c>
      <c r="BE209" s="45" t="str">
        <f t="shared" ca="1" si="1114"/>
        <v/>
      </c>
      <c r="BF209" s="45" t="str">
        <f t="shared" ca="1" si="1115"/>
        <v/>
      </c>
      <c r="BG209" s="45" t="str">
        <f t="shared" ca="1" si="1116"/>
        <v/>
      </c>
      <c r="BH209" s="45" t="str">
        <f t="shared" ca="1" si="1117"/>
        <v/>
      </c>
      <c r="BI209" s="45" t="str">
        <f t="shared" ca="1" si="1118"/>
        <v/>
      </c>
      <c r="BJ209" s="45" t="str">
        <f t="shared" ca="1" si="1119"/>
        <v/>
      </c>
      <c r="BK209" s="45" t="str">
        <f t="shared" ca="1" si="1120"/>
        <v/>
      </c>
      <c r="BL209" s="45" t="str">
        <f t="shared" ca="1" si="1121"/>
        <v/>
      </c>
      <c r="BM209" s="45" t="str">
        <f t="shared" ca="1" si="1122"/>
        <v/>
      </c>
      <c r="BN209" s="45" t="str">
        <f t="shared" ca="1" si="1123"/>
        <v/>
      </c>
      <c r="BO209" s="45" t="str">
        <f t="shared" ca="1" si="1124"/>
        <v/>
      </c>
      <c r="BP209" s="45" t="str">
        <f t="shared" ca="1" si="1125"/>
        <v/>
      </c>
      <c r="BQ209" s="45" t="str">
        <f t="shared" ca="1" si="1126"/>
        <v/>
      </c>
      <c r="BR209" s="45" t="str">
        <f t="shared" ca="1" si="1127"/>
        <v/>
      </c>
      <c r="BS209" s="45" t="str">
        <f t="shared" ca="1" si="1128"/>
        <v/>
      </c>
      <c r="BT209" s="45" t="str">
        <f t="shared" ca="1" si="1129"/>
        <v/>
      </c>
      <c r="BU209" s="45" t="str">
        <f t="shared" ca="1" si="1130"/>
        <v/>
      </c>
      <c r="BV209" s="45" t="str">
        <f t="shared" ca="1" si="1131"/>
        <v/>
      </c>
      <c r="BW209" s="45" t="str">
        <f t="shared" ca="1" si="1132"/>
        <v/>
      </c>
      <c r="BX209" s="45" t="str">
        <f t="shared" ca="1" si="1133"/>
        <v/>
      </c>
      <c r="BY209" s="45" t="str">
        <f t="shared" ca="1" si="1134"/>
        <v/>
      </c>
      <c r="BZ209" s="45" t="str">
        <f t="shared" ca="1" si="1135"/>
        <v/>
      </c>
      <c r="CA209" s="45" t="str">
        <f t="shared" ca="1" si="1136"/>
        <v/>
      </c>
      <c r="CB209" s="45" t="str">
        <f t="shared" ca="1" si="1137"/>
        <v/>
      </c>
      <c r="CC209" s="45" t="str">
        <f t="shared" ca="1" si="1138"/>
        <v/>
      </c>
      <c r="CD209" s="45" t="str">
        <f t="shared" ca="1" si="1139"/>
        <v/>
      </c>
      <c r="CE209" s="45" t="str">
        <f t="shared" ca="1" si="1140"/>
        <v/>
      </c>
      <c r="CF209" s="45" t="str">
        <f t="shared" ca="1" si="1141"/>
        <v/>
      </c>
      <c r="CG209" s="45" t="str">
        <f t="shared" ca="1" si="1142"/>
        <v/>
      </c>
      <c r="CH209" s="45" t="str">
        <f t="shared" ca="1" si="1143"/>
        <v/>
      </c>
      <c r="CI209" s="45" t="str">
        <f t="shared" ca="1" si="1144"/>
        <v/>
      </c>
      <c r="CJ209" s="45" t="str">
        <f t="shared" ca="1" si="1145"/>
        <v/>
      </c>
      <c r="CK209" s="45" t="str">
        <f t="shared" ca="1" si="1146"/>
        <v/>
      </c>
      <c r="CL209" s="45" t="str">
        <f t="shared" ca="1" si="1147"/>
        <v/>
      </c>
      <c r="CM209" s="45" t="str">
        <f t="shared" ca="1" si="1148"/>
        <v/>
      </c>
      <c r="CN209" s="45" t="str">
        <f t="shared" ca="1" si="1149"/>
        <v/>
      </c>
      <c r="CO209" s="45" t="str">
        <f t="shared" ca="1" si="1150"/>
        <v/>
      </c>
      <c r="CP209" s="45" t="str">
        <f t="shared" ca="1" si="1151"/>
        <v/>
      </c>
      <c r="CQ209" s="45" t="str">
        <f t="shared" ca="1" si="1152"/>
        <v/>
      </c>
      <c r="CR209" s="45" t="str">
        <f t="shared" ca="1" si="1153"/>
        <v/>
      </c>
      <c r="CS209" s="45" t="str">
        <f t="shared" ca="1" si="1154"/>
        <v/>
      </c>
      <c r="CT209" s="45" t="str">
        <f t="shared" ca="1" si="1155"/>
        <v/>
      </c>
      <c r="CU209" s="45" t="str">
        <f t="shared" ca="1" si="1156"/>
        <v/>
      </c>
      <c r="CV209" s="45" t="str">
        <f t="shared" ca="1" si="1157"/>
        <v/>
      </c>
      <c r="CW209" s="45" t="str">
        <f t="shared" ca="1" si="1158"/>
        <v/>
      </c>
      <c r="CX209" s="45" t="str">
        <f t="shared" ca="1" si="1159"/>
        <v/>
      </c>
      <c r="CY209" s="45" t="str">
        <f t="shared" ca="1" si="1160"/>
        <v/>
      </c>
      <c r="CZ209" s="45" t="str">
        <f t="shared" ca="1" si="1161"/>
        <v/>
      </c>
    </row>
    <row r="210" spans="1:104" ht="13.5" customHeight="1">
      <c r="A210" s="41">
        <v>190</v>
      </c>
      <c r="B210" s="3">
        <f t="shared" si="1162"/>
        <v>210</v>
      </c>
      <c r="C210" s="46" t="s">
        <v>478</v>
      </c>
      <c r="D210" s="45" t="e">
        <f t="shared" ca="1" si="1061"/>
        <v>#REF!</v>
      </c>
      <c r="E210" s="45" t="e">
        <f t="shared" ca="1" si="1062"/>
        <v>#REF!</v>
      </c>
      <c r="F210" s="45" t="e">
        <f t="shared" ca="1" si="1063"/>
        <v>#REF!</v>
      </c>
      <c r="G210" s="45">
        <f t="shared" ca="1" si="1064"/>
        <v>0</v>
      </c>
      <c r="H210" s="45" t="str">
        <f t="shared" ca="1" si="1065"/>
        <v>cash from discontinued financing activities</v>
      </c>
      <c r="I210" s="45">
        <f t="shared" ca="1" si="1066"/>
        <v>0</v>
      </c>
      <c r="J210" s="45">
        <f t="shared" ca="1" si="1067"/>
        <v>0</v>
      </c>
      <c r="K210" s="45">
        <f t="shared" ca="1" si="1068"/>
        <v>0</v>
      </c>
      <c r="L210" s="45">
        <f t="shared" ca="1" si="1069"/>
        <v>0</v>
      </c>
      <c r="M210" s="45">
        <f t="shared" ca="1" si="1070"/>
        <v>0</v>
      </c>
      <c r="N210" s="45">
        <f t="shared" ca="1" si="1071"/>
        <v>0</v>
      </c>
      <c r="O210" s="45">
        <f t="shared" ca="1" si="1072"/>
        <v>0</v>
      </c>
      <c r="P210" s="45">
        <f t="shared" ca="1" si="1073"/>
        <v>0</v>
      </c>
      <c r="Q210" s="45">
        <f t="shared" ca="1" si="1074"/>
        <v>0</v>
      </c>
      <c r="R210" s="45">
        <f t="shared" ca="1" si="1075"/>
        <v>0</v>
      </c>
      <c r="S210" s="45">
        <f t="shared" ca="1" si="1076"/>
        <v>0</v>
      </c>
      <c r="T210" s="45">
        <f t="shared" ca="1" si="1077"/>
        <v>0</v>
      </c>
      <c r="U210" s="45">
        <f t="shared" ca="1" si="1078"/>
        <v>0</v>
      </c>
      <c r="V210" s="45">
        <f t="shared" ca="1" si="1079"/>
        <v>0</v>
      </c>
      <c r="W210" s="45">
        <f t="shared" ca="1" si="1080"/>
        <v>0</v>
      </c>
      <c r="X210" s="45" t="e">
        <f t="shared" ca="1" si="1081"/>
        <v>#REF!</v>
      </c>
      <c r="Y210" s="45">
        <f t="shared" ca="1" si="1082"/>
        <v>0</v>
      </c>
      <c r="Z210" s="45" t="e">
        <f t="shared" ca="1" si="1083"/>
        <v>#REF!</v>
      </c>
      <c r="AA210" s="45" t="e">
        <f t="shared" ca="1" si="1084"/>
        <v>#REF!</v>
      </c>
      <c r="AB210" s="45" t="str">
        <f t="shared" ca="1" si="1085"/>
        <v/>
      </c>
      <c r="AC210" s="45" t="str">
        <f t="shared" ca="1" si="1086"/>
        <v/>
      </c>
      <c r="AD210" s="45" t="str">
        <f t="shared" ca="1" si="1087"/>
        <v/>
      </c>
      <c r="AE210" s="45" t="str">
        <f t="shared" ca="1" si="1088"/>
        <v/>
      </c>
      <c r="AF210" s="45" t="str">
        <f t="shared" ca="1" si="1089"/>
        <v/>
      </c>
      <c r="AG210" s="45" t="str">
        <f t="shared" ca="1" si="1090"/>
        <v/>
      </c>
      <c r="AH210" s="45" t="str">
        <f t="shared" ca="1" si="1091"/>
        <v/>
      </c>
      <c r="AI210" s="45" t="str">
        <f t="shared" ca="1" si="1092"/>
        <v/>
      </c>
      <c r="AJ210" s="45" t="str">
        <f t="shared" ca="1" si="1093"/>
        <v/>
      </c>
      <c r="AK210" s="45" t="str">
        <f t="shared" ca="1" si="1094"/>
        <v/>
      </c>
      <c r="AL210" s="45" t="str">
        <f t="shared" ca="1" si="1095"/>
        <v/>
      </c>
      <c r="AM210" s="45" t="str">
        <f t="shared" ca="1" si="1096"/>
        <v/>
      </c>
      <c r="AN210" s="45" t="str">
        <f t="shared" ca="1" si="1097"/>
        <v/>
      </c>
      <c r="AO210" s="45" t="str">
        <f t="shared" ca="1" si="1098"/>
        <v/>
      </c>
      <c r="AP210" s="45" t="str">
        <f t="shared" ca="1" si="1099"/>
        <v/>
      </c>
      <c r="AQ210" s="45" t="str">
        <f t="shared" ca="1" si="1100"/>
        <v/>
      </c>
      <c r="AR210" s="45" t="str">
        <f t="shared" ca="1" si="1101"/>
        <v/>
      </c>
      <c r="AS210" s="45" t="str">
        <f t="shared" ca="1" si="1102"/>
        <v/>
      </c>
      <c r="AT210" s="45" t="str">
        <f t="shared" ca="1" si="1103"/>
        <v/>
      </c>
      <c r="AU210" s="45" t="str">
        <f t="shared" ca="1" si="1104"/>
        <v/>
      </c>
      <c r="AV210" s="45" t="str">
        <f t="shared" ca="1" si="1105"/>
        <v/>
      </c>
      <c r="AW210" s="45" t="str">
        <f t="shared" ca="1" si="1106"/>
        <v/>
      </c>
      <c r="AX210" s="45" t="str">
        <f t="shared" ca="1" si="1107"/>
        <v/>
      </c>
      <c r="AY210" s="45" t="str">
        <f t="shared" ca="1" si="1108"/>
        <v/>
      </c>
      <c r="AZ210" s="45" t="str">
        <f t="shared" ca="1" si="1109"/>
        <v/>
      </c>
      <c r="BA210" s="45" t="str">
        <f t="shared" ca="1" si="1110"/>
        <v/>
      </c>
      <c r="BB210" s="45" t="str">
        <f t="shared" ca="1" si="1111"/>
        <v/>
      </c>
      <c r="BC210" s="45" t="str">
        <f t="shared" ca="1" si="1112"/>
        <v/>
      </c>
      <c r="BD210" s="45" t="str">
        <f t="shared" ca="1" si="1113"/>
        <v/>
      </c>
      <c r="BE210" s="45" t="str">
        <f t="shared" ca="1" si="1114"/>
        <v/>
      </c>
      <c r="BF210" s="45" t="str">
        <f t="shared" ca="1" si="1115"/>
        <v/>
      </c>
      <c r="BG210" s="45" t="str">
        <f t="shared" ca="1" si="1116"/>
        <v/>
      </c>
      <c r="BH210" s="45" t="str">
        <f t="shared" ca="1" si="1117"/>
        <v/>
      </c>
      <c r="BI210" s="45" t="str">
        <f t="shared" ca="1" si="1118"/>
        <v/>
      </c>
      <c r="BJ210" s="45" t="str">
        <f t="shared" ca="1" si="1119"/>
        <v/>
      </c>
      <c r="BK210" s="45" t="str">
        <f t="shared" ca="1" si="1120"/>
        <v/>
      </c>
      <c r="BL210" s="45" t="str">
        <f t="shared" ca="1" si="1121"/>
        <v/>
      </c>
      <c r="BM210" s="45" t="str">
        <f t="shared" ca="1" si="1122"/>
        <v/>
      </c>
      <c r="BN210" s="45" t="str">
        <f t="shared" ca="1" si="1123"/>
        <v/>
      </c>
      <c r="BO210" s="45" t="str">
        <f t="shared" ca="1" si="1124"/>
        <v/>
      </c>
      <c r="BP210" s="45" t="str">
        <f t="shared" ca="1" si="1125"/>
        <v/>
      </c>
      <c r="BQ210" s="45" t="str">
        <f t="shared" ca="1" si="1126"/>
        <v/>
      </c>
      <c r="BR210" s="45" t="str">
        <f t="shared" ca="1" si="1127"/>
        <v/>
      </c>
      <c r="BS210" s="45" t="str">
        <f t="shared" ca="1" si="1128"/>
        <v/>
      </c>
      <c r="BT210" s="45" t="str">
        <f t="shared" ca="1" si="1129"/>
        <v/>
      </c>
      <c r="BU210" s="45" t="str">
        <f t="shared" ca="1" si="1130"/>
        <v/>
      </c>
      <c r="BV210" s="45" t="str">
        <f t="shared" ca="1" si="1131"/>
        <v/>
      </c>
      <c r="BW210" s="45" t="str">
        <f t="shared" ca="1" si="1132"/>
        <v/>
      </c>
      <c r="BX210" s="45" t="str">
        <f t="shared" ca="1" si="1133"/>
        <v/>
      </c>
      <c r="BY210" s="45" t="str">
        <f t="shared" ca="1" si="1134"/>
        <v/>
      </c>
      <c r="BZ210" s="45" t="str">
        <f t="shared" ca="1" si="1135"/>
        <v/>
      </c>
      <c r="CA210" s="45" t="str">
        <f t="shared" ca="1" si="1136"/>
        <v/>
      </c>
      <c r="CB210" s="45" t="str">
        <f t="shared" ca="1" si="1137"/>
        <v/>
      </c>
      <c r="CC210" s="45" t="str">
        <f t="shared" ca="1" si="1138"/>
        <v/>
      </c>
      <c r="CD210" s="45" t="str">
        <f t="shared" ca="1" si="1139"/>
        <v/>
      </c>
      <c r="CE210" s="45" t="str">
        <f t="shared" ca="1" si="1140"/>
        <v/>
      </c>
      <c r="CF210" s="45" t="str">
        <f t="shared" ca="1" si="1141"/>
        <v/>
      </c>
      <c r="CG210" s="45" t="str">
        <f t="shared" ca="1" si="1142"/>
        <v/>
      </c>
      <c r="CH210" s="45" t="str">
        <f t="shared" ca="1" si="1143"/>
        <v/>
      </c>
      <c r="CI210" s="45" t="str">
        <f t="shared" ca="1" si="1144"/>
        <v/>
      </c>
      <c r="CJ210" s="45" t="str">
        <f t="shared" ca="1" si="1145"/>
        <v/>
      </c>
      <c r="CK210" s="45" t="str">
        <f t="shared" ca="1" si="1146"/>
        <v/>
      </c>
      <c r="CL210" s="45" t="str">
        <f t="shared" ca="1" si="1147"/>
        <v/>
      </c>
      <c r="CM210" s="45" t="str">
        <f t="shared" ca="1" si="1148"/>
        <v/>
      </c>
      <c r="CN210" s="45" t="str">
        <f t="shared" ca="1" si="1149"/>
        <v/>
      </c>
      <c r="CO210" s="45" t="str">
        <f t="shared" ca="1" si="1150"/>
        <v/>
      </c>
      <c r="CP210" s="45" t="str">
        <f t="shared" ca="1" si="1151"/>
        <v/>
      </c>
      <c r="CQ210" s="45" t="str">
        <f t="shared" ca="1" si="1152"/>
        <v/>
      </c>
      <c r="CR210" s="45" t="str">
        <f t="shared" ca="1" si="1153"/>
        <v/>
      </c>
      <c r="CS210" s="45" t="str">
        <f t="shared" ca="1" si="1154"/>
        <v/>
      </c>
      <c r="CT210" s="45" t="str">
        <f t="shared" ca="1" si="1155"/>
        <v/>
      </c>
      <c r="CU210" s="45" t="str">
        <f t="shared" ca="1" si="1156"/>
        <v/>
      </c>
      <c r="CV210" s="45" t="str">
        <f t="shared" ca="1" si="1157"/>
        <v/>
      </c>
      <c r="CW210" s="45" t="str">
        <f t="shared" ca="1" si="1158"/>
        <v/>
      </c>
      <c r="CX210" s="45" t="str">
        <f t="shared" ca="1" si="1159"/>
        <v/>
      </c>
      <c r="CY210" s="45" t="str">
        <f t="shared" ca="1" si="1160"/>
        <v/>
      </c>
      <c r="CZ210" s="45" t="str">
        <f t="shared" ca="1" si="1161"/>
        <v/>
      </c>
    </row>
    <row r="211" spans="1:104" ht="13.5" customHeight="1">
      <c r="A211" s="41">
        <v>191</v>
      </c>
      <c r="B211" s="3">
        <f t="shared" si="1162"/>
        <v>211</v>
      </c>
      <c r="C211" s="43" t="s">
        <v>477</v>
      </c>
      <c r="D211" s="42" t="e">
        <f t="shared" ref="D211:AI211" ca="1" si="1163">IF(D$13="","",+SUM(D204:D210))</f>
        <v>#REF!</v>
      </c>
      <c r="E211" s="42" t="e">
        <f t="shared" ca="1" si="1163"/>
        <v>#REF!</v>
      </c>
      <c r="F211" s="42" t="e">
        <f t="shared" ca="1" si="1163"/>
        <v>#REF!</v>
      </c>
      <c r="G211" s="42">
        <f t="shared" ca="1" si="1163"/>
        <v>0</v>
      </c>
      <c r="H211" s="42">
        <f t="shared" ca="1" si="1163"/>
        <v>0</v>
      </c>
      <c r="I211" s="42">
        <f t="shared" ca="1" si="1163"/>
        <v>1444</v>
      </c>
      <c r="J211" s="42">
        <f t="shared" ca="1" si="1163"/>
        <v>-1698</v>
      </c>
      <c r="K211" s="42">
        <f t="shared" ca="1" si="1163"/>
        <v>-16379</v>
      </c>
      <c r="L211" s="42">
        <f t="shared" ca="1" si="1163"/>
        <v>-37549</v>
      </c>
      <c r="M211" s="42">
        <f t="shared" ca="1" si="1163"/>
        <v>-47021</v>
      </c>
      <c r="N211" s="42">
        <f t="shared" ca="1" si="1163"/>
        <v>0</v>
      </c>
      <c r="O211" s="42">
        <f t="shared" ca="1" si="1163"/>
        <v>0</v>
      </c>
      <c r="P211" s="42">
        <f t="shared" ca="1" si="1163"/>
        <v>0</v>
      </c>
      <c r="Q211" s="42">
        <f t="shared" ca="1" si="1163"/>
        <v>0</v>
      </c>
      <c r="R211" s="42">
        <f t="shared" ca="1" si="1163"/>
        <v>0</v>
      </c>
      <c r="S211" s="42">
        <f t="shared" ca="1" si="1163"/>
        <v>0</v>
      </c>
      <c r="T211" s="42">
        <f t="shared" ca="1" si="1163"/>
        <v>0</v>
      </c>
      <c r="U211" s="42">
        <f t="shared" ca="1" si="1163"/>
        <v>0</v>
      </c>
      <c r="V211" s="42">
        <f t="shared" ca="1" si="1163"/>
        <v>0</v>
      </c>
      <c r="W211" s="42">
        <f t="shared" ca="1" si="1163"/>
        <v>0</v>
      </c>
      <c r="X211" s="42" t="e">
        <f t="shared" ca="1" si="1163"/>
        <v>#REF!</v>
      </c>
      <c r="Y211" s="42">
        <f t="shared" ca="1" si="1163"/>
        <v>-47021</v>
      </c>
      <c r="Z211" s="42" t="e">
        <f t="shared" ca="1" si="1163"/>
        <v>#REF!</v>
      </c>
      <c r="AA211" s="42" t="e">
        <f t="shared" ca="1" si="1163"/>
        <v>#REF!</v>
      </c>
      <c r="AB211" s="42" t="str">
        <f t="shared" ca="1" si="1163"/>
        <v/>
      </c>
      <c r="AC211" s="42" t="str">
        <f t="shared" ca="1" si="1163"/>
        <v/>
      </c>
      <c r="AD211" s="42" t="str">
        <f t="shared" ca="1" si="1163"/>
        <v/>
      </c>
      <c r="AE211" s="42" t="str">
        <f t="shared" ca="1" si="1163"/>
        <v/>
      </c>
      <c r="AF211" s="42" t="str">
        <f t="shared" ca="1" si="1163"/>
        <v/>
      </c>
      <c r="AG211" s="42" t="str">
        <f t="shared" ca="1" si="1163"/>
        <v/>
      </c>
      <c r="AH211" s="42" t="str">
        <f t="shared" ca="1" si="1163"/>
        <v/>
      </c>
      <c r="AI211" s="42" t="str">
        <f t="shared" ca="1" si="1163"/>
        <v/>
      </c>
      <c r="AJ211" s="42" t="str">
        <f t="shared" ref="AJ211:BO211" ca="1" si="1164">IF(AJ$13="","",+SUM(AJ204:AJ210))</f>
        <v/>
      </c>
      <c r="AK211" s="42" t="str">
        <f t="shared" ca="1" si="1164"/>
        <v/>
      </c>
      <c r="AL211" s="42" t="str">
        <f t="shared" ca="1" si="1164"/>
        <v/>
      </c>
      <c r="AM211" s="42" t="str">
        <f t="shared" ca="1" si="1164"/>
        <v/>
      </c>
      <c r="AN211" s="42" t="str">
        <f t="shared" ca="1" si="1164"/>
        <v/>
      </c>
      <c r="AO211" s="42" t="str">
        <f t="shared" ca="1" si="1164"/>
        <v/>
      </c>
      <c r="AP211" s="42" t="str">
        <f t="shared" ca="1" si="1164"/>
        <v/>
      </c>
      <c r="AQ211" s="42" t="str">
        <f t="shared" ca="1" si="1164"/>
        <v/>
      </c>
      <c r="AR211" s="42" t="str">
        <f t="shared" ca="1" si="1164"/>
        <v/>
      </c>
      <c r="AS211" s="42" t="str">
        <f t="shared" ca="1" si="1164"/>
        <v/>
      </c>
      <c r="AT211" s="42" t="str">
        <f t="shared" ca="1" si="1164"/>
        <v/>
      </c>
      <c r="AU211" s="42" t="str">
        <f t="shared" ca="1" si="1164"/>
        <v/>
      </c>
      <c r="AV211" s="42" t="str">
        <f t="shared" ca="1" si="1164"/>
        <v/>
      </c>
      <c r="AW211" s="42" t="str">
        <f t="shared" ca="1" si="1164"/>
        <v/>
      </c>
      <c r="AX211" s="42" t="str">
        <f t="shared" ca="1" si="1164"/>
        <v/>
      </c>
      <c r="AY211" s="42" t="str">
        <f t="shared" ca="1" si="1164"/>
        <v/>
      </c>
      <c r="AZ211" s="42" t="str">
        <f t="shared" ca="1" si="1164"/>
        <v/>
      </c>
      <c r="BA211" s="42" t="str">
        <f t="shared" ca="1" si="1164"/>
        <v/>
      </c>
      <c r="BB211" s="42" t="str">
        <f t="shared" ca="1" si="1164"/>
        <v/>
      </c>
      <c r="BC211" s="42" t="str">
        <f t="shared" ca="1" si="1164"/>
        <v/>
      </c>
      <c r="BD211" s="42" t="str">
        <f t="shared" ca="1" si="1164"/>
        <v/>
      </c>
      <c r="BE211" s="42" t="str">
        <f t="shared" ca="1" si="1164"/>
        <v/>
      </c>
      <c r="BF211" s="42" t="str">
        <f t="shared" ca="1" si="1164"/>
        <v/>
      </c>
      <c r="BG211" s="42" t="str">
        <f t="shared" ca="1" si="1164"/>
        <v/>
      </c>
      <c r="BH211" s="42" t="str">
        <f t="shared" ca="1" si="1164"/>
        <v/>
      </c>
      <c r="BI211" s="42" t="str">
        <f t="shared" ca="1" si="1164"/>
        <v/>
      </c>
      <c r="BJ211" s="42" t="str">
        <f t="shared" ca="1" si="1164"/>
        <v/>
      </c>
      <c r="BK211" s="42" t="str">
        <f t="shared" ca="1" si="1164"/>
        <v/>
      </c>
      <c r="BL211" s="42" t="str">
        <f t="shared" ca="1" si="1164"/>
        <v/>
      </c>
      <c r="BM211" s="42" t="str">
        <f t="shared" ca="1" si="1164"/>
        <v/>
      </c>
      <c r="BN211" s="42" t="str">
        <f t="shared" ca="1" si="1164"/>
        <v/>
      </c>
      <c r="BO211" s="42" t="str">
        <f t="shared" ca="1" si="1164"/>
        <v/>
      </c>
      <c r="BP211" s="42" t="str">
        <f t="shared" ref="BP211:CU211" ca="1" si="1165">IF(BP$13="","",+SUM(BP204:BP210))</f>
        <v/>
      </c>
      <c r="BQ211" s="42" t="str">
        <f t="shared" ca="1" si="1165"/>
        <v/>
      </c>
      <c r="BR211" s="42" t="str">
        <f t="shared" ca="1" si="1165"/>
        <v/>
      </c>
      <c r="BS211" s="42" t="str">
        <f t="shared" ca="1" si="1165"/>
        <v/>
      </c>
      <c r="BT211" s="42" t="str">
        <f t="shared" ca="1" si="1165"/>
        <v/>
      </c>
      <c r="BU211" s="42" t="str">
        <f t="shared" ca="1" si="1165"/>
        <v/>
      </c>
      <c r="BV211" s="42" t="str">
        <f t="shared" ca="1" si="1165"/>
        <v/>
      </c>
      <c r="BW211" s="42" t="str">
        <f t="shared" ca="1" si="1165"/>
        <v/>
      </c>
      <c r="BX211" s="42" t="str">
        <f t="shared" ca="1" si="1165"/>
        <v/>
      </c>
      <c r="BY211" s="42" t="str">
        <f t="shared" ca="1" si="1165"/>
        <v/>
      </c>
      <c r="BZ211" s="42" t="str">
        <f t="shared" ca="1" si="1165"/>
        <v/>
      </c>
      <c r="CA211" s="42" t="str">
        <f t="shared" ca="1" si="1165"/>
        <v/>
      </c>
      <c r="CB211" s="42" t="str">
        <f t="shared" ca="1" si="1165"/>
        <v/>
      </c>
      <c r="CC211" s="42" t="str">
        <f t="shared" ca="1" si="1165"/>
        <v/>
      </c>
      <c r="CD211" s="42" t="str">
        <f t="shared" ca="1" si="1165"/>
        <v/>
      </c>
      <c r="CE211" s="42" t="str">
        <f t="shared" ca="1" si="1165"/>
        <v/>
      </c>
      <c r="CF211" s="42" t="str">
        <f t="shared" ca="1" si="1165"/>
        <v/>
      </c>
      <c r="CG211" s="42" t="str">
        <f t="shared" ca="1" si="1165"/>
        <v/>
      </c>
      <c r="CH211" s="42" t="str">
        <f t="shared" ca="1" si="1165"/>
        <v/>
      </c>
      <c r="CI211" s="42" t="str">
        <f t="shared" ca="1" si="1165"/>
        <v/>
      </c>
      <c r="CJ211" s="42" t="str">
        <f t="shared" ca="1" si="1165"/>
        <v/>
      </c>
      <c r="CK211" s="42" t="str">
        <f t="shared" ca="1" si="1165"/>
        <v/>
      </c>
      <c r="CL211" s="42" t="str">
        <f t="shared" ca="1" si="1165"/>
        <v/>
      </c>
      <c r="CM211" s="42" t="str">
        <f t="shared" ca="1" si="1165"/>
        <v/>
      </c>
      <c r="CN211" s="42" t="str">
        <f t="shared" ca="1" si="1165"/>
        <v/>
      </c>
      <c r="CO211" s="42" t="str">
        <f t="shared" ca="1" si="1165"/>
        <v/>
      </c>
      <c r="CP211" s="42" t="str">
        <f t="shared" ca="1" si="1165"/>
        <v/>
      </c>
      <c r="CQ211" s="42" t="str">
        <f t="shared" ca="1" si="1165"/>
        <v/>
      </c>
      <c r="CR211" s="42" t="str">
        <f t="shared" ca="1" si="1165"/>
        <v/>
      </c>
      <c r="CS211" s="42" t="str">
        <f t="shared" ca="1" si="1165"/>
        <v/>
      </c>
      <c r="CT211" s="42" t="str">
        <f t="shared" ca="1" si="1165"/>
        <v/>
      </c>
      <c r="CU211" s="42" t="str">
        <f t="shared" ca="1" si="1165"/>
        <v/>
      </c>
      <c r="CV211" s="42" t="str">
        <f ca="1">IF(CV$13="","",+SUM(CV204:CV210))</f>
        <v/>
      </c>
      <c r="CW211" s="42" t="str">
        <f ca="1">IF(CW$13="","",+SUM(CW204:CW210))</f>
        <v/>
      </c>
      <c r="CX211" s="42" t="str">
        <f ca="1">IF(CX$13="","",+SUM(CX204:CX210))</f>
        <v/>
      </c>
      <c r="CY211" s="42" t="str">
        <f ca="1">IF(CY$13="","",+SUM(CY204:CY210))</f>
        <v/>
      </c>
      <c r="CZ211" s="42" t="str">
        <f ca="1">IF(CZ$13="","",+SUM(CZ204:CZ210))</f>
        <v/>
      </c>
    </row>
    <row r="212" spans="1:104" ht="13.5" customHeight="1">
      <c r="A212" s="41">
        <v>192</v>
      </c>
      <c r="B212" s="3">
        <f t="shared" si="1162"/>
        <v>212</v>
      </c>
      <c r="C212" s="43" t="s">
        <v>476</v>
      </c>
      <c r="D212" s="45" t="e">
        <f t="shared" ref="D212:AI212" ca="1" si="1166">IF(D$11="","",IF(D$13=$M$5,CHOOSE($Q$6+1,$M$1,E212+F212-G212),IF(D$13=$M$6,CHOOSE($Q$6+1,$M$1,OFFSET($A212,,$P$7-1)),IF(D$13=$M$7,CHOOSE($Q$6+1,$M$1,CHOOSE($R$6+1,0,SUM(OFFSET($A$11,$B212-$O$5,$O$6,1,-$P$6)))),IF(D$13=$M$8,CHOOSE($Q$6+1,$M$1,CHOOSE($R$6+1,0,SUM(OFFSET($A$11,$B212-$O$5,$O$7,1,-$P$6)))),IF(D$11&lt;$D$7,OFFSET(INDIRECT($D$3),$A212-1,$Q$3+D$11),OFFSET(INDIRECT($D$4),$A212-1,$Q$4+D$11)))))))</f>
        <v>#REF!</v>
      </c>
      <c r="E212" s="45" t="e">
        <f t="shared" ca="1" si="1166"/>
        <v>#REF!</v>
      </c>
      <c r="F212" s="45" t="e">
        <f t="shared" ca="1" si="1166"/>
        <v>#REF!</v>
      </c>
      <c r="G212" s="45">
        <f t="shared" ca="1" si="1166"/>
        <v>0</v>
      </c>
      <c r="H212" s="45" t="str">
        <f t="shared" ca="1" si="1166"/>
        <v>effect exchange rate changes</v>
      </c>
      <c r="I212" s="45">
        <f t="shared" ca="1" si="1166"/>
        <v>0</v>
      </c>
      <c r="J212" s="45">
        <f t="shared" ca="1" si="1166"/>
        <v>0</v>
      </c>
      <c r="K212" s="45">
        <f t="shared" ca="1" si="1166"/>
        <v>0</v>
      </c>
      <c r="L212" s="45">
        <f t="shared" ca="1" si="1166"/>
        <v>0</v>
      </c>
      <c r="M212" s="45">
        <f t="shared" ca="1" si="1166"/>
        <v>0</v>
      </c>
      <c r="N212" s="45">
        <f t="shared" ca="1" si="1166"/>
        <v>0</v>
      </c>
      <c r="O212" s="45">
        <f t="shared" ca="1" si="1166"/>
        <v>0</v>
      </c>
      <c r="P212" s="45">
        <f t="shared" ca="1" si="1166"/>
        <v>0</v>
      </c>
      <c r="Q212" s="45">
        <f t="shared" ca="1" si="1166"/>
        <v>0</v>
      </c>
      <c r="R212" s="45">
        <f t="shared" ca="1" si="1166"/>
        <v>0</v>
      </c>
      <c r="S212" s="45">
        <f t="shared" ca="1" si="1166"/>
        <v>0</v>
      </c>
      <c r="T212" s="45">
        <f t="shared" ca="1" si="1166"/>
        <v>0</v>
      </c>
      <c r="U212" s="45">
        <f t="shared" ca="1" si="1166"/>
        <v>0</v>
      </c>
      <c r="V212" s="45">
        <f t="shared" ca="1" si="1166"/>
        <v>0</v>
      </c>
      <c r="W212" s="45">
        <f t="shared" ca="1" si="1166"/>
        <v>0</v>
      </c>
      <c r="X212" s="45" t="e">
        <f t="shared" ca="1" si="1166"/>
        <v>#REF!</v>
      </c>
      <c r="Y212" s="45">
        <f t="shared" ca="1" si="1166"/>
        <v>0</v>
      </c>
      <c r="Z212" s="45" t="e">
        <f t="shared" ca="1" si="1166"/>
        <v>#REF!</v>
      </c>
      <c r="AA212" s="45" t="e">
        <f t="shared" ca="1" si="1166"/>
        <v>#REF!</v>
      </c>
      <c r="AB212" s="45" t="str">
        <f t="shared" ca="1" si="1166"/>
        <v/>
      </c>
      <c r="AC212" s="45" t="str">
        <f t="shared" ca="1" si="1166"/>
        <v/>
      </c>
      <c r="AD212" s="45" t="str">
        <f t="shared" ca="1" si="1166"/>
        <v/>
      </c>
      <c r="AE212" s="45" t="str">
        <f t="shared" ca="1" si="1166"/>
        <v/>
      </c>
      <c r="AF212" s="45" t="str">
        <f t="shared" ca="1" si="1166"/>
        <v/>
      </c>
      <c r="AG212" s="45" t="str">
        <f t="shared" ca="1" si="1166"/>
        <v/>
      </c>
      <c r="AH212" s="45" t="str">
        <f t="shared" ca="1" si="1166"/>
        <v/>
      </c>
      <c r="AI212" s="45" t="str">
        <f t="shared" ca="1" si="1166"/>
        <v/>
      </c>
      <c r="AJ212" s="45" t="str">
        <f t="shared" ref="AJ212:BO212" ca="1" si="1167">IF(AJ$11="","",IF(AJ$13=$M$5,CHOOSE($Q$6+1,$M$1,AK212+AL212-AM212),IF(AJ$13=$M$6,CHOOSE($Q$6+1,$M$1,OFFSET($A212,,$P$7-1)),IF(AJ$13=$M$7,CHOOSE($Q$6+1,$M$1,CHOOSE($R$6+1,0,SUM(OFFSET($A$11,$B212-$O$5,$O$6,1,-$P$6)))),IF(AJ$13=$M$8,CHOOSE($Q$6+1,$M$1,CHOOSE($R$6+1,0,SUM(OFFSET($A$11,$B212-$O$5,$O$7,1,-$P$6)))),IF(AJ$11&lt;$D$7,OFFSET(INDIRECT($D$3),$A212-1,$Q$3+AJ$11),OFFSET(INDIRECT($D$4),$A212-1,$Q$4+AJ$11)))))))</f>
        <v/>
      </c>
      <c r="AK212" s="45" t="str">
        <f t="shared" ca="1" si="1167"/>
        <v/>
      </c>
      <c r="AL212" s="45" t="str">
        <f t="shared" ca="1" si="1167"/>
        <v/>
      </c>
      <c r="AM212" s="45" t="str">
        <f t="shared" ca="1" si="1167"/>
        <v/>
      </c>
      <c r="AN212" s="45" t="str">
        <f t="shared" ca="1" si="1167"/>
        <v/>
      </c>
      <c r="AO212" s="45" t="str">
        <f t="shared" ca="1" si="1167"/>
        <v/>
      </c>
      <c r="AP212" s="45" t="str">
        <f t="shared" ca="1" si="1167"/>
        <v/>
      </c>
      <c r="AQ212" s="45" t="str">
        <f t="shared" ca="1" si="1167"/>
        <v/>
      </c>
      <c r="AR212" s="45" t="str">
        <f t="shared" ca="1" si="1167"/>
        <v/>
      </c>
      <c r="AS212" s="45" t="str">
        <f t="shared" ca="1" si="1167"/>
        <v/>
      </c>
      <c r="AT212" s="45" t="str">
        <f t="shared" ca="1" si="1167"/>
        <v/>
      </c>
      <c r="AU212" s="45" t="str">
        <f t="shared" ca="1" si="1167"/>
        <v/>
      </c>
      <c r="AV212" s="45" t="str">
        <f t="shared" ca="1" si="1167"/>
        <v/>
      </c>
      <c r="AW212" s="45" t="str">
        <f t="shared" ca="1" si="1167"/>
        <v/>
      </c>
      <c r="AX212" s="45" t="str">
        <f t="shared" ca="1" si="1167"/>
        <v/>
      </c>
      <c r="AY212" s="45" t="str">
        <f t="shared" ca="1" si="1167"/>
        <v/>
      </c>
      <c r="AZ212" s="45" t="str">
        <f t="shared" ca="1" si="1167"/>
        <v/>
      </c>
      <c r="BA212" s="45" t="str">
        <f t="shared" ca="1" si="1167"/>
        <v/>
      </c>
      <c r="BB212" s="45" t="str">
        <f t="shared" ca="1" si="1167"/>
        <v/>
      </c>
      <c r="BC212" s="45" t="str">
        <f t="shared" ca="1" si="1167"/>
        <v/>
      </c>
      <c r="BD212" s="45" t="str">
        <f t="shared" ca="1" si="1167"/>
        <v/>
      </c>
      <c r="BE212" s="45" t="str">
        <f t="shared" ca="1" si="1167"/>
        <v/>
      </c>
      <c r="BF212" s="45" t="str">
        <f t="shared" ca="1" si="1167"/>
        <v/>
      </c>
      <c r="BG212" s="45" t="str">
        <f t="shared" ca="1" si="1167"/>
        <v/>
      </c>
      <c r="BH212" s="45" t="str">
        <f t="shared" ca="1" si="1167"/>
        <v/>
      </c>
      <c r="BI212" s="45" t="str">
        <f t="shared" ca="1" si="1167"/>
        <v/>
      </c>
      <c r="BJ212" s="45" t="str">
        <f t="shared" ca="1" si="1167"/>
        <v/>
      </c>
      <c r="BK212" s="45" t="str">
        <f t="shared" ca="1" si="1167"/>
        <v/>
      </c>
      <c r="BL212" s="45" t="str">
        <f t="shared" ca="1" si="1167"/>
        <v/>
      </c>
      <c r="BM212" s="45" t="str">
        <f t="shared" ca="1" si="1167"/>
        <v/>
      </c>
      <c r="BN212" s="45" t="str">
        <f t="shared" ca="1" si="1167"/>
        <v/>
      </c>
      <c r="BO212" s="45" t="str">
        <f t="shared" ca="1" si="1167"/>
        <v/>
      </c>
      <c r="BP212" s="45" t="str">
        <f t="shared" ref="BP212:CU212" ca="1" si="1168">IF(BP$11="","",IF(BP$13=$M$5,CHOOSE($Q$6+1,$M$1,BQ212+BR212-BS212),IF(BP$13=$M$6,CHOOSE($Q$6+1,$M$1,OFFSET($A212,,$P$7-1)),IF(BP$13=$M$7,CHOOSE($Q$6+1,$M$1,CHOOSE($R$6+1,0,SUM(OFFSET($A$11,$B212-$O$5,$O$6,1,-$P$6)))),IF(BP$13=$M$8,CHOOSE($Q$6+1,$M$1,CHOOSE($R$6+1,0,SUM(OFFSET($A$11,$B212-$O$5,$O$7,1,-$P$6)))),IF(BP$11&lt;$D$7,OFFSET(INDIRECT($D$3),$A212-1,$Q$3+BP$11),OFFSET(INDIRECT($D$4),$A212-1,$Q$4+BP$11)))))))</f>
        <v/>
      </c>
      <c r="BQ212" s="45" t="str">
        <f t="shared" ca="1" si="1168"/>
        <v/>
      </c>
      <c r="BR212" s="45" t="str">
        <f t="shared" ca="1" si="1168"/>
        <v/>
      </c>
      <c r="BS212" s="45" t="str">
        <f t="shared" ca="1" si="1168"/>
        <v/>
      </c>
      <c r="BT212" s="45" t="str">
        <f t="shared" ca="1" si="1168"/>
        <v/>
      </c>
      <c r="BU212" s="45" t="str">
        <f t="shared" ca="1" si="1168"/>
        <v/>
      </c>
      <c r="BV212" s="45" t="str">
        <f t="shared" ca="1" si="1168"/>
        <v/>
      </c>
      <c r="BW212" s="45" t="str">
        <f t="shared" ca="1" si="1168"/>
        <v/>
      </c>
      <c r="BX212" s="45" t="str">
        <f t="shared" ca="1" si="1168"/>
        <v/>
      </c>
      <c r="BY212" s="45" t="str">
        <f t="shared" ca="1" si="1168"/>
        <v/>
      </c>
      <c r="BZ212" s="45" t="str">
        <f t="shared" ca="1" si="1168"/>
        <v/>
      </c>
      <c r="CA212" s="45" t="str">
        <f t="shared" ca="1" si="1168"/>
        <v/>
      </c>
      <c r="CB212" s="45" t="str">
        <f t="shared" ca="1" si="1168"/>
        <v/>
      </c>
      <c r="CC212" s="45" t="str">
        <f t="shared" ca="1" si="1168"/>
        <v/>
      </c>
      <c r="CD212" s="45" t="str">
        <f t="shared" ca="1" si="1168"/>
        <v/>
      </c>
      <c r="CE212" s="45" t="str">
        <f t="shared" ca="1" si="1168"/>
        <v/>
      </c>
      <c r="CF212" s="45" t="str">
        <f t="shared" ca="1" si="1168"/>
        <v/>
      </c>
      <c r="CG212" s="45" t="str">
        <f t="shared" ca="1" si="1168"/>
        <v/>
      </c>
      <c r="CH212" s="45" t="str">
        <f t="shared" ca="1" si="1168"/>
        <v/>
      </c>
      <c r="CI212" s="45" t="str">
        <f t="shared" ca="1" si="1168"/>
        <v/>
      </c>
      <c r="CJ212" s="45" t="str">
        <f t="shared" ca="1" si="1168"/>
        <v/>
      </c>
      <c r="CK212" s="45" t="str">
        <f t="shared" ca="1" si="1168"/>
        <v/>
      </c>
      <c r="CL212" s="45" t="str">
        <f t="shared" ca="1" si="1168"/>
        <v/>
      </c>
      <c r="CM212" s="45" t="str">
        <f t="shared" ca="1" si="1168"/>
        <v/>
      </c>
      <c r="CN212" s="45" t="str">
        <f t="shared" ca="1" si="1168"/>
        <v/>
      </c>
      <c r="CO212" s="45" t="str">
        <f t="shared" ca="1" si="1168"/>
        <v/>
      </c>
      <c r="CP212" s="45" t="str">
        <f t="shared" ca="1" si="1168"/>
        <v/>
      </c>
      <c r="CQ212" s="45" t="str">
        <f t="shared" ca="1" si="1168"/>
        <v/>
      </c>
      <c r="CR212" s="45" t="str">
        <f t="shared" ca="1" si="1168"/>
        <v/>
      </c>
      <c r="CS212" s="45" t="str">
        <f t="shared" ca="1" si="1168"/>
        <v/>
      </c>
      <c r="CT212" s="45" t="str">
        <f t="shared" ca="1" si="1168"/>
        <v/>
      </c>
      <c r="CU212" s="45" t="str">
        <f t="shared" ca="1" si="1168"/>
        <v/>
      </c>
      <c r="CV212" s="45" t="str">
        <f ca="1">IF(CV$11="","",IF(CV$13=$M$5,CHOOSE($Q$6+1,$M$1,CW212+CX212-CY212),IF(CV$13=$M$6,CHOOSE($Q$6+1,$M$1,OFFSET($A212,,$P$7-1)),IF(CV$13=$M$7,CHOOSE($Q$6+1,$M$1,CHOOSE($R$6+1,0,SUM(OFFSET($A$11,$B212-$O$5,$O$6,1,-$P$6)))),IF(CV$13=$M$8,CHOOSE($Q$6+1,$M$1,CHOOSE($R$6+1,0,SUM(OFFSET($A$11,$B212-$O$5,$O$7,1,-$P$6)))),IF(CV$11&lt;$D$7,OFFSET(INDIRECT($D$3),$A212-1,$Q$3+CV$11),OFFSET(INDIRECT($D$4),$A212-1,$Q$4+CV$11)))))))</f>
        <v/>
      </c>
      <c r="CW212" s="45" t="str">
        <f ca="1">IF(CW$11="","",IF(CW$13=$M$5,CHOOSE($Q$6+1,$M$1,CX212+CY212-CZ212),IF(CW$13=$M$6,CHOOSE($Q$6+1,$M$1,OFFSET($A212,,$P$7-1)),IF(CW$13=$M$7,CHOOSE($Q$6+1,$M$1,CHOOSE($R$6+1,0,SUM(OFFSET($A$11,$B212-$O$5,$O$6,1,-$P$6)))),IF(CW$13=$M$8,CHOOSE($Q$6+1,$M$1,CHOOSE($R$6+1,0,SUM(OFFSET($A$11,$B212-$O$5,$O$7,1,-$P$6)))),IF(CW$11&lt;$D$7,OFFSET(INDIRECT($D$3),$A212-1,$Q$3+CW$11),OFFSET(INDIRECT($D$4),$A212-1,$Q$4+CW$11)))))))</f>
        <v/>
      </c>
      <c r="CX212" s="45" t="str">
        <f ca="1">IF(CX$11="","",IF(CX$13=$M$5,CHOOSE($Q$6+1,$M$1,CY212+CZ212-DA212),IF(CX$13=$M$6,CHOOSE($Q$6+1,$M$1,OFFSET($A212,,$P$7-1)),IF(CX$13=$M$7,CHOOSE($Q$6+1,$M$1,CHOOSE($R$6+1,0,SUM(OFFSET($A$11,$B212-$O$5,$O$6,1,-$P$6)))),IF(CX$13=$M$8,CHOOSE($Q$6+1,$M$1,CHOOSE($R$6+1,0,SUM(OFFSET($A$11,$B212-$O$5,$O$7,1,-$P$6)))),IF(CX$11&lt;$D$7,OFFSET(INDIRECT($D$3),$A212-1,$Q$3+CX$11),OFFSET(INDIRECT($D$4),$A212-1,$Q$4+CX$11)))))))</f>
        <v/>
      </c>
      <c r="CY212" s="45" t="str">
        <f ca="1">IF(CY$11="","",IF(CY$13=$M$5,CHOOSE($Q$6+1,$M$1,CZ212+DA212-DB212),IF(CY$13=$M$6,CHOOSE($Q$6+1,$M$1,OFFSET($A212,,$P$7-1)),IF(CY$13=$M$7,CHOOSE($Q$6+1,$M$1,CHOOSE($R$6+1,0,SUM(OFFSET($A$11,$B212-$O$5,$O$6,1,-$P$6)))),IF(CY$13=$M$8,CHOOSE($Q$6+1,$M$1,CHOOSE($R$6+1,0,SUM(OFFSET($A$11,$B212-$O$5,$O$7,1,-$P$6)))),IF(CY$11&lt;$D$7,OFFSET(INDIRECT($D$3),$A212-1,$Q$3+CY$11),OFFSET(INDIRECT($D$4),$A212-1,$Q$4+CY$11)))))))</f>
        <v/>
      </c>
      <c r="CZ212" s="45" t="str">
        <f ca="1">IF(CZ$11="","",IF(CZ$13=$M$5,CHOOSE($Q$6+1,$M$1,DA212+DB212-DC212),IF(CZ$13=$M$6,CHOOSE($Q$6+1,$M$1,OFFSET($A212,,$P$7-1)),IF(CZ$13=$M$7,CHOOSE($Q$6+1,$M$1,CHOOSE($R$6+1,0,SUM(OFFSET($A$11,$B212-$O$5,$O$6,1,-$P$6)))),IF(CZ$13=$M$8,CHOOSE($Q$6+1,$M$1,CHOOSE($R$6+1,0,SUM(OFFSET($A$11,$B212-$O$5,$O$7,1,-$P$6)))),IF(CZ$11&lt;$D$7,OFFSET(INDIRECT($D$3),$A212-1,$Q$3+CZ$11),OFFSET(INDIRECT($D$4),$A212-1,$Q$4+CZ$11)))))))</f>
        <v/>
      </c>
    </row>
    <row r="213" spans="1:104" ht="13.5" customHeight="1">
      <c r="A213" s="41">
        <v>193</v>
      </c>
      <c r="B213" s="3">
        <f t="shared" si="1162"/>
        <v>213</v>
      </c>
      <c r="C213" s="43" t="s">
        <v>475</v>
      </c>
      <c r="D213" s="42" t="e">
        <f t="shared" ref="D213:AI213" ca="1" si="1169">IF(D$13="","",+D193+D203+D211+D212)</f>
        <v>#REF!</v>
      </c>
      <c r="E213" s="42" t="e">
        <f t="shared" ca="1" si="1169"/>
        <v>#REF!</v>
      </c>
      <c r="F213" s="42" t="e">
        <f t="shared" ca="1" si="1169"/>
        <v>#REF!</v>
      </c>
      <c r="G213" s="42">
        <f t="shared" ca="1" si="1169"/>
        <v>0</v>
      </c>
      <c r="H213" s="42" t="e">
        <f t="shared" ca="1" si="1169"/>
        <v>#VALUE!</v>
      </c>
      <c r="I213" s="42">
        <f t="shared" ca="1" si="1169"/>
        <v>-1446</v>
      </c>
      <c r="J213" s="42">
        <f t="shared" ca="1" si="1169"/>
        <v>931</v>
      </c>
      <c r="K213" s="42">
        <f t="shared" ca="1" si="1169"/>
        <v>128871</v>
      </c>
      <c r="L213" s="42">
        <f t="shared" ca="1" si="1169"/>
        <v>3592</v>
      </c>
      <c r="M213" s="42">
        <f t="shared" ca="1" si="1169"/>
        <v>22972</v>
      </c>
      <c r="N213" s="42">
        <f t="shared" ca="1" si="1169"/>
        <v>3625</v>
      </c>
      <c r="O213" s="42">
        <f t="shared" ca="1" si="1169"/>
        <v>4029</v>
      </c>
      <c r="P213" s="42">
        <f t="shared" ca="1" si="1169"/>
        <v>4448</v>
      </c>
      <c r="Q213" s="42">
        <f t="shared" ca="1" si="1169"/>
        <v>4863</v>
      </c>
      <c r="R213" s="42">
        <f t="shared" ca="1" si="1169"/>
        <v>5152</v>
      </c>
      <c r="S213" s="42">
        <f t="shared" ca="1" si="1169"/>
        <v>5627</v>
      </c>
      <c r="T213" s="42">
        <f t="shared" ca="1" si="1169"/>
        <v>6071</v>
      </c>
      <c r="U213" s="42">
        <f t="shared" ca="1" si="1169"/>
        <v>6956</v>
      </c>
      <c r="V213" s="42">
        <f t="shared" ca="1" si="1169"/>
        <v>7729</v>
      </c>
      <c r="W213" s="42">
        <f t="shared" ca="1" si="1169"/>
        <v>0</v>
      </c>
      <c r="X213" s="42" t="e">
        <f t="shared" ca="1" si="1169"/>
        <v>#REF!</v>
      </c>
      <c r="Y213" s="42">
        <f t="shared" ca="1" si="1169"/>
        <v>22972</v>
      </c>
      <c r="Z213" s="42" t="e">
        <f t="shared" ca="1" si="1169"/>
        <v>#REF!</v>
      </c>
      <c r="AA213" s="42" t="e">
        <f t="shared" ca="1" si="1169"/>
        <v>#REF!</v>
      </c>
      <c r="AB213" s="42" t="str">
        <f t="shared" ca="1" si="1169"/>
        <v/>
      </c>
      <c r="AC213" s="42" t="str">
        <f t="shared" ca="1" si="1169"/>
        <v/>
      </c>
      <c r="AD213" s="42" t="str">
        <f t="shared" ca="1" si="1169"/>
        <v/>
      </c>
      <c r="AE213" s="42" t="str">
        <f t="shared" ca="1" si="1169"/>
        <v/>
      </c>
      <c r="AF213" s="42" t="str">
        <f t="shared" ca="1" si="1169"/>
        <v/>
      </c>
      <c r="AG213" s="42" t="str">
        <f t="shared" ca="1" si="1169"/>
        <v/>
      </c>
      <c r="AH213" s="42" t="str">
        <f t="shared" ca="1" si="1169"/>
        <v/>
      </c>
      <c r="AI213" s="42" t="str">
        <f t="shared" ca="1" si="1169"/>
        <v/>
      </c>
      <c r="AJ213" s="42" t="str">
        <f t="shared" ref="AJ213:BO213" ca="1" si="1170">IF(AJ$13="","",+AJ193+AJ203+AJ211+AJ212)</f>
        <v/>
      </c>
      <c r="AK213" s="42" t="str">
        <f t="shared" ca="1" si="1170"/>
        <v/>
      </c>
      <c r="AL213" s="42" t="str">
        <f t="shared" ca="1" si="1170"/>
        <v/>
      </c>
      <c r="AM213" s="42" t="str">
        <f t="shared" ca="1" si="1170"/>
        <v/>
      </c>
      <c r="AN213" s="42" t="str">
        <f t="shared" ca="1" si="1170"/>
        <v/>
      </c>
      <c r="AO213" s="42" t="str">
        <f t="shared" ca="1" si="1170"/>
        <v/>
      </c>
      <c r="AP213" s="42" t="str">
        <f t="shared" ca="1" si="1170"/>
        <v/>
      </c>
      <c r="AQ213" s="42" t="str">
        <f t="shared" ca="1" si="1170"/>
        <v/>
      </c>
      <c r="AR213" s="42" t="str">
        <f t="shared" ca="1" si="1170"/>
        <v/>
      </c>
      <c r="AS213" s="42" t="str">
        <f t="shared" ca="1" si="1170"/>
        <v/>
      </c>
      <c r="AT213" s="42" t="str">
        <f t="shared" ca="1" si="1170"/>
        <v/>
      </c>
      <c r="AU213" s="42" t="str">
        <f t="shared" ca="1" si="1170"/>
        <v/>
      </c>
      <c r="AV213" s="42" t="str">
        <f t="shared" ca="1" si="1170"/>
        <v/>
      </c>
      <c r="AW213" s="42" t="str">
        <f t="shared" ca="1" si="1170"/>
        <v/>
      </c>
      <c r="AX213" s="42" t="str">
        <f t="shared" ca="1" si="1170"/>
        <v/>
      </c>
      <c r="AY213" s="42" t="str">
        <f t="shared" ca="1" si="1170"/>
        <v/>
      </c>
      <c r="AZ213" s="42" t="str">
        <f t="shared" ca="1" si="1170"/>
        <v/>
      </c>
      <c r="BA213" s="42" t="str">
        <f t="shared" ca="1" si="1170"/>
        <v/>
      </c>
      <c r="BB213" s="42" t="str">
        <f t="shared" ca="1" si="1170"/>
        <v/>
      </c>
      <c r="BC213" s="42" t="str">
        <f t="shared" ca="1" si="1170"/>
        <v/>
      </c>
      <c r="BD213" s="42" t="str">
        <f t="shared" ca="1" si="1170"/>
        <v/>
      </c>
      <c r="BE213" s="42" t="str">
        <f t="shared" ca="1" si="1170"/>
        <v/>
      </c>
      <c r="BF213" s="42" t="str">
        <f t="shared" ca="1" si="1170"/>
        <v/>
      </c>
      <c r="BG213" s="42" t="str">
        <f t="shared" ca="1" si="1170"/>
        <v/>
      </c>
      <c r="BH213" s="42" t="str">
        <f t="shared" ca="1" si="1170"/>
        <v/>
      </c>
      <c r="BI213" s="42" t="str">
        <f t="shared" ca="1" si="1170"/>
        <v/>
      </c>
      <c r="BJ213" s="42" t="str">
        <f t="shared" ca="1" si="1170"/>
        <v/>
      </c>
      <c r="BK213" s="42" t="str">
        <f t="shared" ca="1" si="1170"/>
        <v/>
      </c>
      <c r="BL213" s="42" t="str">
        <f t="shared" ca="1" si="1170"/>
        <v/>
      </c>
      <c r="BM213" s="42" t="str">
        <f t="shared" ca="1" si="1170"/>
        <v/>
      </c>
      <c r="BN213" s="42" t="str">
        <f t="shared" ca="1" si="1170"/>
        <v/>
      </c>
      <c r="BO213" s="42" t="str">
        <f t="shared" ca="1" si="1170"/>
        <v/>
      </c>
      <c r="BP213" s="42" t="str">
        <f t="shared" ref="BP213:CU213" ca="1" si="1171">IF(BP$13="","",+BP193+BP203+BP211+BP212)</f>
        <v/>
      </c>
      <c r="BQ213" s="42" t="str">
        <f t="shared" ca="1" si="1171"/>
        <v/>
      </c>
      <c r="BR213" s="42" t="str">
        <f t="shared" ca="1" si="1171"/>
        <v/>
      </c>
      <c r="BS213" s="42" t="str">
        <f t="shared" ca="1" si="1171"/>
        <v/>
      </c>
      <c r="BT213" s="42" t="str">
        <f t="shared" ca="1" si="1171"/>
        <v/>
      </c>
      <c r="BU213" s="42" t="str">
        <f t="shared" ca="1" si="1171"/>
        <v/>
      </c>
      <c r="BV213" s="42" t="str">
        <f t="shared" ca="1" si="1171"/>
        <v/>
      </c>
      <c r="BW213" s="42" t="str">
        <f t="shared" ca="1" si="1171"/>
        <v/>
      </c>
      <c r="BX213" s="42" t="str">
        <f t="shared" ca="1" si="1171"/>
        <v/>
      </c>
      <c r="BY213" s="42" t="str">
        <f t="shared" ca="1" si="1171"/>
        <v/>
      </c>
      <c r="BZ213" s="42" t="str">
        <f t="shared" ca="1" si="1171"/>
        <v/>
      </c>
      <c r="CA213" s="42" t="str">
        <f t="shared" ca="1" si="1171"/>
        <v/>
      </c>
      <c r="CB213" s="42" t="str">
        <f t="shared" ca="1" si="1171"/>
        <v/>
      </c>
      <c r="CC213" s="42" t="str">
        <f t="shared" ca="1" si="1171"/>
        <v/>
      </c>
      <c r="CD213" s="42" t="str">
        <f t="shared" ca="1" si="1171"/>
        <v/>
      </c>
      <c r="CE213" s="42" t="str">
        <f t="shared" ca="1" si="1171"/>
        <v/>
      </c>
      <c r="CF213" s="42" t="str">
        <f t="shared" ca="1" si="1171"/>
        <v/>
      </c>
      <c r="CG213" s="42" t="str">
        <f t="shared" ca="1" si="1171"/>
        <v/>
      </c>
      <c r="CH213" s="42" t="str">
        <f t="shared" ca="1" si="1171"/>
        <v/>
      </c>
      <c r="CI213" s="42" t="str">
        <f t="shared" ca="1" si="1171"/>
        <v/>
      </c>
      <c r="CJ213" s="42" t="str">
        <f t="shared" ca="1" si="1171"/>
        <v/>
      </c>
      <c r="CK213" s="42" t="str">
        <f t="shared" ca="1" si="1171"/>
        <v/>
      </c>
      <c r="CL213" s="42" t="str">
        <f t="shared" ca="1" si="1171"/>
        <v/>
      </c>
      <c r="CM213" s="42" t="str">
        <f t="shared" ca="1" si="1171"/>
        <v/>
      </c>
      <c r="CN213" s="42" t="str">
        <f t="shared" ca="1" si="1171"/>
        <v/>
      </c>
      <c r="CO213" s="42" t="str">
        <f t="shared" ca="1" si="1171"/>
        <v/>
      </c>
      <c r="CP213" s="42" t="str">
        <f t="shared" ca="1" si="1171"/>
        <v/>
      </c>
      <c r="CQ213" s="42" t="str">
        <f t="shared" ca="1" si="1171"/>
        <v/>
      </c>
      <c r="CR213" s="42" t="str">
        <f t="shared" ca="1" si="1171"/>
        <v/>
      </c>
      <c r="CS213" s="42" t="str">
        <f t="shared" ca="1" si="1171"/>
        <v/>
      </c>
      <c r="CT213" s="42" t="str">
        <f t="shared" ca="1" si="1171"/>
        <v/>
      </c>
      <c r="CU213" s="42" t="str">
        <f t="shared" ca="1" si="1171"/>
        <v/>
      </c>
      <c r="CV213" s="42" t="str">
        <f ca="1">IF(CV$13="","",+CV193+CV203+CV211+CV212)</f>
        <v/>
      </c>
      <c r="CW213" s="42" t="str">
        <f ca="1">IF(CW$13="","",+CW193+CW203+CW211+CW212)</f>
        <v/>
      </c>
      <c r="CX213" s="42" t="str">
        <f ca="1">IF(CX$13="","",+CX193+CX203+CX211+CX212)</f>
        <v/>
      </c>
      <c r="CY213" s="42" t="str">
        <f ca="1">IF(CY$13="","",+CY193+CY203+CY211+CY212)</f>
        <v/>
      </c>
      <c r="CZ213" s="42" t="str">
        <f ca="1">IF(CZ$13="","",+CZ193+CZ203+CZ211+CZ212)</f>
        <v/>
      </c>
    </row>
    <row r="214" spans="1:104" ht="13.5" customHeight="1">
      <c r="A214" s="41">
        <v>194</v>
      </c>
      <c r="B214" s="3">
        <f t="shared" si="1162"/>
        <v>214</v>
      </c>
      <c r="C214" s="43" t="s">
        <v>474</v>
      </c>
      <c r="D214" s="45" t="e">
        <f t="shared" ref="D214:AI214" ca="1" si="1172">IF(D$11="","",IF(D$13=$M$5,CHOOSE($Q$6+1,$M$1,E214+F214-G214),IF(D$13=$M$6,CHOOSE($Q$6+1,$M$1,OFFSET($A214,,$P$7-1)),IF(D$13=$M$7,CHOOSE($Q$6+1,$M$1,CHOOSE($R$6+1,0,SUM(OFFSET($A$11,$B214-$O$5,$O$6,1,-$P$6)))),IF(D$13=$M$8,CHOOSE($Q$6+1,$M$1,CHOOSE($R$6+1,0,SUM(OFFSET($A$11,$B214-$O$5,$O$7,1,-$P$6)))),IF(D$11&lt;$D$7,OFFSET(INDIRECT($D$3),$A214-1,$Q$3+D$11),OFFSET(INDIRECT($D$4),$A214-1,$Q$4+D$11)))))))</f>
        <v>#REF!</v>
      </c>
      <c r="E214" s="45" t="e">
        <f t="shared" ca="1" si="1172"/>
        <v>#REF!</v>
      </c>
      <c r="F214" s="45" t="e">
        <f t="shared" ca="1" si="1172"/>
        <v>#REF!</v>
      </c>
      <c r="G214" s="45">
        <f t="shared" ca="1" si="1172"/>
        <v>0</v>
      </c>
      <c r="H214" s="45" t="str">
        <f t="shared" ca="1" si="1172"/>
        <v>cash at beginning of period</v>
      </c>
      <c r="I214" s="45">
        <f t="shared" ca="1" si="1172"/>
        <v>11261</v>
      </c>
      <c r="J214" s="45">
        <f t="shared" ca="1" si="1172"/>
        <v>9815</v>
      </c>
      <c r="K214" s="45">
        <f t="shared" ca="1" si="1172"/>
        <v>10746</v>
      </c>
      <c r="L214" s="45">
        <f t="shared" ca="1" si="1172"/>
        <v>14259</v>
      </c>
      <c r="M214" s="45">
        <f t="shared" ca="1" si="1172"/>
        <v>13844</v>
      </c>
      <c r="N214" s="45">
        <f t="shared" ca="1" si="1172"/>
        <v>0</v>
      </c>
      <c r="O214" s="45">
        <f t="shared" ca="1" si="1172"/>
        <v>0</v>
      </c>
      <c r="P214" s="45">
        <f t="shared" ca="1" si="1172"/>
        <v>0</v>
      </c>
      <c r="Q214" s="45">
        <f t="shared" ca="1" si="1172"/>
        <v>0</v>
      </c>
      <c r="R214" s="45">
        <f t="shared" ca="1" si="1172"/>
        <v>0</v>
      </c>
      <c r="S214" s="45">
        <f t="shared" ca="1" si="1172"/>
        <v>0</v>
      </c>
      <c r="T214" s="45">
        <f t="shared" ca="1" si="1172"/>
        <v>0</v>
      </c>
      <c r="U214" s="45">
        <f t="shared" ca="1" si="1172"/>
        <v>0</v>
      </c>
      <c r="V214" s="45">
        <f t="shared" ca="1" si="1172"/>
        <v>0</v>
      </c>
      <c r="W214" s="45">
        <f t="shared" ca="1" si="1172"/>
        <v>0</v>
      </c>
      <c r="X214" s="45" t="e">
        <f t="shared" ca="1" si="1172"/>
        <v>#REF!</v>
      </c>
      <c r="Y214" s="45">
        <f t="shared" ca="1" si="1172"/>
        <v>13844</v>
      </c>
      <c r="Z214" s="45" t="e">
        <f t="shared" ca="1" si="1172"/>
        <v>#REF!</v>
      </c>
      <c r="AA214" s="45" t="e">
        <f t="shared" ca="1" si="1172"/>
        <v>#REF!</v>
      </c>
      <c r="AB214" s="45" t="str">
        <f t="shared" ca="1" si="1172"/>
        <v/>
      </c>
      <c r="AC214" s="45" t="str">
        <f t="shared" ca="1" si="1172"/>
        <v/>
      </c>
      <c r="AD214" s="45" t="str">
        <f t="shared" ca="1" si="1172"/>
        <v/>
      </c>
      <c r="AE214" s="45" t="str">
        <f t="shared" ca="1" si="1172"/>
        <v/>
      </c>
      <c r="AF214" s="45" t="str">
        <f t="shared" ca="1" si="1172"/>
        <v/>
      </c>
      <c r="AG214" s="45" t="str">
        <f t="shared" ca="1" si="1172"/>
        <v/>
      </c>
      <c r="AH214" s="45" t="str">
        <f t="shared" ca="1" si="1172"/>
        <v/>
      </c>
      <c r="AI214" s="45" t="str">
        <f t="shared" ca="1" si="1172"/>
        <v/>
      </c>
      <c r="AJ214" s="45" t="str">
        <f t="shared" ref="AJ214:BO214" ca="1" si="1173">IF(AJ$11="","",IF(AJ$13=$M$5,CHOOSE($Q$6+1,$M$1,AK214+AL214-AM214),IF(AJ$13=$M$6,CHOOSE($Q$6+1,$M$1,OFFSET($A214,,$P$7-1)),IF(AJ$13=$M$7,CHOOSE($Q$6+1,$M$1,CHOOSE($R$6+1,0,SUM(OFFSET($A$11,$B214-$O$5,$O$6,1,-$P$6)))),IF(AJ$13=$M$8,CHOOSE($Q$6+1,$M$1,CHOOSE($R$6+1,0,SUM(OFFSET($A$11,$B214-$O$5,$O$7,1,-$P$6)))),IF(AJ$11&lt;$D$7,OFFSET(INDIRECT($D$3),$A214-1,$Q$3+AJ$11),OFFSET(INDIRECT($D$4),$A214-1,$Q$4+AJ$11)))))))</f>
        <v/>
      </c>
      <c r="AK214" s="45" t="str">
        <f t="shared" ca="1" si="1173"/>
        <v/>
      </c>
      <c r="AL214" s="45" t="str">
        <f t="shared" ca="1" si="1173"/>
        <v/>
      </c>
      <c r="AM214" s="45" t="str">
        <f t="shared" ca="1" si="1173"/>
        <v/>
      </c>
      <c r="AN214" s="45" t="str">
        <f t="shared" ca="1" si="1173"/>
        <v/>
      </c>
      <c r="AO214" s="45" t="str">
        <f t="shared" ca="1" si="1173"/>
        <v/>
      </c>
      <c r="AP214" s="45" t="str">
        <f t="shared" ca="1" si="1173"/>
        <v/>
      </c>
      <c r="AQ214" s="45" t="str">
        <f t="shared" ca="1" si="1173"/>
        <v/>
      </c>
      <c r="AR214" s="45" t="str">
        <f t="shared" ca="1" si="1173"/>
        <v/>
      </c>
      <c r="AS214" s="45" t="str">
        <f t="shared" ca="1" si="1173"/>
        <v/>
      </c>
      <c r="AT214" s="45" t="str">
        <f t="shared" ca="1" si="1173"/>
        <v/>
      </c>
      <c r="AU214" s="45" t="str">
        <f t="shared" ca="1" si="1173"/>
        <v/>
      </c>
      <c r="AV214" s="45" t="str">
        <f t="shared" ca="1" si="1173"/>
        <v/>
      </c>
      <c r="AW214" s="45" t="str">
        <f t="shared" ca="1" si="1173"/>
        <v/>
      </c>
      <c r="AX214" s="45" t="str">
        <f t="shared" ca="1" si="1173"/>
        <v/>
      </c>
      <c r="AY214" s="45" t="str">
        <f t="shared" ca="1" si="1173"/>
        <v/>
      </c>
      <c r="AZ214" s="45" t="str">
        <f t="shared" ca="1" si="1173"/>
        <v/>
      </c>
      <c r="BA214" s="45" t="str">
        <f t="shared" ca="1" si="1173"/>
        <v/>
      </c>
      <c r="BB214" s="45" t="str">
        <f t="shared" ca="1" si="1173"/>
        <v/>
      </c>
      <c r="BC214" s="45" t="str">
        <f t="shared" ca="1" si="1173"/>
        <v/>
      </c>
      <c r="BD214" s="45" t="str">
        <f t="shared" ca="1" si="1173"/>
        <v/>
      </c>
      <c r="BE214" s="45" t="str">
        <f t="shared" ca="1" si="1173"/>
        <v/>
      </c>
      <c r="BF214" s="45" t="str">
        <f t="shared" ca="1" si="1173"/>
        <v/>
      </c>
      <c r="BG214" s="45" t="str">
        <f t="shared" ca="1" si="1173"/>
        <v/>
      </c>
      <c r="BH214" s="45" t="str">
        <f t="shared" ca="1" si="1173"/>
        <v/>
      </c>
      <c r="BI214" s="45" t="str">
        <f t="shared" ca="1" si="1173"/>
        <v/>
      </c>
      <c r="BJ214" s="45" t="str">
        <f t="shared" ca="1" si="1173"/>
        <v/>
      </c>
      <c r="BK214" s="45" t="str">
        <f t="shared" ca="1" si="1173"/>
        <v/>
      </c>
      <c r="BL214" s="45" t="str">
        <f t="shared" ca="1" si="1173"/>
        <v/>
      </c>
      <c r="BM214" s="45" t="str">
        <f t="shared" ca="1" si="1173"/>
        <v/>
      </c>
      <c r="BN214" s="45" t="str">
        <f t="shared" ca="1" si="1173"/>
        <v/>
      </c>
      <c r="BO214" s="45" t="str">
        <f t="shared" ca="1" si="1173"/>
        <v/>
      </c>
      <c r="BP214" s="45" t="str">
        <f t="shared" ref="BP214:CU214" ca="1" si="1174">IF(BP$11="","",IF(BP$13=$M$5,CHOOSE($Q$6+1,$M$1,BQ214+BR214-BS214),IF(BP$13=$M$6,CHOOSE($Q$6+1,$M$1,OFFSET($A214,,$P$7-1)),IF(BP$13=$M$7,CHOOSE($Q$6+1,$M$1,CHOOSE($R$6+1,0,SUM(OFFSET($A$11,$B214-$O$5,$O$6,1,-$P$6)))),IF(BP$13=$M$8,CHOOSE($Q$6+1,$M$1,CHOOSE($R$6+1,0,SUM(OFFSET($A$11,$B214-$O$5,$O$7,1,-$P$6)))),IF(BP$11&lt;$D$7,OFFSET(INDIRECT($D$3),$A214-1,$Q$3+BP$11),OFFSET(INDIRECT($D$4),$A214-1,$Q$4+BP$11)))))))</f>
        <v/>
      </c>
      <c r="BQ214" s="45" t="str">
        <f t="shared" ca="1" si="1174"/>
        <v/>
      </c>
      <c r="BR214" s="45" t="str">
        <f t="shared" ca="1" si="1174"/>
        <v/>
      </c>
      <c r="BS214" s="45" t="str">
        <f t="shared" ca="1" si="1174"/>
        <v/>
      </c>
      <c r="BT214" s="45" t="str">
        <f t="shared" ca="1" si="1174"/>
        <v/>
      </c>
      <c r="BU214" s="45" t="str">
        <f t="shared" ca="1" si="1174"/>
        <v/>
      </c>
      <c r="BV214" s="45" t="str">
        <f t="shared" ca="1" si="1174"/>
        <v/>
      </c>
      <c r="BW214" s="45" t="str">
        <f t="shared" ca="1" si="1174"/>
        <v/>
      </c>
      <c r="BX214" s="45" t="str">
        <f t="shared" ca="1" si="1174"/>
        <v/>
      </c>
      <c r="BY214" s="45" t="str">
        <f t="shared" ca="1" si="1174"/>
        <v/>
      </c>
      <c r="BZ214" s="45" t="str">
        <f t="shared" ca="1" si="1174"/>
        <v/>
      </c>
      <c r="CA214" s="45" t="str">
        <f t="shared" ca="1" si="1174"/>
        <v/>
      </c>
      <c r="CB214" s="45" t="str">
        <f t="shared" ca="1" si="1174"/>
        <v/>
      </c>
      <c r="CC214" s="45" t="str">
        <f t="shared" ca="1" si="1174"/>
        <v/>
      </c>
      <c r="CD214" s="45" t="str">
        <f t="shared" ca="1" si="1174"/>
        <v/>
      </c>
      <c r="CE214" s="45" t="str">
        <f t="shared" ca="1" si="1174"/>
        <v/>
      </c>
      <c r="CF214" s="45" t="str">
        <f t="shared" ca="1" si="1174"/>
        <v/>
      </c>
      <c r="CG214" s="45" t="str">
        <f t="shared" ca="1" si="1174"/>
        <v/>
      </c>
      <c r="CH214" s="45" t="str">
        <f t="shared" ca="1" si="1174"/>
        <v/>
      </c>
      <c r="CI214" s="45" t="str">
        <f t="shared" ca="1" si="1174"/>
        <v/>
      </c>
      <c r="CJ214" s="45" t="str">
        <f t="shared" ca="1" si="1174"/>
        <v/>
      </c>
      <c r="CK214" s="45" t="str">
        <f t="shared" ca="1" si="1174"/>
        <v/>
      </c>
      <c r="CL214" s="45" t="str">
        <f t="shared" ca="1" si="1174"/>
        <v/>
      </c>
      <c r="CM214" s="45" t="str">
        <f t="shared" ca="1" si="1174"/>
        <v/>
      </c>
      <c r="CN214" s="45" t="str">
        <f t="shared" ca="1" si="1174"/>
        <v/>
      </c>
      <c r="CO214" s="45" t="str">
        <f t="shared" ca="1" si="1174"/>
        <v/>
      </c>
      <c r="CP214" s="45" t="str">
        <f t="shared" ca="1" si="1174"/>
        <v/>
      </c>
      <c r="CQ214" s="45" t="str">
        <f t="shared" ca="1" si="1174"/>
        <v/>
      </c>
      <c r="CR214" s="45" t="str">
        <f t="shared" ca="1" si="1174"/>
        <v/>
      </c>
      <c r="CS214" s="45" t="str">
        <f t="shared" ca="1" si="1174"/>
        <v/>
      </c>
      <c r="CT214" s="45" t="str">
        <f t="shared" ca="1" si="1174"/>
        <v/>
      </c>
      <c r="CU214" s="45" t="str">
        <f t="shared" ca="1" si="1174"/>
        <v/>
      </c>
      <c r="CV214" s="45" t="str">
        <f ca="1">IF(CV$11="","",IF(CV$13=$M$5,CHOOSE($Q$6+1,$M$1,CW214+CX214-CY214),IF(CV$13=$M$6,CHOOSE($Q$6+1,$M$1,OFFSET($A214,,$P$7-1)),IF(CV$13=$M$7,CHOOSE($Q$6+1,$M$1,CHOOSE($R$6+1,0,SUM(OFFSET($A$11,$B214-$O$5,$O$6,1,-$P$6)))),IF(CV$13=$M$8,CHOOSE($Q$6+1,$M$1,CHOOSE($R$6+1,0,SUM(OFFSET($A$11,$B214-$O$5,$O$7,1,-$P$6)))),IF(CV$11&lt;$D$7,OFFSET(INDIRECT($D$3),$A214-1,$Q$3+CV$11),OFFSET(INDIRECT($D$4),$A214-1,$Q$4+CV$11)))))))</f>
        <v/>
      </c>
      <c r="CW214" s="45" t="str">
        <f ca="1">IF(CW$11="","",IF(CW$13=$M$5,CHOOSE($Q$6+1,$M$1,CX214+CY214-CZ214),IF(CW$13=$M$6,CHOOSE($Q$6+1,$M$1,OFFSET($A214,,$P$7-1)),IF(CW$13=$M$7,CHOOSE($Q$6+1,$M$1,CHOOSE($R$6+1,0,SUM(OFFSET($A$11,$B214-$O$5,$O$6,1,-$P$6)))),IF(CW$13=$M$8,CHOOSE($Q$6+1,$M$1,CHOOSE($R$6+1,0,SUM(OFFSET($A$11,$B214-$O$5,$O$7,1,-$P$6)))),IF(CW$11&lt;$D$7,OFFSET(INDIRECT($D$3),$A214-1,$Q$3+CW$11),OFFSET(INDIRECT($D$4),$A214-1,$Q$4+CW$11)))))))</f>
        <v/>
      </c>
      <c r="CX214" s="45" t="str">
        <f ca="1">IF(CX$11="","",IF(CX$13=$M$5,CHOOSE($Q$6+1,$M$1,CY214+CZ214-DA214),IF(CX$13=$M$6,CHOOSE($Q$6+1,$M$1,OFFSET($A214,,$P$7-1)),IF(CX$13=$M$7,CHOOSE($Q$6+1,$M$1,CHOOSE($R$6+1,0,SUM(OFFSET($A$11,$B214-$O$5,$O$6,1,-$P$6)))),IF(CX$13=$M$8,CHOOSE($Q$6+1,$M$1,CHOOSE($R$6+1,0,SUM(OFFSET($A$11,$B214-$O$5,$O$7,1,-$P$6)))),IF(CX$11&lt;$D$7,OFFSET(INDIRECT($D$3),$A214-1,$Q$3+CX$11),OFFSET(INDIRECT($D$4),$A214-1,$Q$4+CX$11)))))))</f>
        <v/>
      </c>
      <c r="CY214" s="45" t="str">
        <f ca="1">IF(CY$11="","",IF(CY$13=$M$5,CHOOSE($Q$6+1,$M$1,CZ214+DA214-DB214),IF(CY$13=$M$6,CHOOSE($Q$6+1,$M$1,OFFSET($A214,,$P$7-1)),IF(CY$13=$M$7,CHOOSE($Q$6+1,$M$1,CHOOSE($R$6+1,0,SUM(OFFSET($A$11,$B214-$O$5,$O$6,1,-$P$6)))),IF(CY$13=$M$8,CHOOSE($Q$6+1,$M$1,CHOOSE($R$6+1,0,SUM(OFFSET($A$11,$B214-$O$5,$O$7,1,-$P$6)))),IF(CY$11&lt;$D$7,OFFSET(INDIRECT($D$3),$A214-1,$Q$3+CY$11),OFFSET(INDIRECT($D$4),$A214-1,$Q$4+CY$11)))))))</f>
        <v/>
      </c>
      <c r="CZ214" s="45" t="str">
        <f ca="1">IF(CZ$11="","",IF(CZ$13=$M$5,CHOOSE($Q$6+1,$M$1,DA214+DB214-DC214),IF(CZ$13=$M$6,CHOOSE($Q$6+1,$M$1,OFFSET($A214,,$P$7-1)),IF(CZ$13=$M$7,CHOOSE($Q$6+1,$M$1,CHOOSE($R$6+1,0,SUM(OFFSET($A$11,$B214-$O$5,$O$6,1,-$P$6)))),IF(CZ$13=$M$8,CHOOSE($Q$6+1,$M$1,CHOOSE($R$6+1,0,SUM(OFFSET($A$11,$B214-$O$5,$O$7,1,-$P$6)))),IF(CZ$11&lt;$D$7,OFFSET(INDIRECT($D$3),$A214-1,$Q$3+CZ$11),OFFSET(INDIRECT($D$4),$A214-1,$Q$4+CZ$11)))))))</f>
        <v/>
      </c>
    </row>
    <row r="215" spans="1:104" ht="13.5" customHeight="1">
      <c r="A215" s="41">
        <v>195</v>
      </c>
      <c r="B215" s="3">
        <f t="shared" si="1162"/>
        <v>215</v>
      </c>
      <c r="C215" s="43" t="s">
        <v>473</v>
      </c>
      <c r="D215" s="42" t="e">
        <f t="shared" ref="D215:AI215" ca="1" si="1175">IF(D$13="","",+D213+D214)</f>
        <v>#REF!</v>
      </c>
      <c r="E215" s="42" t="e">
        <f t="shared" ca="1" si="1175"/>
        <v>#REF!</v>
      </c>
      <c r="F215" s="42" t="e">
        <f t="shared" ca="1" si="1175"/>
        <v>#REF!</v>
      </c>
      <c r="G215" s="42">
        <f t="shared" ca="1" si="1175"/>
        <v>0</v>
      </c>
      <c r="H215" s="42" t="e">
        <f t="shared" ca="1" si="1175"/>
        <v>#VALUE!</v>
      </c>
      <c r="I215" s="42">
        <f t="shared" ca="1" si="1175"/>
        <v>9815</v>
      </c>
      <c r="J215" s="42">
        <f t="shared" ca="1" si="1175"/>
        <v>10746</v>
      </c>
      <c r="K215" s="42">
        <f t="shared" ca="1" si="1175"/>
        <v>139617</v>
      </c>
      <c r="L215" s="42">
        <f t="shared" ca="1" si="1175"/>
        <v>17851</v>
      </c>
      <c r="M215" s="42">
        <f t="shared" ca="1" si="1175"/>
        <v>36816</v>
      </c>
      <c r="N215" s="42">
        <f t="shared" ca="1" si="1175"/>
        <v>3625</v>
      </c>
      <c r="O215" s="42">
        <f t="shared" ca="1" si="1175"/>
        <v>4029</v>
      </c>
      <c r="P215" s="42">
        <f t="shared" ca="1" si="1175"/>
        <v>4448</v>
      </c>
      <c r="Q215" s="42">
        <f t="shared" ca="1" si="1175"/>
        <v>4863</v>
      </c>
      <c r="R215" s="42">
        <f t="shared" ca="1" si="1175"/>
        <v>5152</v>
      </c>
      <c r="S215" s="42">
        <f t="shared" ca="1" si="1175"/>
        <v>5627</v>
      </c>
      <c r="T215" s="42">
        <f t="shared" ca="1" si="1175"/>
        <v>6071</v>
      </c>
      <c r="U215" s="42">
        <f t="shared" ca="1" si="1175"/>
        <v>6956</v>
      </c>
      <c r="V215" s="42">
        <f t="shared" ca="1" si="1175"/>
        <v>7729</v>
      </c>
      <c r="W215" s="42">
        <f t="shared" ca="1" si="1175"/>
        <v>0</v>
      </c>
      <c r="X215" s="42" t="e">
        <f t="shared" ca="1" si="1175"/>
        <v>#REF!</v>
      </c>
      <c r="Y215" s="42">
        <f t="shared" ca="1" si="1175"/>
        <v>36816</v>
      </c>
      <c r="Z215" s="42" t="e">
        <f t="shared" ca="1" si="1175"/>
        <v>#REF!</v>
      </c>
      <c r="AA215" s="42" t="e">
        <f t="shared" ca="1" si="1175"/>
        <v>#REF!</v>
      </c>
      <c r="AB215" s="42" t="str">
        <f t="shared" ca="1" si="1175"/>
        <v/>
      </c>
      <c r="AC215" s="42" t="str">
        <f t="shared" ca="1" si="1175"/>
        <v/>
      </c>
      <c r="AD215" s="42" t="str">
        <f t="shared" ca="1" si="1175"/>
        <v/>
      </c>
      <c r="AE215" s="42" t="str">
        <f t="shared" ca="1" si="1175"/>
        <v/>
      </c>
      <c r="AF215" s="42" t="str">
        <f t="shared" ca="1" si="1175"/>
        <v/>
      </c>
      <c r="AG215" s="42" t="str">
        <f t="shared" ca="1" si="1175"/>
        <v/>
      </c>
      <c r="AH215" s="42" t="str">
        <f t="shared" ca="1" si="1175"/>
        <v/>
      </c>
      <c r="AI215" s="42" t="str">
        <f t="shared" ca="1" si="1175"/>
        <v/>
      </c>
      <c r="AJ215" s="42" t="str">
        <f t="shared" ref="AJ215:BO215" ca="1" si="1176">IF(AJ$13="","",+AJ213+AJ214)</f>
        <v/>
      </c>
      <c r="AK215" s="42" t="str">
        <f t="shared" ca="1" si="1176"/>
        <v/>
      </c>
      <c r="AL215" s="42" t="str">
        <f t="shared" ca="1" si="1176"/>
        <v/>
      </c>
      <c r="AM215" s="42" t="str">
        <f t="shared" ca="1" si="1176"/>
        <v/>
      </c>
      <c r="AN215" s="42" t="str">
        <f t="shared" ca="1" si="1176"/>
        <v/>
      </c>
      <c r="AO215" s="42" t="str">
        <f t="shared" ca="1" si="1176"/>
        <v/>
      </c>
      <c r="AP215" s="42" t="str">
        <f t="shared" ca="1" si="1176"/>
        <v/>
      </c>
      <c r="AQ215" s="42" t="str">
        <f t="shared" ca="1" si="1176"/>
        <v/>
      </c>
      <c r="AR215" s="42" t="str">
        <f t="shared" ca="1" si="1176"/>
        <v/>
      </c>
      <c r="AS215" s="42" t="str">
        <f t="shared" ca="1" si="1176"/>
        <v/>
      </c>
      <c r="AT215" s="42" t="str">
        <f t="shared" ca="1" si="1176"/>
        <v/>
      </c>
      <c r="AU215" s="42" t="str">
        <f t="shared" ca="1" si="1176"/>
        <v/>
      </c>
      <c r="AV215" s="42" t="str">
        <f t="shared" ca="1" si="1176"/>
        <v/>
      </c>
      <c r="AW215" s="42" t="str">
        <f t="shared" ca="1" si="1176"/>
        <v/>
      </c>
      <c r="AX215" s="42" t="str">
        <f t="shared" ca="1" si="1176"/>
        <v/>
      </c>
      <c r="AY215" s="42" t="str">
        <f t="shared" ca="1" si="1176"/>
        <v/>
      </c>
      <c r="AZ215" s="42" t="str">
        <f t="shared" ca="1" si="1176"/>
        <v/>
      </c>
      <c r="BA215" s="42" t="str">
        <f t="shared" ca="1" si="1176"/>
        <v/>
      </c>
      <c r="BB215" s="42" t="str">
        <f t="shared" ca="1" si="1176"/>
        <v/>
      </c>
      <c r="BC215" s="42" t="str">
        <f t="shared" ca="1" si="1176"/>
        <v/>
      </c>
      <c r="BD215" s="42" t="str">
        <f t="shared" ca="1" si="1176"/>
        <v/>
      </c>
      <c r="BE215" s="42" t="str">
        <f t="shared" ca="1" si="1176"/>
        <v/>
      </c>
      <c r="BF215" s="42" t="str">
        <f t="shared" ca="1" si="1176"/>
        <v/>
      </c>
      <c r="BG215" s="42" t="str">
        <f t="shared" ca="1" si="1176"/>
        <v/>
      </c>
      <c r="BH215" s="42" t="str">
        <f t="shared" ca="1" si="1176"/>
        <v/>
      </c>
      <c r="BI215" s="42" t="str">
        <f t="shared" ca="1" si="1176"/>
        <v/>
      </c>
      <c r="BJ215" s="42" t="str">
        <f t="shared" ca="1" si="1176"/>
        <v/>
      </c>
      <c r="BK215" s="42" t="str">
        <f t="shared" ca="1" si="1176"/>
        <v/>
      </c>
      <c r="BL215" s="42" t="str">
        <f t="shared" ca="1" si="1176"/>
        <v/>
      </c>
      <c r="BM215" s="42" t="str">
        <f t="shared" ca="1" si="1176"/>
        <v/>
      </c>
      <c r="BN215" s="42" t="str">
        <f t="shared" ca="1" si="1176"/>
        <v/>
      </c>
      <c r="BO215" s="42" t="str">
        <f t="shared" ca="1" si="1176"/>
        <v/>
      </c>
      <c r="BP215" s="42" t="str">
        <f t="shared" ref="BP215:CU215" ca="1" si="1177">IF(BP$13="","",+BP213+BP214)</f>
        <v/>
      </c>
      <c r="BQ215" s="42" t="str">
        <f t="shared" ca="1" si="1177"/>
        <v/>
      </c>
      <c r="BR215" s="42" t="str">
        <f t="shared" ca="1" si="1177"/>
        <v/>
      </c>
      <c r="BS215" s="42" t="str">
        <f t="shared" ca="1" si="1177"/>
        <v/>
      </c>
      <c r="BT215" s="42" t="str">
        <f t="shared" ca="1" si="1177"/>
        <v/>
      </c>
      <c r="BU215" s="42" t="str">
        <f t="shared" ca="1" si="1177"/>
        <v/>
      </c>
      <c r="BV215" s="42" t="str">
        <f t="shared" ca="1" si="1177"/>
        <v/>
      </c>
      <c r="BW215" s="42" t="str">
        <f t="shared" ca="1" si="1177"/>
        <v/>
      </c>
      <c r="BX215" s="42" t="str">
        <f t="shared" ca="1" si="1177"/>
        <v/>
      </c>
      <c r="BY215" s="42" t="str">
        <f t="shared" ca="1" si="1177"/>
        <v/>
      </c>
      <c r="BZ215" s="42" t="str">
        <f t="shared" ca="1" si="1177"/>
        <v/>
      </c>
      <c r="CA215" s="42" t="str">
        <f t="shared" ca="1" si="1177"/>
        <v/>
      </c>
      <c r="CB215" s="42" t="str">
        <f t="shared" ca="1" si="1177"/>
        <v/>
      </c>
      <c r="CC215" s="42" t="str">
        <f t="shared" ca="1" si="1177"/>
        <v/>
      </c>
      <c r="CD215" s="42" t="str">
        <f t="shared" ca="1" si="1177"/>
        <v/>
      </c>
      <c r="CE215" s="42" t="str">
        <f t="shared" ca="1" si="1177"/>
        <v/>
      </c>
      <c r="CF215" s="42" t="str">
        <f t="shared" ca="1" si="1177"/>
        <v/>
      </c>
      <c r="CG215" s="42" t="str">
        <f t="shared" ca="1" si="1177"/>
        <v/>
      </c>
      <c r="CH215" s="42" t="str">
        <f t="shared" ca="1" si="1177"/>
        <v/>
      </c>
      <c r="CI215" s="42" t="str">
        <f t="shared" ca="1" si="1177"/>
        <v/>
      </c>
      <c r="CJ215" s="42" t="str">
        <f t="shared" ca="1" si="1177"/>
        <v/>
      </c>
      <c r="CK215" s="42" t="str">
        <f t="shared" ca="1" si="1177"/>
        <v/>
      </c>
      <c r="CL215" s="42" t="str">
        <f t="shared" ca="1" si="1177"/>
        <v/>
      </c>
      <c r="CM215" s="42" t="str">
        <f t="shared" ca="1" si="1177"/>
        <v/>
      </c>
      <c r="CN215" s="42" t="str">
        <f t="shared" ca="1" si="1177"/>
        <v/>
      </c>
      <c r="CO215" s="42" t="str">
        <f t="shared" ca="1" si="1177"/>
        <v/>
      </c>
      <c r="CP215" s="42" t="str">
        <f t="shared" ca="1" si="1177"/>
        <v/>
      </c>
      <c r="CQ215" s="42" t="str">
        <f t="shared" ca="1" si="1177"/>
        <v/>
      </c>
      <c r="CR215" s="42" t="str">
        <f t="shared" ca="1" si="1177"/>
        <v/>
      </c>
      <c r="CS215" s="42" t="str">
        <f t="shared" ca="1" si="1177"/>
        <v/>
      </c>
      <c r="CT215" s="42" t="str">
        <f t="shared" ca="1" si="1177"/>
        <v/>
      </c>
      <c r="CU215" s="42" t="str">
        <f t="shared" ca="1" si="1177"/>
        <v/>
      </c>
      <c r="CV215" s="42" t="str">
        <f ca="1">IF(CV$13="","",+CV213+CV214)</f>
        <v/>
      </c>
      <c r="CW215" s="42" t="str">
        <f ca="1">IF(CW$13="","",+CW213+CW214)</f>
        <v/>
      </c>
      <c r="CX215" s="42" t="str">
        <f ca="1">IF(CX$13="","",+CX213+CX214)</f>
        <v/>
      </c>
      <c r="CY215" s="42" t="str">
        <f ca="1">IF(CY$13="","",+CY213+CY214)</f>
        <v/>
      </c>
      <c r="CZ215" s="42" t="str">
        <f ca="1">IF(CZ$13="","",+CZ213+CZ214)</f>
        <v/>
      </c>
    </row>
    <row r="216" spans="1:104" ht="13.5" customHeight="1">
      <c r="A216" s="41"/>
      <c r="B216" s="3">
        <f t="shared" si="1162"/>
        <v>216</v>
      </c>
      <c r="C216" s="40"/>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row>
    <row r="217" spans="1:104" s="34" customFormat="1" ht="13.5" customHeight="1">
      <c r="A217" s="38"/>
      <c r="B217" s="3">
        <f t="shared" si="1162"/>
        <v>217</v>
      </c>
      <c r="C217" s="37">
        <v>1</v>
      </c>
      <c r="D217" s="135" t="e">
        <f t="shared" ref="D217:AI217" ca="1" si="1178">IF(D$173="","",IF(OR(D$13=$M$5,D$13=$M$6,D$13=$M$7,D$13=$M$8),"",IF(ABS(D$215-D$93)&lt;=$C$217,$M$3,$M$9)))</f>
        <v>#REF!</v>
      </c>
      <c r="E217" s="135" t="e">
        <f t="shared" ca="1" si="1178"/>
        <v>#REF!</v>
      </c>
      <c r="F217" s="135" t="e">
        <f t="shared" ca="1" si="1178"/>
        <v>#REF!</v>
      </c>
      <c r="G217" s="135" t="str">
        <f t="shared" ca="1" si="1178"/>
        <v>Balance</v>
      </c>
      <c r="H217" s="135" t="e">
        <f t="shared" ca="1" si="1178"/>
        <v>#VALUE!</v>
      </c>
      <c r="I217" s="135" t="str">
        <f t="shared" ca="1" si="1178"/>
        <v>Balance</v>
      </c>
      <c r="J217" s="135" t="str">
        <f t="shared" ca="1" si="1178"/>
        <v>Balance</v>
      </c>
      <c r="K217" s="135" t="str">
        <f t="shared" ca="1" si="1178"/>
        <v>Error</v>
      </c>
      <c r="L217" s="135" t="str">
        <f t="shared" ca="1" si="1178"/>
        <v>Error</v>
      </c>
      <c r="M217" s="135" t="str">
        <f t="shared" ca="1" si="1178"/>
        <v>Error</v>
      </c>
      <c r="N217" s="135" t="str">
        <f t="shared" ca="1" si="1178"/>
        <v>Error</v>
      </c>
      <c r="O217" s="135" t="str">
        <f t="shared" ca="1" si="1178"/>
        <v>Error</v>
      </c>
      <c r="P217" s="135" t="str">
        <f t="shared" ca="1" si="1178"/>
        <v>Error</v>
      </c>
      <c r="Q217" s="135" t="str">
        <f t="shared" ca="1" si="1178"/>
        <v>Error</v>
      </c>
      <c r="R217" s="135" t="str">
        <f t="shared" ca="1" si="1178"/>
        <v>Error</v>
      </c>
      <c r="S217" s="135" t="str">
        <f t="shared" ca="1" si="1178"/>
        <v>Error</v>
      </c>
      <c r="T217" s="135" t="str">
        <f t="shared" ca="1" si="1178"/>
        <v>Error</v>
      </c>
      <c r="U217" s="135" t="str">
        <f t="shared" ca="1" si="1178"/>
        <v>Error</v>
      </c>
      <c r="V217" s="135" t="str">
        <f t="shared" ca="1" si="1178"/>
        <v>Error</v>
      </c>
      <c r="W217" s="135" t="str">
        <f t="shared" ca="1" si="1178"/>
        <v>Balance</v>
      </c>
      <c r="X217" s="135" t="str">
        <f t="shared" ca="1" si="1178"/>
        <v/>
      </c>
      <c r="Y217" s="135" t="str">
        <f t="shared" ca="1" si="1178"/>
        <v/>
      </c>
      <c r="Z217" s="135" t="str">
        <f t="shared" ca="1" si="1178"/>
        <v/>
      </c>
      <c r="AA217" s="135" t="str">
        <f t="shared" ca="1" si="1178"/>
        <v/>
      </c>
      <c r="AB217" s="135" t="str">
        <f t="shared" si="1178"/>
        <v/>
      </c>
      <c r="AC217" s="135" t="str">
        <f t="shared" si="1178"/>
        <v/>
      </c>
      <c r="AD217" s="135" t="str">
        <f t="shared" si="1178"/>
        <v/>
      </c>
      <c r="AE217" s="135" t="str">
        <f t="shared" si="1178"/>
        <v/>
      </c>
      <c r="AF217" s="135" t="str">
        <f t="shared" si="1178"/>
        <v/>
      </c>
      <c r="AG217" s="135" t="str">
        <f t="shared" si="1178"/>
        <v/>
      </c>
      <c r="AH217" s="135" t="str">
        <f t="shared" si="1178"/>
        <v/>
      </c>
      <c r="AI217" s="135" t="str">
        <f t="shared" si="1178"/>
        <v/>
      </c>
      <c r="AJ217" s="135" t="str">
        <f t="shared" ref="AJ217:BO217" si="1179">IF(AJ$173="","",IF(OR(AJ$13=$M$5,AJ$13=$M$6,AJ$13=$M$7,AJ$13=$M$8),"",IF(ABS(AJ$215-AJ$93)&lt;=$C$217,$M$3,$M$9)))</f>
        <v/>
      </c>
      <c r="AK217" s="135" t="str">
        <f t="shared" si="1179"/>
        <v/>
      </c>
      <c r="AL217" s="135" t="str">
        <f t="shared" si="1179"/>
        <v/>
      </c>
      <c r="AM217" s="135" t="str">
        <f t="shared" si="1179"/>
        <v/>
      </c>
      <c r="AN217" s="135" t="str">
        <f t="shared" si="1179"/>
        <v/>
      </c>
      <c r="AO217" s="135" t="str">
        <f t="shared" si="1179"/>
        <v/>
      </c>
      <c r="AP217" s="135" t="str">
        <f t="shared" si="1179"/>
        <v/>
      </c>
      <c r="AQ217" s="135" t="str">
        <f t="shared" si="1179"/>
        <v/>
      </c>
      <c r="AR217" s="135" t="str">
        <f t="shared" si="1179"/>
        <v/>
      </c>
      <c r="AS217" s="135" t="str">
        <f t="shared" si="1179"/>
        <v/>
      </c>
      <c r="AT217" s="135" t="str">
        <f t="shared" si="1179"/>
        <v/>
      </c>
      <c r="AU217" s="135" t="str">
        <f t="shared" si="1179"/>
        <v/>
      </c>
      <c r="AV217" s="135" t="str">
        <f t="shared" si="1179"/>
        <v/>
      </c>
      <c r="AW217" s="135" t="str">
        <f t="shared" si="1179"/>
        <v/>
      </c>
      <c r="AX217" s="135" t="str">
        <f t="shared" si="1179"/>
        <v/>
      </c>
      <c r="AY217" s="135" t="str">
        <f t="shared" si="1179"/>
        <v/>
      </c>
      <c r="AZ217" s="135" t="str">
        <f t="shared" si="1179"/>
        <v/>
      </c>
      <c r="BA217" s="135" t="str">
        <f t="shared" si="1179"/>
        <v/>
      </c>
      <c r="BB217" s="135" t="str">
        <f t="shared" si="1179"/>
        <v/>
      </c>
      <c r="BC217" s="135" t="str">
        <f t="shared" si="1179"/>
        <v/>
      </c>
      <c r="BD217" s="135" t="str">
        <f t="shared" si="1179"/>
        <v/>
      </c>
      <c r="BE217" s="135" t="str">
        <f t="shared" si="1179"/>
        <v/>
      </c>
      <c r="BF217" s="135" t="str">
        <f t="shared" si="1179"/>
        <v/>
      </c>
      <c r="BG217" s="135" t="str">
        <f t="shared" si="1179"/>
        <v/>
      </c>
      <c r="BH217" s="135" t="str">
        <f t="shared" si="1179"/>
        <v/>
      </c>
      <c r="BI217" s="135" t="str">
        <f t="shared" si="1179"/>
        <v/>
      </c>
      <c r="BJ217" s="135" t="str">
        <f t="shared" si="1179"/>
        <v/>
      </c>
      <c r="BK217" s="135" t="str">
        <f t="shared" si="1179"/>
        <v/>
      </c>
      <c r="BL217" s="135" t="str">
        <f t="shared" si="1179"/>
        <v/>
      </c>
      <c r="BM217" s="135" t="str">
        <f t="shared" si="1179"/>
        <v/>
      </c>
      <c r="BN217" s="135" t="str">
        <f t="shared" si="1179"/>
        <v/>
      </c>
      <c r="BO217" s="135" t="str">
        <f t="shared" si="1179"/>
        <v/>
      </c>
      <c r="BP217" s="135" t="str">
        <f t="shared" ref="BP217:CZ217" si="1180">IF(BP$173="","",IF(OR(BP$13=$M$5,BP$13=$M$6,BP$13=$M$7,BP$13=$M$8),"",IF(ABS(BP$215-BP$93)&lt;=$C$217,$M$3,$M$9)))</f>
        <v/>
      </c>
      <c r="BQ217" s="135" t="str">
        <f t="shared" si="1180"/>
        <v/>
      </c>
      <c r="BR217" s="135" t="str">
        <f t="shared" si="1180"/>
        <v/>
      </c>
      <c r="BS217" s="135" t="str">
        <f t="shared" si="1180"/>
        <v/>
      </c>
      <c r="BT217" s="135" t="str">
        <f t="shared" si="1180"/>
        <v/>
      </c>
      <c r="BU217" s="135" t="str">
        <f t="shared" si="1180"/>
        <v/>
      </c>
      <c r="BV217" s="135" t="str">
        <f t="shared" si="1180"/>
        <v/>
      </c>
      <c r="BW217" s="135" t="str">
        <f t="shared" si="1180"/>
        <v/>
      </c>
      <c r="BX217" s="135" t="str">
        <f t="shared" si="1180"/>
        <v/>
      </c>
      <c r="BY217" s="135" t="str">
        <f t="shared" si="1180"/>
        <v/>
      </c>
      <c r="BZ217" s="135" t="str">
        <f t="shared" si="1180"/>
        <v/>
      </c>
      <c r="CA217" s="135" t="str">
        <f t="shared" si="1180"/>
        <v/>
      </c>
      <c r="CB217" s="135" t="str">
        <f t="shared" si="1180"/>
        <v/>
      </c>
      <c r="CC217" s="135" t="str">
        <f t="shared" si="1180"/>
        <v/>
      </c>
      <c r="CD217" s="135" t="str">
        <f t="shared" si="1180"/>
        <v/>
      </c>
      <c r="CE217" s="135" t="str">
        <f t="shared" si="1180"/>
        <v/>
      </c>
      <c r="CF217" s="135" t="str">
        <f t="shared" si="1180"/>
        <v/>
      </c>
      <c r="CG217" s="135" t="str">
        <f t="shared" si="1180"/>
        <v/>
      </c>
      <c r="CH217" s="135" t="str">
        <f t="shared" si="1180"/>
        <v/>
      </c>
      <c r="CI217" s="135" t="str">
        <f t="shared" si="1180"/>
        <v/>
      </c>
      <c r="CJ217" s="135" t="str">
        <f t="shared" si="1180"/>
        <v/>
      </c>
      <c r="CK217" s="135" t="str">
        <f t="shared" si="1180"/>
        <v/>
      </c>
      <c r="CL217" s="135" t="str">
        <f t="shared" si="1180"/>
        <v/>
      </c>
      <c r="CM217" s="135" t="str">
        <f t="shared" si="1180"/>
        <v/>
      </c>
      <c r="CN217" s="135" t="str">
        <f t="shared" si="1180"/>
        <v/>
      </c>
      <c r="CO217" s="135" t="str">
        <f t="shared" si="1180"/>
        <v/>
      </c>
      <c r="CP217" s="135" t="str">
        <f t="shared" si="1180"/>
        <v/>
      </c>
      <c r="CQ217" s="135" t="str">
        <f t="shared" si="1180"/>
        <v/>
      </c>
      <c r="CR217" s="135" t="str">
        <f t="shared" si="1180"/>
        <v/>
      </c>
      <c r="CS217" s="135" t="str">
        <f t="shared" si="1180"/>
        <v/>
      </c>
      <c r="CT217" s="135" t="str">
        <f t="shared" si="1180"/>
        <v/>
      </c>
      <c r="CU217" s="135" t="str">
        <f t="shared" si="1180"/>
        <v/>
      </c>
      <c r="CV217" s="135" t="str">
        <f t="shared" si="1180"/>
        <v/>
      </c>
      <c r="CW217" s="135" t="str">
        <f t="shared" si="1180"/>
        <v/>
      </c>
      <c r="CX217" s="135" t="str">
        <f t="shared" si="1180"/>
        <v/>
      </c>
      <c r="CY217" s="135" t="str">
        <f t="shared" si="1180"/>
        <v/>
      </c>
      <c r="CZ217" s="135" t="str">
        <f t="shared" si="1180"/>
        <v/>
      </c>
    </row>
    <row r="218" spans="1:104" ht="13.5" customHeight="1">
      <c r="A218" s="3"/>
      <c r="B218" s="5"/>
      <c r="C218" s="5"/>
      <c r="D218" s="3"/>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spans="1:104" ht="13.5" customHeight="1">
      <c r="A219" s="3"/>
      <c r="B219" s="5"/>
      <c r="C219" s="5"/>
      <c r="D219" s="3"/>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spans="1:104" ht="13.5" customHeight="1">
      <c r="A220" s="3"/>
      <c r="B220" s="5"/>
      <c r="C220" s="5"/>
      <c r="D220" s="3"/>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sheetData>
  <conditionalFormatting sqref="C13:CZ14">
    <cfRule type="notContainsBlanks" dxfId="47" priority="43">
      <formula>LEN(TRIM(C13))&gt;0</formula>
    </cfRule>
  </conditionalFormatting>
  <conditionalFormatting sqref="C89:CZ89">
    <cfRule type="notContainsBlanks" dxfId="46" priority="44">
      <formula>LEN(TRIM(C89))&gt;0</formula>
    </cfRule>
  </conditionalFormatting>
  <conditionalFormatting sqref="C173:CZ173">
    <cfRule type="notContainsBlanks" dxfId="45" priority="46">
      <formula>LEN(TRIM(C173))&gt;0</formula>
    </cfRule>
  </conditionalFormatting>
  <conditionalFormatting sqref="C90:CZ90">
    <cfRule type="notContainsBlanks" dxfId="44" priority="45">
      <formula>LEN(TRIM(C90))&gt;0</formula>
    </cfRule>
  </conditionalFormatting>
  <conditionalFormatting sqref="C174:CZ174">
    <cfRule type="notContainsBlanks" dxfId="43" priority="42">
      <formula>LEN(TRIM(C174))&gt;0</formula>
    </cfRule>
  </conditionalFormatting>
  <conditionalFormatting sqref="T176:CZ215 D216:CZ217 D16:CZ175">
    <cfRule type="notContainsBlanks" dxfId="42" priority="41">
      <formula>LEN(TRIM(D16))&gt;0</formula>
    </cfRule>
  </conditionalFormatting>
  <conditionalFormatting sqref="D11:CZ11">
    <cfRule type="cellIs" dxfId="41" priority="37" operator="lessThan">
      <formula>118</formula>
    </cfRule>
    <cfRule type="containsBlanks" dxfId="40" priority="38">
      <formula>LEN(TRIM(D11))=0</formula>
    </cfRule>
    <cfRule type="cellIs" dxfId="39" priority="40" operator="between">
      <formula>$D$7-1</formula>
      <formula>100</formula>
    </cfRule>
    <cfRule type="notContainsBlanks" dxfId="38" priority="47" stopIfTrue="1">
      <formula>LEN(TRIM(D11))&gt;0</formula>
    </cfRule>
  </conditionalFormatting>
  <conditionalFormatting sqref="D11:CZ11">
    <cfRule type="cellIs" dxfId="37" priority="39" operator="lessThan">
      <formula>$D$7</formula>
    </cfRule>
  </conditionalFormatting>
  <conditionalFormatting sqref="D176:CZ215">
    <cfRule type="notContainsBlanks" dxfId="36" priority="36">
      <formula>LEN(TRIM(D176))&gt;0</formula>
    </cfRule>
  </conditionalFormatting>
  <conditionalFormatting sqref="A1:XFD9 A11:XFD1048576">
    <cfRule type="containsText" dxfId="35" priority="35" operator="containsText" text="Error">
      <formula>NOT(ISERROR(SEARCH("Error",A1)))</formula>
    </cfRule>
    <cfRule type="containsErrors" dxfId="34" priority="48">
      <formula>ISERROR(A1)</formula>
    </cfRule>
  </conditionalFormatting>
  <conditionalFormatting sqref="A12:XFD12">
    <cfRule type="beginsWith" dxfId="33" priority="31" operator="beginsWith" text="0">
      <formula>LEFT(A12,LEN("0"))="0"</formula>
    </cfRule>
    <cfRule type="beginsWith" dxfId="32" priority="33" operator="beginsWith" text="0">
      <formula>LEFT(A12,LEN("0"))="0"</formula>
    </cfRule>
  </conditionalFormatting>
  <conditionalFormatting sqref="D12:CZ12">
    <cfRule type="notContainsBlanks" dxfId="31" priority="32">
      <formula>LEN(TRIM(D12))&gt;0</formula>
    </cfRule>
  </conditionalFormatting>
  <conditionalFormatting sqref="D180:CZ180">
    <cfRule type="notContainsBlanks" dxfId="30" priority="30">
      <formula>LEN(TRIM(D180))&gt;0</formula>
    </cfRule>
  </conditionalFormatting>
  <conditionalFormatting sqref="D181:CZ181">
    <cfRule type="notContainsBlanks" dxfId="29" priority="29">
      <formula>LEN(TRIM(D181))&gt;0</formula>
    </cfRule>
  </conditionalFormatting>
  <conditionalFormatting sqref="D182:CZ182">
    <cfRule type="notContainsBlanks" dxfId="28" priority="28">
      <formula>LEN(TRIM(D182))&gt;0</formula>
    </cfRule>
  </conditionalFormatting>
  <conditionalFormatting sqref="D183:CZ183">
    <cfRule type="notContainsBlanks" dxfId="27" priority="27">
      <formula>LEN(TRIM(D183))&gt;0</formula>
    </cfRule>
  </conditionalFormatting>
  <conditionalFormatting sqref="D184:CZ184">
    <cfRule type="notContainsBlanks" dxfId="26" priority="26">
      <formula>LEN(TRIM(D184))&gt;0</formula>
    </cfRule>
  </conditionalFormatting>
  <conditionalFormatting sqref="D185:CZ185">
    <cfRule type="notContainsBlanks" dxfId="25" priority="25">
      <formula>LEN(TRIM(D185))&gt;0</formula>
    </cfRule>
  </conditionalFormatting>
  <conditionalFormatting sqref="D186:CZ186">
    <cfRule type="notContainsBlanks" dxfId="24" priority="24">
      <formula>LEN(TRIM(D186))&gt;0</formula>
    </cfRule>
  </conditionalFormatting>
  <conditionalFormatting sqref="D187:CZ187">
    <cfRule type="notContainsBlanks" dxfId="23" priority="23">
      <formula>LEN(TRIM(D187))&gt;0</formula>
    </cfRule>
  </conditionalFormatting>
  <conditionalFormatting sqref="D188:CZ188">
    <cfRule type="notContainsBlanks" dxfId="22" priority="22">
      <formula>LEN(TRIM(D188))&gt;0</formula>
    </cfRule>
  </conditionalFormatting>
  <conditionalFormatting sqref="D189:CZ189">
    <cfRule type="notContainsBlanks" dxfId="21" priority="21">
      <formula>LEN(TRIM(D189))&gt;0</formula>
    </cfRule>
  </conditionalFormatting>
  <conditionalFormatting sqref="D190:CZ190">
    <cfRule type="notContainsBlanks" dxfId="20" priority="20">
      <formula>LEN(TRIM(D190))&gt;0</formula>
    </cfRule>
  </conditionalFormatting>
  <conditionalFormatting sqref="D192:CZ192">
    <cfRule type="notContainsBlanks" dxfId="19" priority="19">
      <formula>LEN(TRIM(D192))&gt;0</formula>
    </cfRule>
  </conditionalFormatting>
  <conditionalFormatting sqref="D194:CZ194">
    <cfRule type="notContainsBlanks" dxfId="18" priority="18">
      <formula>LEN(TRIM(D194))&gt;0</formula>
    </cfRule>
  </conditionalFormatting>
  <conditionalFormatting sqref="D195:CZ195">
    <cfRule type="notContainsBlanks" dxfId="17" priority="17">
      <formula>LEN(TRIM(D195))&gt;0</formula>
    </cfRule>
  </conditionalFormatting>
  <conditionalFormatting sqref="D196:CZ196">
    <cfRule type="notContainsBlanks" dxfId="16" priority="16">
      <formula>LEN(TRIM(D196))&gt;0</formula>
    </cfRule>
  </conditionalFormatting>
  <conditionalFormatting sqref="D197:CZ197">
    <cfRule type="notContainsBlanks" dxfId="15" priority="15">
      <formula>LEN(TRIM(D197))&gt;0</formula>
    </cfRule>
  </conditionalFormatting>
  <conditionalFormatting sqref="D198:CZ198">
    <cfRule type="notContainsBlanks" dxfId="14" priority="14">
      <formula>LEN(TRIM(D198))&gt;0</formula>
    </cfRule>
  </conditionalFormatting>
  <conditionalFormatting sqref="D199:CZ199">
    <cfRule type="notContainsBlanks" dxfId="13" priority="13">
      <formula>LEN(TRIM(D199))&gt;0</formula>
    </cfRule>
  </conditionalFormatting>
  <conditionalFormatting sqref="D200:CZ200">
    <cfRule type="notContainsBlanks" dxfId="12" priority="12">
      <formula>LEN(TRIM(D200))&gt;0</formula>
    </cfRule>
  </conditionalFormatting>
  <conditionalFormatting sqref="D201:CZ201">
    <cfRule type="notContainsBlanks" dxfId="11" priority="11">
      <formula>LEN(TRIM(D201))&gt;0</formula>
    </cfRule>
  </conditionalFormatting>
  <conditionalFormatting sqref="D202:CZ202">
    <cfRule type="notContainsBlanks" dxfId="10" priority="10">
      <formula>LEN(TRIM(D202))&gt;0</formula>
    </cfRule>
  </conditionalFormatting>
  <conditionalFormatting sqref="D204:CZ204">
    <cfRule type="notContainsBlanks" dxfId="9" priority="9">
      <formula>LEN(TRIM(D204))&gt;0</formula>
    </cfRule>
  </conditionalFormatting>
  <conditionalFormatting sqref="D205:CZ205">
    <cfRule type="notContainsBlanks" dxfId="8" priority="8">
      <formula>LEN(TRIM(D205))&gt;0</formula>
    </cfRule>
  </conditionalFormatting>
  <conditionalFormatting sqref="D206:CZ206">
    <cfRule type="notContainsBlanks" dxfId="7" priority="7">
      <formula>LEN(TRIM(D206))&gt;0</formula>
    </cfRule>
  </conditionalFormatting>
  <conditionalFormatting sqref="D207:CZ207">
    <cfRule type="notContainsBlanks" dxfId="6" priority="6">
      <formula>LEN(TRIM(D207))&gt;0</formula>
    </cfRule>
  </conditionalFormatting>
  <conditionalFormatting sqref="D208:CZ208">
    <cfRule type="notContainsBlanks" dxfId="5" priority="5">
      <formula>LEN(TRIM(D208))&gt;0</formula>
    </cfRule>
  </conditionalFormatting>
  <conditionalFormatting sqref="D209:CZ209">
    <cfRule type="notContainsBlanks" dxfId="4" priority="4">
      <formula>LEN(TRIM(D209))&gt;0</formula>
    </cfRule>
  </conditionalFormatting>
  <conditionalFormatting sqref="D210:CZ210">
    <cfRule type="notContainsBlanks" dxfId="3" priority="3">
      <formula>LEN(TRIM(D210))&gt;0</formula>
    </cfRule>
  </conditionalFormatting>
  <conditionalFormatting sqref="D212:CZ212">
    <cfRule type="notContainsBlanks" dxfId="2" priority="2">
      <formula>LEN(TRIM(D212))&gt;0</formula>
    </cfRule>
  </conditionalFormatting>
  <conditionalFormatting sqref="D214:CZ214">
    <cfRule type="notContainsBlanks" dxfId="1" priority="1">
      <formula>LEN(TRIM(D214))&gt;0</formula>
    </cfRule>
  </conditionalFormatting>
  <dataValidations count="3">
    <dataValidation type="whole" allowBlank="1" showInputMessage="1" showErrorMessage="1" sqref="D8" xr:uid="{00000000-0002-0000-0D00-000000000000}">
      <formula1>0</formula1>
      <formula2>O4</formula2>
    </dataValidation>
    <dataValidation type="whole" allowBlank="1" showInputMessage="1" showErrorMessage="1" errorTitle="EXCEEDS DATA SHEET" error="It is not possible to include that many periods based on the data provided." sqref="D7" xr:uid="{00000000-0002-0000-0D00-000001000000}">
      <formula1>0</formula1>
      <formula2>O3</formula2>
    </dataValidation>
    <dataValidation type="whole" allowBlank="1" showInputMessage="1" showErrorMessage="1" sqref="D9" xr:uid="{00000000-0002-0000-0D00-000002000000}">
      <formula1>0</formula1>
      <formula2>F7</formula2>
    </dataValidation>
  </dataValidations>
  <pageMargins left="0.7" right="0.7" top="0.75" bottom="0.75" header="0.3" footer="0.3"/>
  <pageSetup orientation="portrait"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34" operator="containsText" id="{41AF7391-D0F2-4F2D-8393-B93ADCCC26B8}">
            <xm:f>NOT(ISERROR(SEARCH($M$1,A2)))</xm:f>
            <xm:f>$M$1</xm:f>
            <x14:dxf>
              <font>
                <color theme="4" tint="0.79998168889431442"/>
              </font>
              <fill>
                <patternFill>
                  <bgColor theme="4" tint="0.79998168889431442"/>
                </patternFill>
              </fill>
            </x14:dxf>
          </x14:cfRule>
          <xm:sqref>A2:XFD9 A11:XFD1048576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AAPL_ANNUAL</vt:lpstr>
      <vt:lpstr>RAW_DATA_SHEET</vt:lpstr>
      <vt:lpstr>AAPL_QUARTERLY</vt:lpstr>
      <vt:lpstr>COMPREHENSIVE</vt:lpstr>
      <vt:lpstr>MODEL</vt:lpstr>
      <vt:lpstr>SANITIZED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Rafael Nicolas Fermin Cota</cp:lastModifiedBy>
  <cp:lastPrinted>2015-01-08T02:22:34Z</cp:lastPrinted>
  <dcterms:created xsi:type="dcterms:W3CDTF">2013-11-12T05:39:20Z</dcterms:created>
  <dcterms:modified xsi:type="dcterms:W3CDTF">2020-10-10T12:47:03Z</dcterms:modified>
</cp:coreProperties>
</file>