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AE841DD4-5AAA-4917-8B83-568CCA90373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Returns of the SAA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3" i="2" l="1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L26" i="2"/>
  <c r="L27" i="2"/>
  <c r="L28" i="2"/>
  <c r="L29" i="2"/>
  <c r="L30" i="2"/>
  <c r="L31" i="2"/>
  <c r="L32" i="2"/>
  <c r="L33" i="2"/>
  <c r="L34" i="2"/>
  <c r="L35" i="2"/>
  <c r="L36" i="2"/>
  <c r="L37" i="2"/>
  <c r="M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/>
  <c r="L50" i="2"/>
  <c r="L51" i="2"/>
  <c r="L52" i="2"/>
  <c r="L53" i="2"/>
  <c r="L54" i="2"/>
  <c r="L55" i="2"/>
  <c r="L56" i="2"/>
  <c r="L57" i="2"/>
  <c r="L58" i="2"/>
  <c r="L59" i="2"/>
  <c r="L60" i="2"/>
  <c r="L61" i="2"/>
  <c r="M61" i="2"/>
  <c r="L62" i="2"/>
  <c r="L63" i="2"/>
  <c r="L64" i="2"/>
  <c r="L65" i="2"/>
  <c r="L66" i="2"/>
  <c r="L67" i="2"/>
  <c r="L68" i="2"/>
  <c r="L69" i="2"/>
  <c r="L70" i="2"/>
  <c r="L71" i="2"/>
  <c r="L72" i="2"/>
  <c r="L73" i="2"/>
  <c r="M73" i="2"/>
  <c r="L74" i="2"/>
  <c r="L75" i="2"/>
  <c r="L76" i="2"/>
  <c r="L77" i="2"/>
  <c r="L78" i="2"/>
  <c r="L79" i="2"/>
  <c r="L80" i="2"/>
  <c r="L81" i="2"/>
  <c r="L82" i="2"/>
  <c r="L83" i="2"/>
  <c r="L84" i="2"/>
  <c r="L85" i="2"/>
  <c r="M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M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M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M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M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M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M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M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93" i="2"/>
  <c r="K9" i="2"/>
  <c r="L9" i="2"/>
  <c r="K8" i="2"/>
  <c r="K10" i="2"/>
  <c r="L10" i="2"/>
  <c r="K11" i="2"/>
  <c r="L11" i="2"/>
  <c r="K14" i="2"/>
  <c r="L14" i="2"/>
  <c r="K15" i="2"/>
  <c r="L15" i="2"/>
  <c r="K16" i="2"/>
  <c r="L16" i="2"/>
  <c r="K18" i="2"/>
  <c r="L18" i="2"/>
  <c r="K21" i="2"/>
  <c r="L21" i="2"/>
  <c r="K22" i="2"/>
  <c r="K23" i="2"/>
  <c r="L23" i="2"/>
  <c r="L8" i="2"/>
  <c r="D172" i="1"/>
  <c r="G173" i="1"/>
  <c r="G172" i="1"/>
  <c r="K17" i="2"/>
  <c r="B21" i="2"/>
  <c r="B22" i="2"/>
  <c r="B23" i="2"/>
  <c r="H21" i="2"/>
  <c r="H22" i="2"/>
  <c r="E21" i="2"/>
  <c r="E22" i="2"/>
  <c r="H23" i="2"/>
  <c r="I23" i="2"/>
  <c r="I21" i="2"/>
  <c r="E23" i="2"/>
  <c r="F23" i="2"/>
  <c r="F21" i="2"/>
  <c r="C23" i="2"/>
  <c r="C21" i="2"/>
  <c r="K5" i="2"/>
  <c r="H5" i="2"/>
  <c r="E5" i="2"/>
  <c r="B5" i="2"/>
</calcChain>
</file>

<file path=xl/sharedStrings.xml><?xml version="1.0" encoding="utf-8"?>
<sst xmlns="http://schemas.openxmlformats.org/spreadsheetml/2006/main" count="496" uniqueCount="43">
  <si>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</si>
  <si>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</si>
  <si>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</si>
  <si>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</si>
  <si>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</si>
  <si>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</si>
  <si>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</si>
  <si>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</si>
  <si>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</si>
  <si>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</si>
  <si>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</si>
  <si>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</si>
  <si>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</si>
  <si>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</si>
  <si>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</si>
  <si>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</si>
  <si>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</si>
  <si>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</si>
  <si>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</si>
  <si>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</si>
  <si>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</si>
  <si>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</si>
  <si>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</si>
  <si>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</si>
  <si>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</si>
  <si>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</si>
  <si>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</si>
  <si>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</si>
  <si>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</si>
  <si>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</si>
  <si>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</si>
  <si>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</si>
  <si>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</si>
  <si>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</si>
  <si>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</si>
  <si>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</si>
  <si>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</si>
  <si>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</si>
  <si>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</si>
  <si>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</si>
  <si>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</si>
  <si>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</si>
  <si>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[CLIENT NAME]'s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</si>
</sst>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4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3" fillId="0" borderId="0" xfId="1" applyNumberFormat="1" applyFont="1" applyFill="1" applyAlignment="1">
      <alignment vertical="center"/>
    </xf>
    <xf numFmtId="164" fontId="3" fillId="0" borderId="0" xfId="2" applyNumberFormat="1" applyFont="1" applyFill="1" applyAlignment="1">
      <alignment vertical="center"/>
    </xf>
    <xf numFmtId="164" fontId="0" fillId="0" borderId="0" xfId="2" applyNumberFormat="1" applyFont="1" applyFill="1"/>
    <xf numFmtId="10" fontId="0" fillId="0" borderId="1" xfId="1" applyNumberFormat="1" applyFont="1" applyFill="1" applyBorder="1"/>
    <xf numFmtId="164" fontId="3" fillId="0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/>
    <xf numFmtId="0" fontId="0" fillId="0" borderId="1" xfId="0" applyFill="1" applyBorder="1"/>
    <xf numFmtId="165" fontId="0" fillId="0" borderId="0" xfId="1" applyNumberFormat="1" applyFont="1" applyFill="1"/>
    <xf numFmtId="9" fontId="7" fillId="6" borderId="0" xfId="1" applyFont="1" applyFill="1"/>
    <xf numFmtId="10" fontId="0" fillId="6" borderId="0" xfId="1" applyNumberFormat="1" applyFont="1" applyFill="1"/>
    <xf numFmtId="164" fontId="1" fillId="6" borderId="0" xfId="2" applyNumberFormat="1" applyFont="1" applyFill="1"/>
    <xf numFmtId="10" fontId="0" fillId="6" borderId="1" xfId="1" applyNumberFormat="1" applyFont="1" applyFill="1" applyBorder="1"/>
    <xf numFmtId="164" fontId="1" fillId="6" borderId="1" xfId="2" applyNumberFormat="1" applyFont="1" applyFill="1" applyBorder="1"/>
    <xf numFmtId="164" fontId="0" fillId="6" borderId="0" xfId="2" applyNumberFormat="1" applyFont="1" applyFill="1"/>
    <xf numFmtId="164" fontId="0" fillId="6" borderId="1" xfId="2" applyNumberFormat="1" applyFont="1" applyFill="1" applyBorder="1"/>
    <xf numFmtId="49" fontId="8" fillId="7" borderId="0" xfId="1" applyNumberFormat="1" applyFont="1" applyFill="1" applyAlignment="1">
      <alignment horizontal="right" vertical="center"/>
    </xf>
    <xf numFmtId="49" fontId="8" fillId="7" borderId="0" xfId="2" applyNumberFormat="1" applyFont="1" applyFill="1" applyAlignment="1">
      <alignment horizontal="right" vertical="center"/>
    </xf>
    <xf numFmtId="49" fontId="2" fillId="7" borderId="0" xfId="1" applyNumberFormat="1" applyFont="1" applyFill="1" applyAlignment="1">
      <alignment horizontal="right"/>
    </xf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workbookViewId="0">
      <selection activeCell="E172" sqref="E172"/>
    </sheetView>
  </sheetViews>
  <sheetFormatPr defaultRowHeight="14.4"/>
  <cols>
    <col min="2" max="2" width="10.109375" bestFit="1" customWidth="1"/>
    <col min="3" max="4" width="20.44140625" bestFit="1" customWidth="1"/>
    <col min="5" max="5" width="20.44140625" style="13" customWidth="1"/>
    <col min="6" max="7" width="22.109375" bestFit="1" customWidth="1"/>
    <col min="8" max="8" width="22.10937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50">
        <v>134</v>
      </c>
      <c r="B136" s="51">
        <v>58838</v>
      </c>
      <c r="C136" s="50">
        <v>220.61633074935401</v>
      </c>
      <c r="D136" s="50">
        <v>4.6890999999999998</v>
      </c>
      <c r="E136" s="52">
        <v>-2.976859727653219E-2</v>
      </c>
      <c r="F136" s="50">
        <v>272.43660953411995</v>
      </c>
      <c r="G136" s="50">
        <v>25.039000000000001</v>
      </c>
      <c r="H136" s="52">
        <v>-5.1565021428295305E-2</v>
      </c>
      <c r="I136" s="50">
        <v>178.29872234575814</v>
      </c>
      <c r="J136" s="52">
        <v>4.2455633862615002E-3</v>
      </c>
    </row>
    <row r="137" spans="1:10" s="11" customFormat="1">
      <c r="A137" s="50">
        <v>135</v>
      </c>
      <c r="B137" s="51">
        <v>58866</v>
      </c>
      <c r="C137" s="50">
        <v>221.41209302325581</v>
      </c>
      <c r="D137" s="50">
        <v>4.5106000000000002</v>
      </c>
      <c r="E137" s="52">
        <v>3.6069962327760761E-3</v>
      </c>
      <c r="F137" s="50">
        <v>274.49313884299522</v>
      </c>
      <c r="G137" s="50">
        <v>24.48</v>
      </c>
      <c r="H137" s="52">
        <v>7.5486525558809301E-3</v>
      </c>
      <c r="I137" s="50">
        <v>179.1391851656428</v>
      </c>
      <c r="J137" s="52">
        <v>4.7137904794114695E-3</v>
      </c>
    </row>
    <row r="138" spans="1:10" s="11" customFormat="1">
      <c r="A138" s="50">
        <v>136</v>
      </c>
      <c r="B138" s="51">
        <v>58897</v>
      </c>
      <c r="C138" s="50">
        <v>225.07710594315245</v>
      </c>
      <c r="D138" s="50">
        <v>4.3483999999999998</v>
      </c>
      <c r="E138" s="52">
        <v>1.6552903095097379E-2</v>
      </c>
      <c r="F138" s="50">
        <v>288.20898959010799</v>
      </c>
      <c r="G138" s="50">
        <v>24.298999999999999</v>
      </c>
      <c r="H138" s="52">
        <v>4.9967918341878734E-2</v>
      </c>
      <c r="I138" s="50">
        <v>179.97964798552746</v>
      </c>
      <c r="J138" s="52">
        <v>4.6916749069028174E-3</v>
      </c>
    </row>
    <row r="139" spans="1:10" s="11" customFormat="1">
      <c r="A139" s="50">
        <v>137</v>
      </c>
      <c r="B139" s="51">
        <v>58927</v>
      </c>
      <c r="C139" s="50">
        <v>218.16723514211887</v>
      </c>
      <c r="D139" s="50">
        <v>4.5494000000000003</v>
      </c>
      <c r="E139" s="52">
        <v>-3.0700016210350588E-2</v>
      </c>
      <c r="F139" s="50">
        <v>278.62982876394142</v>
      </c>
      <c r="G139" s="50">
        <v>23.908999999999999</v>
      </c>
      <c r="H139" s="52">
        <v>-3.3236856490111891E-2</v>
      </c>
      <c r="I139" s="50">
        <v>180.85779972110203</v>
      </c>
      <c r="J139" s="52">
        <v>4.8791724253465368E-3</v>
      </c>
    </row>
    <row r="140" spans="1:10" s="11" customFormat="1">
      <c r="A140" s="50">
        <v>138</v>
      </c>
      <c r="B140" s="51">
        <v>58958</v>
      </c>
      <c r="C140" s="50">
        <v>220.95850129198968</v>
      </c>
      <c r="D140" s="50">
        <v>4.3414999999999999</v>
      </c>
      <c r="E140" s="52">
        <v>1.279415833478623E-2</v>
      </c>
      <c r="F140" s="50">
        <v>273.90558789430952</v>
      </c>
      <c r="G140" s="50">
        <v>24.187000000000001</v>
      </c>
      <c r="H140" s="52">
        <v>-1.6955258848593464E-2</v>
      </c>
      <c r="I140" s="50">
        <v>181.70580032412468</v>
      </c>
      <c r="J140" s="52">
        <v>4.6887698751745472E-3</v>
      </c>
    </row>
    <row r="141" spans="1:10" s="11" customFormat="1">
      <c r="A141" s="50">
        <v>139</v>
      </c>
      <c r="B141" s="51">
        <v>58988</v>
      </c>
      <c r="C141" s="50">
        <v>225.24289405684755</v>
      </c>
      <c r="D141" s="50">
        <v>4.4279000000000002</v>
      </c>
      <c r="E141" s="52">
        <v>1.9390033602717915E-2</v>
      </c>
      <c r="F141" s="50">
        <v>280.5158895266872</v>
      </c>
      <c r="G141" s="50">
        <v>23.957999999999998</v>
      </c>
      <c r="H141" s="52">
        <v>2.413350411430221E-2</v>
      </c>
      <c r="I141" s="50">
        <v>182.58772095126824</v>
      </c>
      <c r="J141" s="52">
        <v>4.8535634281921536E-3</v>
      </c>
    </row>
    <row r="142" spans="1:10" s="11" customFormat="1">
      <c r="A142" s="50">
        <v>140</v>
      </c>
      <c r="B142" s="51">
        <v>59019</v>
      </c>
      <c r="C142" s="50">
        <v>222.48253229974156</v>
      </c>
      <c r="D142" s="50">
        <v>4.3634000000000004</v>
      </c>
      <c r="E142" s="52">
        <v>-1.2255044798036175E-2</v>
      </c>
      <c r="F142" s="50">
        <v>271.34633795591247</v>
      </c>
      <c r="G142" s="50">
        <v>24.093</v>
      </c>
      <c r="H142" s="52">
        <v>-3.2688171733324833E-2</v>
      </c>
      <c r="I142" s="50">
        <v>183.49225492782574</v>
      </c>
      <c r="J142" s="52">
        <v>4.9539693679561169E-3</v>
      </c>
    </row>
    <row r="143" spans="1:10" s="11" customFormat="1">
      <c r="A143" s="50">
        <v>141</v>
      </c>
      <c r="B143" s="51">
        <v>59050</v>
      </c>
      <c r="C143" s="50">
        <v>222.42878552971578</v>
      </c>
      <c r="D143" s="50">
        <v>4.3935000000000004</v>
      </c>
      <c r="E143" s="52">
        <v>-2.4157748237677953E-4</v>
      </c>
      <c r="F143" s="50">
        <v>281.78895024499803</v>
      </c>
      <c r="G143" s="50">
        <v>23.497</v>
      </c>
      <c r="H143" s="52">
        <v>3.8484441572903198E-2</v>
      </c>
      <c r="I143" s="50">
        <v>184.40432668752121</v>
      </c>
      <c r="J143" s="52">
        <v>4.970628106642519E-3</v>
      </c>
    </row>
    <row r="144" spans="1:10" s="11" customFormat="1">
      <c r="A144" s="50">
        <v>142</v>
      </c>
      <c r="B144" s="51">
        <v>59080</v>
      </c>
      <c r="C144" s="50">
        <v>219.39550387596898</v>
      </c>
      <c r="D144" s="50">
        <v>4.2930000000000001</v>
      </c>
      <c r="E144" s="52">
        <v>-1.3637091289794238E-2</v>
      </c>
      <c r="F144" s="50">
        <v>264.03255060532496</v>
      </c>
      <c r="G144" s="50">
        <v>23.88</v>
      </c>
      <c r="H144" s="52">
        <v>-6.3013115398013256E-2</v>
      </c>
      <c r="I144" s="50">
        <v>185.36916292918255</v>
      </c>
      <c r="J144" s="52">
        <v>5.2321778940484943E-3</v>
      </c>
    </row>
    <row r="145" spans="1:10" s="11" customFormat="1">
      <c r="A145" s="50">
        <v>143</v>
      </c>
      <c r="B145" s="51">
        <v>59111</v>
      </c>
      <c r="C145" s="50">
        <v>218.58661498708011</v>
      </c>
      <c r="D145" s="50">
        <v>4.2552000000000003</v>
      </c>
      <c r="E145" s="52">
        <v>-3.6868982025546108E-3</v>
      </c>
      <c r="F145" s="50">
        <v>260.18832330854406</v>
      </c>
      <c r="G145" s="50">
        <v>21.867999999999999</v>
      </c>
      <c r="H145" s="52">
        <v>-1.4559671858517321E-2</v>
      </c>
      <c r="I145" s="50">
        <v>186.31892360456791</v>
      </c>
      <c r="J145" s="52">
        <v>5.1236174365647032E-3</v>
      </c>
    </row>
    <row r="146" spans="1:10" s="11" customFormat="1">
      <c r="A146" s="50">
        <v>144</v>
      </c>
      <c r="B146" s="51">
        <v>59141</v>
      </c>
      <c r="C146" s="50">
        <v>221.53245478036175</v>
      </c>
      <c r="D146" s="50">
        <v>3.9563000000000001</v>
      </c>
      <c r="E146" s="52">
        <v>1.3476762030720653E-2</v>
      </c>
      <c r="F146" s="50">
        <v>244.49915775611689</v>
      </c>
      <c r="G146" s="50">
        <v>22.498000000000001</v>
      </c>
      <c r="H146" s="52">
        <v>-6.0299268441121351E-2</v>
      </c>
      <c r="I146" s="50">
        <v>187.29883541250518</v>
      </c>
      <c r="J146" s="52">
        <v>5.2593251881219343E-3</v>
      </c>
    </row>
    <row r="147" spans="1:10" s="11" customFormat="1">
      <c r="A147" s="50">
        <v>145</v>
      </c>
      <c r="B147" s="51">
        <v>59172</v>
      </c>
      <c r="C147" s="50">
        <v>229.47354005167958</v>
      </c>
      <c r="D147" s="50">
        <v>3.9241000000000001</v>
      </c>
      <c r="E147" s="52">
        <v>3.5846148498607198E-2</v>
      </c>
      <c r="F147" s="50">
        <v>246.66495659515334</v>
      </c>
      <c r="G147" s="50">
        <v>22.33</v>
      </c>
      <c r="H147" s="52">
        <v>8.8581034753371091E-3</v>
      </c>
      <c r="I147" s="50">
        <v>188.26367165416653</v>
      </c>
      <c r="J147" s="52">
        <v>5.1513200257566954E-3</v>
      </c>
    </row>
    <row r="148" spans="1:10" s="11" customFormat="1">
      <c r="A148" s="50">
        <v>146</v>
      </c>
      <c r="B148" s="51">
        <v>59203</v>
      </c>
      <c r="C148" s="50">
        <v>231.21808785529714</v>
      </c>
      <c r="D148" s="50">
        <v>3.9245000000000001</v>
      </c>
      <c r="E148" s="52">
        <v>7.6023919935373635E-3</v>
      </c>
      <c r="F148" s="50">
        <v>252.30637479650821</v>
      </c>
      <c r="G148" s="50">
        <v>21.56</v>
      </c>
      <c r="H148" s="52">
        <v>2.2870772886535409E-2</v>
      </c>
      <c r="I148" s="50">
        <v>189.07775223306825</v>
      </c>
      <c r="J148" s="52">
        <v>4.3241511851376179E-3</v>
      </c>
    </row>
    <row r="149" spans="1:10" s="11" customFormat="1">
      <c r="A149" s="50">
        <v>147</v>
      </c>
      <c r="B149" s="51">
        <v>59231</v>
      </c>
      <c r="C149" s="50">
        <v>230.77534883720929</v>
      </c>
      <c r="D149" s="50">
        <v>3.6600999999999999</v>
      </c>
      <c r="E149" s="52">
        <v>-1.9148113462685828E-3</v>
      </c>
      <c r="F149" s="50">
        <v>229.6869761222849</v>
      </c>
      <c r="G149" s="50">
        <v>21.332999999999998</v>
      </c>
      <c r="H149" s="52">
        <v>-8.9650523861977138E-2</v>
      </c>
      <c r="I149" s="50">
        <v>189.91067726981495</v>
      </c>
      <c r="J149" s="52">
        <v>4.4051985329294019E-3</v>
      </c>
    </row>
    <row r="150" spans="1:10" s="11" customFormat="1">
      <c r="A150" s="50">
        <v>148</v>
      </c>
      <c r="B150" s="51">
        <v>59262</v>
      </c>
      <c r="C150" s="50">
        <v>221.41813953488369</v>
      </c>
      <c r="D150" s="50">
        <v>3.9034</v>
      </c>
      <c r="E150" s="52">
        <v>-4.0546832014221101E-2</v>
      </c>
      <c r="F150" s="50">
        <v>212.18122987804631</v>
      </c>
      <c r="G150" s="50">
        <v>19.448</v>
      </c>
      <c r="H150" s="52">
        <v>-7.6215667687307476E-2</v>
      </c>
      <c r="I150" s="50">
        <v>190.63807334262995</v>
      </c>
      <c r="J150" s="52">
        <v>3.8302010359404478E-3</v>
      </c>
    </row>
    <row r="151" spans="1:10" s="11" customFormat="1">
      <c r="A151" s="50">
        <v>149</v>
      </c>
      <c r="B151" s="51">
        <v>59292</v>
      </c>
      <c r="C151" s="50">
        <v>223.0516795865633</v>
      </c>
      <c r="D151" s="50">
        <v>4.0420999999999996</v>
      </c>
      <c r="E151" s="52">
        <v>7.3776252257879895E-3</v>
      </c>
      <c r="F151" s="50">
        <v>232.89840963349263</v>
      </c>
      <c r="G151" s="50">
        <v>20.558</v>
      </c>
      <c r="H151" s="52">
        <v>9.7639078477176192E-2</v>
      </c>
      <c r="I151" s="50">
        <v>191.33531828289301</v>
      </c>
      <c r="J151" s="52">
        <v>3.6574275433948465E-3</v>
      </c>
    </row>
    <row r="152" spans="1:10" s="11" customFormat="1">
      <c r="A152" s="50">
        <v>150</v>
      </c>
      <c r="B152" s="51">
        <v>59323</v>
      </c>
      <c r="C152" s="50">
        <v>221.44806201550389</v>
      </c>
      <c r="D152" s="50">
        <v>3.9226999999999999</v>
      </c>
      <c r="E152" s="52">
        <v>-7.1894440518528368E-3</v>
      </c>
      <c r="F152" s="50">
        <v>226.74699963240192</v>
      </c>
      <c r="G152" s="50">
        <v>21.359000000000002</v>
      </c>
      <c r="H152" s="52">
        <v>-2.6412417374472655E-2</v>
      </c>
      <c r="I152" s="50">
        <v>191.95341650020731</v>
      </c>
      <c r="J152" s="52">
        <v>3.2304449740973989E-3</v>
      </c>
    </row>
    <row r="153" spans="1:10" s="11" customFormat="1">
      <c r="A153" s="50">
        <v>151</v>
      </c>
      <c r="B153" s="51">
        <v>59353</v>
      </c>
      <c r="C153" s="50">
        <v>219.27514211886304</v>
      </c>
      <c r="D153" s="50">
        <v>3.9645999999999999</v>
      </c>
      <c r="E153" s="52">
        <v>-9.8123229296480357E-3</v>
      </c>
      <c r="F153" s="50">
        <v>221.24716727327075</v>
      </c>
      <c r="G153" s="50">
        <v>20.815999999999999</v>
      </c>
      <c r="H153" s="52">
        <v>-2.4255369941156457E-2</v>
      </c>
      <c r="I153" s="50">
        <v>192.55267025967663</v>
      </c>
      <c r="J153" s="52">
        <v>3.1218707663308153E-3</v>
      </c>
    </row>
    <row r="154" spans="1:10" s="11" customFormat="1">
      <c r="A154" s="50">
        <v>152</v>
      </c>
      <c r="B154" s="51">
        <v>59384</v>
      </c>
      <c r="C154" s="50">
        <v>224.80847545219635</v>
      </c>
      <c r="D154" s="50">
        <v>3.8357000000000001</v>
      </c>
      <c r="E154" s="52">
        <v>2.5234658520179341E-2</v>
      </c>
      <c r="F154" s="50">
        <v>217.26095018036543</v>
      </c>
      <c r="G154" s="50">
        <v>20.443999999999999</v>
      </c>
      <c r="H154" s="52">
        <v>-1.8017031097088774E-2</v>
      </c>
      <c r="I154" s="50">
        <v>193.14061734443902</v>
      </c>
      <c r="J154" s="52">
        <v>3.0534351145039169E-3</v>
      </c>
    </row>
    <row r="155" spans="1:10" s="11" customFormat="1">
      <c r="A155" s="50">
        <v>153</v>
      </c>
      <c r="B155" s="51">
        <v>59415</v>
      </c>
      <c r="C155" s="50">
        <v>232.9102842377261</v>
      </c>
      <c r="D155" s="50">
        <v>3.6753999999999998</v>
      </c>
      <c r="E155" s="52">
        <v>3.603871593022985E-2</v>
      </c>
      <c r="F155" s="50">
        <v>203.98520720815341</v>
      </c>
      <c r="G155" s="50">
        <v>20.292999999999999</v>
      </c>
      <c r="H155" s="52">
        <v>-6.1105058047434546E-2</v>
      </c>
      <c r="I155" s="50">
        <v>193.69464440508045</v>
      </c>
      <c r="J155" s="52">
        <v>2.8685165671465261E-3</v>
      </c>
    </row>
    <row r="156" spans="1:10" s="11" customFormat="1">
      <c r="A156" s="50">
        <v>154</v>
      </c>
      <c r="B156" s="51">
        <v>59445</v>
      </c>
      <c r="C156" s="50">
        <v>235.02454780361757</v>
      </c>
      <c r="D156" s="50">
        <v>3.6217999999999999</v>
      </c>
      <c r="E156" s="52">
        <v>9.0775878480895376E-3</v>
      </c>
      <c r="F156" s="50">
        <v>186.2185067440104</v>
      </c>
      <c r="G156" s="50">
        <v>17.443999999999999</v>
      </c>
      <c r="H156" s="52">
        <v>-8.7097984737752432E-2</v>
      </c>
      <c r="I156" s="50">
        <v>194.19967587532508</v>
      </c>
      <c r="J156" s="52">
        <v>2.6073589788494166E-3</v>
      </c>
    </row>
    <row r="157" spans="1:10" s="11" customFormat="1">
      <c r="A157" s="50">
        <v>155</v>
      </c>
      <c r="B157" s="51">
        <v>59476</v>
      </c>
      <c r="C157" s="50">
        <v>238.29488372093022</v>
      </c>
      <c r="D157" s="50">
        <v>3.6015000000000001</v>
      </c>
      <c r="E157" s="52">
        <v>1.3914869522673377E-2</v>
      </c>
      <c r="F157" s="50">
        <v>193.76113397939028</v>
      </c>
      <c r="G157" s="50">
        <v>19.965</v>
      </c>
      <c r="H157" s="52">
        <v>4.0504176342411179E-2</v>
      </c>
      <c r="I157" s="50">
        <v>194.61425394791394</v>
      </c>
      <c r="J157" s="52">
        <v>2.1348031129310905E-3</v>
      </c>
    </row>
    <row r="158" spans="1:10" s="11" customFormat="1">
      <c r="A158" s="50">
        <v>156</v>
      </c>
      <c r="B158" s="51">
        <v>59506</v>
      </c>
      <c r="C158" s="50">
        <v>232.63121447028425</v>
      </c>
      <c r="D158" s="50">
        <v>3.8414999999999999</v>
      </c>
      <c r="E158" s="52">
        <v>-2.3767481543073132E-2</v>
      </c>
      <c r="F158" s="50">
        <v>199.40739962755453</v>
      </c>
      <c r="G158" s="50">
        <v>21.449000000000002</v>
      </c>
      <c r="H158" s="52">
        <v>2.9140341678454564E-2</v>
      </c>
      <c r="I158" s="50">
        <v>194.95345418912299</v>
      </c>
      <c r="J158" s="52">
        <v>1.7429362666304953E-3</v>
      </c>
    </row>
    <row r="159" spans="1:10" s="11" customFormat="1">
      <c r="A159" s="50">
        <v>157</v>
      </c>
      <c r="B159" s="51">
        <v>59537</v>
      </c>
      <c r="C159" s="50">
        <v>227.20180878552969</v>
      </c>
      <c r="D159" s="50">
        <v>3.7707999999999999</v>
      </c>
      <c r="E159" s="52">
        <v>-2.3339110777191491E-2</v>
      </c>
      <c r="F159" s="50">
        <v>202.68710134799414</v>
      </c>
      <c r="G159" s="50">
        <v>21.763999999999999</v>
      </c>
      <c r="H159" s="52">
        <v>1.6447241810310546E-2</v>
      </c>
      <c r="I159" s="50">
        <v>195.25873440621118</v>
      </c>
      <c r="J159" s="52">
        <v>1.5659133527946196E-3</v>
      </c>
    </row>
    <row r="160" spans="1:10" s="11" customFormat="1">
      <c r="A160" s="50">
        <v>158</v>
      </c>
      <c r="B160" s="51">
        <v>59568</v>
      </c>
      <c r="C160" s="50">
        <v>223.21684754521962</v>
      </c>
      <c r="D160" s="50">
        <v>3.8344</v>
      </c>
      <c r="E160" s="52">
        <v>-1.753930244486623E-2</v>
      </c>
      <c r="F160" s="50">
        <v>195.40138879351088</v>
      </c>
      <c r="G160" s="50">
        <v>21.081</v>
      </c>
      <c r="H160" s="52">
        <v>-3.5945615216897327E-2</v>
      </c>
      <c r="I160" s="50">
        <v>195.51878792447141</v>
      </c>
      <c r="J160" s="52">
        <v>1.3318406423716092E-3</v>
      </c>
    </row>
    <row r="161" spans="1:10" s="11" customFormat="1">
      <c r="A161" s="50">
        <v>159</v>
      </c>
      <c r="B161" s="51">
        <v>59596</v>
      </c>
      <c r="C161" s="50">
        <v>224.07958656330752</v>
      </c>
      <c r="D161" s="50">
        <v>4.0589000000000004</v>
      </c>
      <c r="E161" s="52">
        <v>3.8650264421152989E-3</v>
      </c>
      <c r="F161" s="50">
        <v>198.08485455639803</v>
      </c>
      <c r="G161" s="50">
        <v>20.815000000000001</v>
      </c>
      <c r="H161" s="52">
        <v>1.3733094628733102E-2</v>
      </c>
      <c r="I161" s="50">
        <v>195.80899257528361</v>
      </c>
      <c r="J161" s="52">
        <v>1.484280124139811E-3</v>
      </c>
    </row>
    <row r="162" spans="1:10" s="11" customFormat="1">
      <c r="A162" s="50">
        <v>160</v>
      </c>
      <c r="B162" s="51">
        <v>59627</v>
      </c>
      <c r="C162" s="50">
        <v>223.92149870801032</v>
      </c>
      <c r="D162" s="50">
        <v>3.9628999999999999</v>
      </c>
      <c r="E162" s="52">
        <v>-7.0549869232525272E-4</v>
      </c>
      <c r="F162" s="50">
        <v>202.99673201294269</v>
      </c>
      <c r="G162" s="50">
        <v>21.457000000000001</v>
      </c>
      <c r="H162" s="52">
        <v>2.4796835010655324E-2</v>
      </c>
      <c r="I162" s="50">
        <v>196.09165944295785</v>
      </c>
      <c r="J162" s="52">
        <v>1.4435847095508596E-3</v>
      </c>
    </row>
    <row r="163" spans="1:10" s="11" customFormat="1">
      <c r="A163" s="50">
        <v>161</v>
      </c>
      <c r="B163" s="51">
        <v>59657</v>
      </c>
      <c r="C163" s="50">
        <v>232.81416020671836</v>
      </c>
      <c r="D163" s="50">
        <v>4.0087999999999999</v>
      </c>
      <c r="E163" s="52">
        <v>3.9713299303627429E-2</v>
      </c>
      <c r="F163" s="50">
        <v>196.9677200437886</v>
      </c>
      <c r="G163" s="50">
        <v>20.853999999999999</v>
      </c>
      <c r="H163" s="52">
        <v>-2.9700044475443502E-2</v>
      </c>
      <c r="I163" s="50">
        <v>196.38563298533904</v>
      </c>
      <c r="J163" s="52">
        <v>1.4991639278095399E-3</v>
      </c>
    </row>
    <row r="164" spans="1:10" s="11" customFormat="1">
      <c r="A164" s="50">
        <v>162</v>
      </c>
      <c r="B164" s="51">
        <v>59688</v>
      </c>
      <c r="C164" s="50">
        <v>238.71767441860467</v>
      </c>
      <c r="D164" s="50">
        <v>3.7963</v>
      </c>
      <c r="E164" s="52">
        <v>2.5357195656159917E-2</v>
      </c>
      <c r="F164" s="50">
        <v>192.65833983025857</v>
      </c>
      <c r="G164" s="50">
        <v>20.123999999999999</v>
      </c>
      <c r="H164" s="52">
        <v>-2.1878611442382536E-2</v>
      </c>
      <c r="I164" s="50">
        <v>196.66829985301328</v>
      </c>
      <c r="J164" s="52">
        <v>1.4393459611953354E-3</v>
      </c>
    </row>
    <row r="165" spans="1:10" s="11" customFormat="1">
      <c r="A165" s="50">
        <v>163</v>
      </c>
      <c r="B165" s="51">
        <v>59718</v>
      </c>
      <c r="C165" s="50">
        <v>249.24677002583979</v>
      </c>
      <c r="D165" s="50">
        <v>3.6642000000000001</v>
      </c>
      <c r="E165" s="52">
        <v>4.410689586717307E-2</v>
      </c>
      <c r="F165" s="50">
        <v>181.13818051084013</v>
      </c>
      <c r="G165" s="50">
        <v>18.390999999999998</v>
      </c>
      <c r="H165" s="52">
        <v>-5.9795798767747425E-2</v>
      </c>
      <c r="I165" s="50">
        <v>196.95473561225648</v>
      </c>
      <c r="J165" s="52">
        <v>1.4564409183243144E-3</v>
      </c>
    </row>
    <row r="166" spans="1:10" s="11" customFormat="1">
      <c r="A166" s="50">
        <v>164</v>
      </c>
      <c r="B166" s="51">
        <v>59749</v>
      </c>
      <c r="C166" s="50">
        <v>252.84816537467697</v>
      </c>
      <c r="D166" s="50">
        <v>3.4058000000000002</v>
      </c>
      <c r="E166" s="52">
        <v>1.4449115422694586E-2</v>
      </c>
      <c r="F166" s="50">
        <v>162.83098972745231</v>
      </c>
      <c r="G166" s="50">
        <v>16.408999999999999</v>
      </c>
      <c r="H166" s="52">
        <v>-0.10106754264483869</v>
      </c>
      <c r="I166" s="50">
        <v>197.24117137149966</v>
      </c>
      <c r="J166" s="52">
        <v>1.4543227831143909E-3</v>
      </c>
    </row>
    <row r="167" spans="1:10" s="11" customFormat="1">
      <c r="A167" s="50">
        <v>165</v>
      </c>
      <c r="B167" s="51">
        <v>59780</v>
      </c>
      <c r="C167" s="50">
        <v>257.61741602067184</v>
      </c>
      <c r="D167" s="50">
        <v>3.194</v>
      </c>
      <c r="E167" s="52">
        <v>1.8862112916372853E-2</v>
      </c>
      <c r="F167" s="50">
        <v>166.96040847818446</v>
      </c>
      <c r="G167" s="50">
        <v>16.632000000000001</v>
      </c>
      <c r="H167" s="52">
        <v>2.5360152619866818E-2</v>
      </c>
      <c r="I167" s="50">
        <v>197.51253156446688</v>
      </c>
      <c r="J167" s="52">
        <v>1.3757786525011096E-3</v>
      </c>
    </row>
    <row r="168" spans="1:10" s="11" customFormat="1">
      <c r="A168" s="50">
        <v>166</v>
      </c>
      <c r="B168" s="51">
        <v>59810</v>
      </c>
      <c r="C168" s="50">
        <v>257.94082687338505</v>
      </c>
      <c r="D168" s="50">
        <v>3.27</v>
      </c>
      <c r="E168" s="52">
        <v>1.2553920371876492E-3</v>
      </c>
      <c r="F168" s="50">
        <v>152.62065093131571</v>
      </c>
      <c r="G168" s="50">
        <v>15.816000000000001</v>
      </c>
      <c r="H168" s="52">
        <v>-8.588717335788279E-2</v>
      </c>
      <c r="I168" s="50">
        <v>197.78766064900313</v>
      </c>
      <c r="J168" s="52">
        <v>1.3929702705797466E-3</v>
      </c>
    </row>
    <row r="169" spans="1:10" s="11" customFormat="1">
      <c r="A169" s="50">
        <v>167</v>
      </c>
      <c r="B169" s="51">
        <v>59841</v>
      </c>
      <c r="C169" s="50">
        <v>258.63136950904391</v>
      </c>
      <c r="D169" s="50">
        <v>3.2618999999999998</v>
      </c>
      <c r="E169" s="52">
        <v>2.6771358533243098E-3</v>
      </c>
      <c r="F169" s="50">
        <v>161.35029670414013</v>
      </c>
      <c r="G169" s="50">
        <v>15.913</v>
      </c>
      <c r="H169" s="52">
        <v>5.719832617378269E-2</v>
      </c>
      <c r="I169" s="50">
        <v>198.04017638412543</v>
      </c>
      <c r="J169" s="52">
        <v>1.2767011566531424E-3</v>
      </c>
    </row>
    <row r="170" spans="1:10" s="11" customFormat="1">
      <c r="A170" s="50">
        <v>168</v>
      </c>
      <c r="B170" s="51">
        <v>59871</v>
      </c>
      <c r="C170" s="50">
        <v>257.08397932816536</v>
      </c>
      <c r="D170" s="50">
        <v>3.2012</v>
      </c>
      <c r="E170" s="52">
        <v>-5.9829949623510063E-3</v>
      </c>
      <c r="F170" s="50">
        <v>167.9971561645385</v>
      </c>
      <c r="G170" s="50">
        <v>16.039000000000001</v>
      </c>
      <c r="H170" s="52">
        <v>4.1195210645235875E-2</v>
      </c>
      <c r="I170" s="50">
        <v>198.27384766140281</v>
      </c>
      <c r="J170" s="52">
        <v>1.1799185475584715E-3</v>
      </c>
    </row>
    <row r="171" spans="1:10" s="11" customFormat="1">
      <c r="A171" s="50">
        <v>169</v>
      </c>
      <c r="B171" s="51">
        <v>59902</v>
      </c>
      <c r="C171" s="50">
        <v>271.4941085271318</v>
      </c>
      <c r="D171" s="50">
        <v>3.1295999999999999</v>
      </c>
      <c r="E171" s="52">
        <v>5.6052225567008382E-2</v>
      </c>
      <c r="F171" s="50">
        <v>160.00916975354772</v>
      </c>
      <c r="G171" s="50">
        <v>16.145</v>
      </c>
      <c r="H171" s="52">
        <v>-4.7548343039612161E-2</v>
      </c>
      <c r="I171" s="50">
        <v>198.49244337240418</v>
      </c>
      <c r="J171" s="52">
        <v>1.102493917274817E-3</v>
      </c>
    </row>
    <row r="172" spans="1:10">
      <c r="B172" s="1"/>
      <c r="D172">
        <f>AVERAGE(D136:D171)</f>
        <v>3.9056805555555556</v>
      </c>
      <c r="G172">
        <f>AVERAGE(G136:G171)</f>
        <v>20.837416666666666</v>
      </c>
    </row>
    <row r="173" spans="1:10">
      <c r="B173" s="1"/>
      <c r="G173">
        <f>(1/G172)*100</f>
        <v>4.7990593843606657</v>
      </c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3"/>
  <sheetViews>
    <sheetView tabSelected="1" topLeftCell="C142" workbookViewId="0">
      <selection activeCell="K162" sqref="K162"/>
    </sheetView>
  </sheetViews>
  <sheetFormatPr defaultRowHeight="14.4"/>
  <cols>
    <col min="1" max="1" width="45.33203125" bestFit="1" customWidth="1"/>
    <col min="2" max="2" width="22.33203125" bestFit="1" customWidth="1"/>
    <col min="3" max="3" width="17.6640625" bestFit="1" customWidth="1"/>
    <col min="4" max="4" width="12.5546875" bestFit="1" customWidth="1"/>
    <col min="5" max="5" width="20.44140625" bestFit="1" customWidth="1"/>
    <col min="6" max="6" width="17.6640625" bestFit="1" customWidth="1"/>
    <col min="7" max="7" width="12.5546875" bestFit="1" customWidth="1"/>
    <col min="8" max="8" width="19.44140625" bestFit="1" customWidth="1"/>
    <col min="9" max="9" width="17.6640625" bestFit="1" customWidth="1"/>
    <col min="10" max="10" width="12.5546875" bestFit="1" customWidth="1"/>
    <col min="11" max="11" width="21.5546875" bestFit="1" customWidth="1"/>
    <col min="12" max="12" width="26" bestFit="1" customWidth="1"/>
    <col min="13" max="13" width="27.88671875" bestFit="1" customWidth="1"/>
    <col min="14" max="14" width="16.6640625" customWidth="1"/>
    <col min="15" max="15" width="10.44140625" bestFit="1" customWidth="1"/>
    <col min="16" max="17" width="16.109375" customWidth="1"/>
    <col min="18" max="18" width="12.109375" bestFit="1" customWidth="1"/>
    <col min="19" max="19" width="16.886718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0">
        <v>0.35</v>
      </c>
      <c r="L2" s="47" t="s">
        <v>26</v>
      </c>
      <c r="M2" s="48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0">
        <v>0.57999999999999996</v>
      </c>
      <c r="L3" s="49" t="s">
        <v>28</v>
      </c>
      <c r="M3" s="48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0">
        <v>7.0000000000000007E-2</v>
      </c>
      <c r="L4" s="49" t="s">
        <v>30</v>
      </c>
      <c r="M4" s="48" t="s">
        <v>31</v>
      </c>
      <c r="N4" s="15"/>
      <c r="O4" s="7"/>
      <c r="P4" s="15"/>
      <c r="Q4" s="15"/>
      <c r="R4" s="7"/>
      <c r="S4" s="16"/>
    </row>
    <row r="5" spans="1:19" ht="1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1</v>
      </c>
      <c r="L5" s="27"/>
      <c r="M5" s="21"/>
      <c r="N5" s="15"/>
      <c r="O5" s="7"/>
      <c r="P5" s="15"/>
      <c r="Q5" s="15"/>
      <c r="R5" s="7"/>
      <c r="S5" s="16"/>
    </row>
    <row r="6" spans="1:19" ht="1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4" t="s">
        <v>41</v>
      </c>
      <c r="L7" s="29" t="s">
        <v>19</v>
      </c>
      <c r="M7" s="28"/>
      <c r="N7" s="7"/>
      <c r="O7" s="7"/>
      <c r="P7" s="7"/>
      <c r="Q7" s="7"/>
      <c r="R7" s="7"/>
      <c r="S7" s="7"/>
    </row>
    <row r="8" spans="1:19">
      <c r="A8" s="3" t="s">
        <v>20</v>
      </c>
      <c r="B8" s="32">
        <v>6.3028025471333932E-2</v>
      </c>
      <c r="C8" s="33">
        <v>378168.15282800357</v>
      </c>
      <c r="D8" s="33"/>
      <c r="E8" s="32">
        <v>5.9278580024137772E-2</v>
      </c>
      <c r="F8" s="33">
        <v>474228.64019310218</v>
      </c>
      <c r="G8" s="33"/>
      <c r="H8" s="13">
        <v>5.3561652195219141E-2</v>
      </c>
      <c r="I8" s="34">
        <v>1981781.1312231082</v>
      </c>
      <c r="J8" s="11"/>
      <c r="K8" s="41">
        <f>AVERAGE(M37:M193)</f>
        <v>5.6904046083703759E-2</v>
      </c>
      <c r="L8" s="42">
        <f>8000000*K8</f>
        <v>455232.36866963009</v>
      </c>
      <c r="M8" s="30"/>
      <c r="N8" s="7"/>
      <c r="O8" s="7"/>
      <c r="P8" s="7"/>
      <c r="Q8" s="7"/>
      <c r="R8" s="7"/>
      <c r="S8" s="7"/>
    </row>
    <row r="9" spans="1:19">
      <c r="A9" s="3" t="s">
        <v>21</v>
      </c>
      <c r="B9" s="13">
        <v>6.9522583046280853E-2</v>
      </c>
      <c r="C9" s="33">
        <v>417135.49827768514</v>
      </c>
      <c r="D9" s="33"/>
      <c r="E9" s="13">
        <v>9.0068561122113963E-2</v>
      </c>
      <c r="F9" s="33">
        <v>720548.48897691176</v>
      </c>
      <c r="G9" s="33"/>
      <c r="H9" s="13">
        <v>0.12595449450579985</v>
      </c>
      <c r="I9" s="34">
        <v>4660316.2967145946</v>
      </c>
      <c r="J9" s="11"/>
      <c r="K9" s="41">
        <f>_xlfn.STDEV.S(M37:M193)</f>
        <v>0.10547938277486045</v>
      </c>
      <c r="L9" s="42">
        <f t="shared" ref="L9:L23" si="0">8000000*K9</f>
        <v>843835.06219888362</v>
      </c>
      <c r="M9" s="30"/>
      <c r="N9" s="7"/>
      <c r="O9" s="7"/>
      <c r="P9" s="7"/>
      <c r="Q9" s="7"/>
      <c r="R9" s="7"/>
      <c r="S9" s="7"/>
    </row>
    <row r="10" spans="1:19">
      <c r="A10" s="3" t="s">
        <v>22</v>
      </c>
      <c r="B10" s="13">
        <v>-6.4945575749469214E-3</v>
      </c>
      <c r="C10" s="33">
        <v>-38967.345449681532</v>
      </c>
      <c r="D10" s="33"/>
      <c r="E10" s="13">
        <v>-3.0789981097976191E-2</v>
      </c>
      <c r="F10" s="33">
        <v>-246319.84878380952</v>
      </c>
      <c r="G10" s="33"/>
      <c r="H10" s="13">
        <v>-7.2392842310580713E-2</v>
      </c>
      <c r="I10" s="34">
        <v>-2678535.1654914864</v>
      </c>
      <c r="J10" s="11"/>
      <c r="K10" s="41">
        <f>K8-K9</f>
        <v>-4.8575336691156691E-2</v>
      </c>
      <c r="L10" s="42">
        <f t="shared" si="0"/>
        <v>-388602.69352925353</v>
      </c>
      <c r="M10" s="30"/>
      <c r="N10" s="7"/>
      <c r="O10" s="7"/>
      <c r="P10" s="7"/>
      <c r="Q10" s="7"/>
      <c r="R10" s="7"/>
      <c r="S10" s="7"/>
    </row>
    <row r="11" spans="1:19" ht="15" thickBot="1">
      <c r="A11" s="18" t="s">
        <v>23</v>
      </c>
      <c r="B11" s="35">
        <v>0.1325506085176148</v>
      </c>
      <c r="C11" s="36">
        <v>795303.65110568877</v>
      </c>
      <c r="D11" s="36"/>
      <c r="E11" s="35">
        <v>0.14934714114625175</v>
      </c>
      <c r="F11" s="36">
        <v>1194777.1291700141</v>
      </c>
      <c r="G11" s="36"/>
      <c r="H11" s="35">
        <v>0.17951614670101898</v>
      </c>
      <c r="I11" s="37">
        <v>6642097.4279377023</v>
      </c>
      <c r="J11" s="38"/>
      <c r="K11" s="43">
        <f>K8+K9</f>
        <v>0.16238342885856422</v>
      </c>
      <c r="L11" s="44">
        <f t="shared" si="0"/>
        <v>1299067.4308685136</v>
      </c>
      <c r="M11" s="31"/>
      <c r="N11" s="7"/>
      <c r="O11" s="7"/>
      <c r="P11" s="7"/>
      <c r="Q11" s="7"/>
      <c r="R11" s="7"/>
      <c r="S11" s="7"/>
    </row>
    <row r="12" spans="1:19" ht="1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38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>
      <c r="A14" t="s">
        <v>32</v>
      </c>
      <c r="B14" s="13">
        <v>5.1050228366592912E-3</v>
      </c>
      <c r="C14" s="34">
        <v>30630.137019955746</v>
      </c>
      <c r="D14" s="11"/>
      <c r="E14" s="13">
        <v>4.7952034108314241E-3</v>
      </c>
      <c r="F14" s="34">
        <v>38361.62728665139</v>
      </c>
      <c r="G14" s="11"/>
      <c r="H14" s="13">
        <v>4.2913528408937982E-3</v>
      </c>
      <c r="I14" s="34">
        <v>158780.05511307053</v>
      </c>
      <c r="J14" s="11"/>
      <c r="K14" s="41">
        <f>AVERAGE(K26:K193)</f>
        <v>4.5899086409237249E-3</v>
      </c>
      <c r="L14" s="45">
        <f t="shared" si="0"/>
        <v>36719.269127389802</v>
      </c>
      <c r="M14" s="7"/>
      <c r="N14" s="7"/>
      <c r="O14" s="7"/>
      <c r="P14" s="7"/>
      <c r="Q14" s="7"/>
      <c r="R14" s="7"/>
      <c r="S14" s="7"/>
    </row>
    <row r="15" spans="1:19">
      <c r="A15" t="s">
        <v>33</v>
      </c>
      <c r="B15" s="13">
        <v>1.8238001907088536E-2</v>
      </c>
      <c r="C15" s="34">
        <v>109428.01144253122</v>
      </c>
      <c r="D15" s="11"/>
      <c r="E15" s="13">
        <v>2.3311583620582638E-2</v>
      </c>
      <c r="F15" s="34">
        <v>186492.6689646611</v>
      </c>
      <c r="G15" s="11"/>
      <c r="H15" s="13">
        <v>3.2059791496785867E-2</v>
      </c>
      <c r="I15" s="34">
        <v>1186212.2853810771</v>
      </c>
      <c r="J15" s="11"/>
      <c r="K15" s="41">
        <f>_xlfn.STDEV.S(K26:K193)</f>
        <v>2.7071579278643239E-2</v>
      </c>
      <c r="L15" s="45">
        <f t="shared" si="0"/>
        <v>216572.63422914592</v>
      </c>
      <c r="M15" s="7"/>
      <c r="N15" s="7"/>
      <c r="O15" s="7"/>
      <c r="P15" s="7"/>
      <c r="Q15" s="7"/>
      <c r="R15" s="7"/>
      <c r="S15" s="7"/>
    </row>
    <row r="16" spans="1:19">
      <c r="A16" t="s">
        <v>34</v>
      </c>
      <c r="B16" s="13">
        <v>-2.4987680310036793E-2</v>
      </c>
      <c r="C16" s="34">
        <v>-149926.08186022076</v>
      </c>
      <c r="D16" s="11"/>
      <c r="E16" s="13">
        <v>-3.3668909563129928E-2</v>
      </c>
      <c r="F16" s="34">
        <v>-269351.27650503942</v>
      </c>
      <c r="G16" s="11"/>
      <c r="H16" s="13">
        <v>-4.8607303128802883E-2</v>
      </c>
      <c r="I16" s="34">
        <v>-1798470.2157657067</v>
      </c>
      <c r="J16" s="11"/>
      <c r="K16" s="41">
        <f>-(-K14+(1.65*K15))</f>
        <v>-4.0078197168837613E-2</v>
      </c>
      <c r="L16" s="45">
        <f t="shared" si="0"/>
        <v>-320625.57735070091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39">
        <v>0.10226492456397804</v>
      </c>
      <c r="C17" s="34"/>
      <c r="D17" s="11"/>
      <c r="E17" s="39">
        <v>0.10226492456397804</v>
      </c>
      <c r="F17" s="34"/>
      <c r="G17" s="11"/>
      <c r="H17" s="39">
        <v>0.10226492456397804</v>
      </c>
      <c r="I17" s="34"/>
      <c r="J17" s="11"/>
      <c r="K17" s="39">
        <f>(1/SQRT(2*PI())*EXP(-0.5*1.65^2))</f>
        <v>0.10226492456397804</v>
      </c>
      <c r="L17" s="34"/>
      <c r="M17" s="7"/>
      <c r="N17" s="7"/>
      <c r="O17" s="7"/>
      <c r="P17" s="7"/>
      <c r="Q17" s="7"/>
      <c r="R17" s="7"/>
      <c r="S17" s="7"/>
    </row>
    <row r="18" spans="1:19" ht="15" thickBot="1">
      <c r="A18" s="22" t="s">
        <v>36</v>
      </c>
      <c r="B18" s="35">
        <v>-3.219713494786261E-2</v>
      </c>
      <c r="C18" s="37">
        <v>-193182.80968717567</v>
      </c>
      <c r="D18" s="38"/>
      <c r="E18" s="35">
        <v>-4.2883943397683526E-2</v>
      </c>
      <c r="F18" s="37">
        <v>-343071.54718146822</v>
      </c>
      <c r="G18" s="38"/>
      <c r="H18" s="35">
        <v>-6.128049033821957E-2</v>
      </c>
      <c r="I18" s="37">
        <v>-2267378.142514124</v>
      </c>
      <c r="J18" s="38"/>
      <c r="K18" s="43">
        <f>-(-K14+(K15*K17)/5%)</f>
        <v>-5.0779551614240304E-2</v>
      </c>
      <c r="L18" s="46">
        <f t="shared" si="0"/>
        <v>-406236.41291392245</v>
      </c>
      <c r="M18" s="27"/>
      <c r="N18" s="7"/>
      <c r="O18" s="7"/>
      <c r="P18" s="7"/>
      <c r="Q18" s="7"/>
      <c r="R18" s="7"/>
      <c r="S18" s="7"/>
    </row>
    <row r="19" spans="1:19" ht="15" thickTop="1">
      <c r="K19" s="3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B21" s="13">
        <f>_xlfn.PERCENTILE.EXC(B26:B193,0.05)</f>
        <v>-2.5897083164516013E-2</v>
      </c>
      <c r="C21" s="34">
        <f>6000000*B21</f>
        <v>-155382.49898709607</v>
      </c>
      <c r="D21" s="11"/>
      <c r="E21" s="13">
        <f>_xlfn.PERCENTILE.EXC(E26:E193,0.05)</f>
        <v>-3.6006085949936012E-2</v>
      </c>
      <c r="F21" s="34">
        <f>8000000*E21</f>
        <v>-288048.68759948807</v>
      </c>
      <c r="G21" s="11"/>
      <c r="H21" s="13">
        <f>_xlfn.PERCENTILE.EXC(H26:H193,0.05)</f>
        <v>-5.9591772934995381E-2</v>
      </c>
      <c r="I21" s="34">
        <f>37000000*H21</f>
        <v>-2204895.598594829</v>
      </c>
      <c r="J21" s="11"/>
      <c r="K21" s="41">
        <f>_xlfn.PERCENTILE.EXC(K26:K193,0.05)</f>
        <v>-4.6227559427386766E-2</v>
      </c>
      <c r="L21" s="45">
        <f t="shared" si="0"/>
        <v>-369820.47541909415</v>
      </c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B22" s="13">
        <f>SUMIF(B26:B193,"&lt;"&amp;B21)</f>
        <v>-0.24927267674662315</v>
      </c>
      <c r="C22" s="34"/>
      <c r="D22" s="11"/>
      <c r="E22" s="13">
        <f>SUMIF(E26:E193,"&lt;"&amp;E21)</f>
        <v>-0.34245868789471434</v>
      </c>
      <c r="F22" s="34"/>
      <c r="G22" s="11"/>
      <c r="H22" s="13">
        <f>SUMIF(H26:H193,"&lt;"&amp;H21)</f>
        <v>-0.52329367951586814</v>
      </c>
      <c r="I22" s="34"/>
      <c r="J22" s="11"/>
      <c r="K22" s="41">
        <f>SUMIF(K26:K193,"&lt;-4.63%")</f>
        <v>-0.42021886204881043</v>
      </c>
      <c r="L22" s="34"/>
      <c r="M22" s="7"/>
      <c r="N22" s="7"/>
      <c r="O22" s="7"/>
      <c r="P22" s="7"/>
      <c r="Q22" s="7"/>
      <c r="R22" s="7"/>
      <c r="S22" s="7"/>
    </row>
    <row r="23" spans="1:19" ht="15" thickBot="1">
      <c r="A23" s="22" t="s">
        <v>36</v>
      </c>
      <c r="B23" s="35">
        <f>B22/(COUNT(B26:B193)*(1-0.95))</f>
        <v>-2.9675318660312252E-2</v>
      </c>
      <c r="C23" s="37">
        <f t="shared" ref="C23" si="1">6000000*B23</f>
        <v>-178051.9119618735</v>
      </c>
      <c r="D23" s="38"/>
      <c r="E23" s="35">
        <f>E22/(COUNT(E26:E193)*(1-0.95))</f>
        <v>-4.0768891416037387E-2</v>
      </c>
      <c r="F23" s="37">
        <f t="shared" ref="F23" si="2">8000000*E23</f>
        <v>-326151.13132829912</v>
      </c>
      <c r="G23" s="38"/>
      <c r="H23" s="35">
        <f>H22/(COUNT(H26:H193)*(1-0.95))</f>
        <v>-6.2296866609031866E-2</v>
      </c>
      <c r="I23" s="37">
        <f t="shared" ref="I23" si="3">37000000*H23</f>
        <v>-2304984.0645341789</v>
      </c>
      <c r="J23" s="38"/>
      <c r="K23" s="43">
        <f>K22/(168*0.05)</f>
        <v>-5.0026055005810761E-2</v>
      </c>
      <c r="L23" s="46">
        <f t="shared" si="0"/>
        <v>-400208.4400464861</v>
      </c>
      <c r="M23" s="27"/>
      <c r="N23" s="7"/>
      <c r="O23" s="7"/>
      <c r="P23" s="7"/>
      <c r="Q23" s="7"/>
      <c r="R23" s="7"/>
      <c r="S23" s="7"/>
    </row>
    <row r="24" spans="1:19" ht="1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41">
        <f>0.35*Data!E4+0.58*Data!H4+0.07*Data!J4</f>
        <v>1.1529881478250353E-2</v>
      </c>
      <c r="L26" s="41">
        <f>K26+1</f>
        <v>1.0115298814782503</v>
      </c>
      <c r="M26" s="13"/>
    </row>
    <row r="27" spans="1:19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41">
        <f>0.35*Data!E5+0.58*Data!H5+0.07*Data!J5</f>
        <v>-5.2962264476365088E-3</v>
      </c>
      <c r="L27" s="41">
        <f t="shared" ref="L27:L90" si="4">K27+1</f>
        <v>0.9947037735523635</v>
      </c>
      <c r="M27" s="13"/>
    </row>
    <row r="28" spans="1:19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41">
        <f>0.35*Data!E6+0.58*Data!H6+0.07*Data!J6</f>
        <v>-1.8172028386883128E-3</v>
      </c>
      <c r="L28" s="41">
        <f t="shared" si="4"/>
        <v>0.99818279716131164</v>
      </c>
      <c r="M28" s="13"/>
    </row>
    <row r="29" spans="1:19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41">
        <f>0.35*Data!E7+0.58*Data!H7+0.07*Data!J7</f>
        <v>1.3518826203527831E-2</v>
      </c>
      <c r="L29" s="41">
        <f t="shared" si="4"/>
        <v>1.0135188262035277</v>
      </c>
      <c r="M29" s="13"/>
      <c r="N29" s="2"/>
    </row>
    <row r="30" spans="1:19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41">
        <f>0.35*Data!E8+0.58*Data!H8+0.07*Data!J8</f>
        <v>-2.0147681742823834E-2</v>
      </c>
      <c r="L30" s="41">
        <f t="shared" si="4"/>
        <v>0.97985231825717611</v>
      </c>
      <c r="M30" s="13"/>
      <c r="N30" s="2"/>
    </row>
    <row r="31" spans="1:19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41">
        <f>0.35*Data!E9+0.58*Data!H9+0.07*Data!J9</f>
        <v>6.389082725144748E-3</v>
      </c>
      <c r="L31" s="41">
        <f t="shared" si="4"/>
        <v>1.0063890827251447</v>
      </c>
      <c r="M31" s="13"/>
      <c r="N31" s="2"/>
    </row>
    <row r="32" spans="1:19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41">
        <f>0.35*Data!E10+0.58*Data!H10+0.07*Data!J10</f>
        <v>7.1619468397673622E-2</v>
      </c>
      <c r="L32" s="41">
        <f t="shared" si="4"/>
        <v>1.0716194683976736</v>
      </c>
      <c r="M32" s="13"/>
    </row>
    <row r="33" spans="1:13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41">
        <f>0.35*Data!E11+0.58*Data!H11+0.07*Data!J11</f>
        <v>-2.513421928364519E-2</v>
      </c>
      <c r="L33" s="41">
        <f t="shared" si="4"/>
        <v>0.97486578071635477</v>
      </c>
      <c r="M33" s="13"/>
    </row>
    <row r="34" spans="1:13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41">
        <f>0.35*Data!E12+0.58*Data!H12+0.07*Data!J12</f>
        <v>2.2470579714290194E-2</v>
      </c>
      <c r="L34" s="41">
        <f t="shared" si="4"/>
        <v>1.0224705797142901</v>
      </c>
      <c r="M34" s="13"/>
    </row>
    <row r="35" spans="1:13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41">
        <f>0.35*Data!E13+0.58*Data!H13+0.07*Data!J13</f>
        <v>-1.7337845250035649E-2</v>
      </c>
      <c r="L35" s="41">
        <f t="shared" si="4"/>
        <v>0.98266215474996432</v>
      </c>
      <c r="M35" s="13"/>
    </row>
    <row r="36" spans="1:13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41">
        <f>0.35*Data!E14+0.58*Data!H14+0.07*Data!J14</f>
        <v>2.8830117030943909E-2</v>
      </c>
      <c r="L36" s="41">
        <f t="shared" si="4"/>
        <v>1.028830117030944</v>
      </c>
      <c r="M36" s="13"/>
    </row>
    <row r="37" spans="1:13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41">
        <f>0.35*Data!E15+0.58*Data!H15+0.07*Data!J15</f>
        <v>2.0331662102430533E-2</v>
      </c>
      <c r="L37" s="41">
        <f t="shared" si="4"/>
        <v>1.0203316621024305</v>
      </c>
      <c r="M37" s="41">
        <f>PRODUCT(L26:L37)-1</f>
        <v>0.10602878360392221</v>
      </c>
    </row>
    <row r="38" spans="1:13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41">
        <f>0.35*Data!E16+0.58*Data!H16+0.07*Data!J16</f>
        <v>-3.0565365966536265E-2</v>
      </c>
      <c r="L38" s="41">
        <f t="shared" si="4"/>
        <v>0.96943463403346375</v>
      </c>
      <c r="M38" s="13"/>
    </row>
    <row r="39" spans="1:13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41">
        <f>0.35*Data!E17+0.58*Data!H17+0.07*Data!J17</f>
        <v>-3.7983058600689325E-2</v>
      </c>
      <c r="L39" s="41">
        <f t="shared" si="4"/>
        <v>0.96201694139931071</v>
      </c>
      <c r="M39" s="13"/>
    </row>
    <row r="40" spans="1:13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41">
        <f>0.35*Data!E18+0.58*Data!H18+0.07*Data!J18</f>
        <v>-5.1088430172077405E-2</v>
      </c>
      <c r="L40" s="41">
        <f t="shared" si="4"/>
        <v>0.94891156982792257</v>
      </c>
      <c r="M40" s="13"/>
    </row>
    <row r="41" spans="1:13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41">
        <f>0.35*Data!E19+0.58*Data!H19+0.07*Data!J19</f>
        <v>1.1259436593632178E-2</v>
      </c>
      <c r="L41" s="41">
        <f t="shared" si="4"/>
        <v>1.0112594365936323</v>
      </c>
      <c r="M41" s="13"/>
    </row>
    <row r="42" spans="1:13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41">
        <f>0.35*Data!E20+0.58*Data!H20+0.07*Data!J20</f>
        <v>7.286177063386079E-2</v>
      </c>
      <c r="L42" s="41">
        <f t="shared" si="4"/>
        <v>1.0728617706338608</v>
      </c>
      <c r="M42" s="13"/>
    </row>
    <row r="43" spans="1:13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41">
        <f>0.35*Data!E21+0.58*Data!H21+0.07*Data!J21</f>
        <v>1.3429663897632938E-3</v>
      </c>
      <c r="L43" s="41">
        <f t="shared" si="4"/>
        <v>1.0013429663897633</v>
      </c>
      <c r="M43" s="13"/>
    </row>
    <row r="44" spans="1:13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41">
        <f>0.35*Data!E22+0.58*Data!H22+0.07*Data!J22</f>
        <v>1.1228093664592768E-2</v>
      </c>
      <c r="L44" s="41">
        <f t="shared" si="4"/>
        <v>1.0112280936645928</v>
      </c>
      <c r="M44" s="13"/>
    </row>
    <row r="45" spans="1:13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41">
        <f>0.35*Data!E23+0.58*Data!H23+0.07*Data!J23</f>
        <v>-6.097344744811057E-2</v>
      </c>
      <c r="L45" s="41">
        <f t="shared" si="4"/>
        <v>0.93902655255188938</v>
      </c>
      <c r="M45" s="13"/>
    </row>
    <row r="46" spans="1:13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41">
        <f>0.35*Data!E24+0.58*Data!H24+0.07*Data!J24</f>
        <v>-4.5091380616637082E-2</v>
      </c>
      <c r="L46" s="41">
        <f t="shared" si="4"/>
        <v>0.95490861938336291</v>
      </c>
      <c r="M46" s="13"/>
    </row>
    <row r="47" spans="1:13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41">
        <f>0.35*Data!E25+0.58*Data!H25+0.07*Data!J25</f>
        <v>5.1639019327710707E-2</v>
      </c>
      <c r="L47" s="41">
        <f t="shared" si="4"/>
        <v>1.0516390193277108</v>
      </c>
      <c r="M47" s="13"/>
    </row>
    <row r="48" spans="1:13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41">
        <f>0.35*Data!E26+0.58*Data!H26+0.07*Data!J26</f>
        <v>5.8275775408057548E-3</v>
      </c>
      <c r="L48" s="41">
        <f t="shared" si="4"/>
        <v>1.0058275775408057</v>
      </c>
      <c r="M48" s="13"/>
    </row>
    <row r="49" spans="1:13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41">
        <f>0.35*Data!E27+0.58*Data!H27+0.07*Data!J27</f>
        <v>1.0997614891216199E-2</v>
      </c>
      <c r="L49" s="41">
        <f t="shared" si="4"/>
        <v>1.0109976148912161</v>
      </c>
      <c r="M49" s="41">
        <f t="shared" ref="M49:M97" si="5">PRODUCT(L38:L49)-1</f>
        <v>-6.7722126747297273E-2</v>
      </c>
    </row>
    <row r="50" spans="1:13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41">
        <f>0.35*Data!E28+0.58*Data!H28+0.07*Data!J28</f>
        <v>2.9125033153026968E-2</v>
      </c>
      <c r="L50" s="41">
        <f t="shared" si="4"/>
        <v>1.0291250331530271</v>
      </c>
      <c r="M50" s="13"/>
    </row>
    <row r="51" spans="1:13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41">
        <f>0.35*Data!E29+0.58*Data!H29+0.07*Data!J29</f>
        <v>4.5836799254204516E-2</v>
      </c>
      <c r="L51" s="41">
        <f t="shared" si="4"/>
        <v>1.0458367992542046</v>
      </c>
      <c r="M51" s="13"/>
    </row>
    <row r="52" spans="1:13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41">
        <f>0.35*Data!E30+0.58*Data!H30+0.07*Data!J30</f>
        <v>-2.7308259257949448E-2</v>
      </c>
      <c r="L52" s="41">
        <f t="shared" si="4"/>
        <v>0.97269174074205056</v>
      </c>
      <c r="M52" s="13"/>
    </row>
    <row r="53" spans="1:13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41">
        <f>0.35*Data!E31+0.58*Data!H31+0.07*Data!J31</f>
        <v>2.2125499878208551E-2</v>
      </c>
      <c r="L53" s="41">
        <f t="shared" si="4"/>
        <v>1.0221254998782086</v>
      </c>
      <c r="M53" s="13"/>
    </row>
    <row r="54" spans="1:13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41">
        <f>0.35*Data!E32+0.58*Data!H32+0.07*Data!J32</f>
        <v>-1.3902415226601829E-3</v>
      </c>
      <c r="L54" s="41">
        <f t="shared" si="4"/>
        <v>0.99860975847733979</v>
      </c>
      <c r="M54" s="13"/>
    </row>
    <row r="55" spans="1:13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41">
        <f>0.35*Data!E33+0.58*Data!H33+0.07*Data!J33</f>
        <v>-2.8470260812495991E-2</v>
      </c>
      <c r="L55" s="41">
        <f t="shared" si="4"/>
        <v>0.97152973918750396</v>
      </c>
      <c r="M55" s="13"/>
    </row>
    <row r="56" spans="1:13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41">
        <f>0.35*Data!E34+0.58*Data!H34+0.07*Data!J34</f>
        <v>2.4337298272163341E-2</v>
      </c>
      <c r="L56" s="41">
        <f t="shared" si="4"/>
        <v>1.0243372982721632</v>
      </c>
      <c r="M56" s="13"/>
    </row>
    <row r="57" spans="1:13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41">
        <f>0.35*Data!E35+0.58*Data!H35+0.07*Data!J35</f>
        <v>7.0593773400252574E-3</v>
      </c>
      <c r="L57" s="41">
        <f t="shared" si="4"/>
        <v>1.0070593773400252</v>
      </c>
      <c r="M57" s="13"/>
    </row>
    <row r="58" spans="1:13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41">
        <f>0.35*Data!E36+0.58*Data!H36+0.07*Data!J36</f>
        <v>2.8833056966655609E-2</v>
      </c>
      <c r="L58" s="41">
        <f t="shared" si="4"/>
        <v>1.0288330569666555</v>
      </c>
      <c r="M58" s="13"/>
    </row>
    <row r="59" spans="1:13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41">
        <f>0.35*Data!E37+0.58*Data!H37+0.07*Data!J37</f>
        <v>9.9518169202496305E-3</v>
      </c>
      <c r="L59" s="41">
        <f t="shared" si="4"/>
        <v>1.0099518169202497</v>
      </c>
      <c r="M59" s="13"/>
    </row>
    <row r="60" spans="1:13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41">
        <f>0.35*Data!E38+0.58*Data!H38+0.07*Data!J38</f>
        <v>-2.2184204873369279E-2</v>
      </c>
      <c r="L60" s="41">
        <f t="shared" si="4"/>
        <v>0.97781579512663075</v>
      </c>
      <c r="M60" s="13"/>
    </row>
    <row r="61" spans="1:13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41">
        <f>0.35*Data!E39+0.58*Data!H39+0.07*Data!J39</f>
        <v>6.0222338514199648E-2</v>
      </c>
      <c r="L61" s="41">
        <f t="shared" si="4"/>
        <v>1.0602223385141996</v>
      </c>
      <c r="M61" s="41">
        <f t="shared" si="5"/>
        <v>0.15361540173467381</v>
      </c>
    </row>
    <row r="62" spans="1:13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41">
        <f>0.35*Data!E40+0.58*Data!H40+0.07*Data!J40</f>
        <v>-1.7995128744110273E-2</v>
      </c>
      <c r="L62" s="41">
        <f t="shared" si="4"/>
        <v>0.98200487125588976</v>
      </c>
      <c r="M62" s="13"/>
    </row>
    <row r="63" spans="1:13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41">
        <f>0.35*Data!E41+0.58*Data!H41+0.07*Data!J41</f>
        <v>-1.1777038579205052E-2</v>
      </c>
      <c r="L63" s="41">
        <f t="shared" si="4"/>
        <v>0.98822296142079491</v>
      </c>
      <c r="M63" s="13"/>
    </row>
    <row r="64" spans="1:13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41">
        <f>0.35*Data!E42+0.58*Data!H42+0.07*Data!J42</f>
        <v>-4.1778670601601085E-2</v>
      </c>
      <c r="L64" s="41">
        <f t="shared" si="4"/>
        <v>0.95822132939839888</v>
      </c>
      <c r="M64" s="13"/>
    </row>
    <row r="65" spans="1:13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41">
        <f>0.35*Data!E43+0.58*Data!H43+0.07*Data!J43</f>
        <v>1.8723911100489859E-2</v>
      </c>
      <c r="L65" s="41">
        <f t="shared" si="4"/>
        <v>1.0187239111004898</v>
      </c>
      <c r="M65" s="13"/>
    </row>
    <row r="66" spans="1:13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41">
        <f>0.35*Data!E44+0.58*Data!H44+0.07*Data!J44</f>
        <v>3.2874853088980867E-2</v>
      </c>
      <c r="L66" s="41">
        <f t="shared" si="4"/>
        <v>1.0328748530889809</v>
      </c>
      <c r="M66" s="13"/>
    </row>
    <row r="67" spans="1:13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41">
        <f>0.35*Data!E45+0.58*Data!H45+0.07*Data!J45</f>
        <v>-4.0887154022232744E-3</v>
      </c>
      <c r="L67" s="41">
        <f t="shared" si="4"/>
        <v>0.99591128459777678</v>
      </c>
      <c r="M67" s="13"/>
    </row>
    <row r="68" spans="1:13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41">
        <f>0.35*Data!E46+0.58*Data!H46+0.07*Data!J46</f>
        <v>2.6081288394192996E-3</v>
      </c>
      <c r="L68" s="41">
        <f t="shared" si="4"/>
        <v>1.0026081288394193</v>
      </c>
      <c r="M68" s="13"/>
    </row>
    <row r="69" spans="1:13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41">
        <f>0.35*Data!E47+0.58*Data!H47+0.07*Data!J47</f>
        <v>2.2694373782438819E-2</v>
      </c>
      <c r="L69" s="41">
        <f t="shared" si="4"/>
        <v>1.0226943737824388</v>
      </c>
      <c r="M69" s="13"/>
    </row>
    <row r="70" spans="1:13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41">
        <f>0.35*Data!E48+0.58*Data!H48+0.07*Data!J48</f>
        <v>-4.9539334909838419E-3</v>
      </c>
      <c r="L70" s="41">
        <f t="shared" si="4"/>
        <v>0.99504606650901617</v>
      </c>
      <c r="M70" s="13"/>
    </row>
    <row r="71" spans="1:13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41">
        <f>0.35*Data!E49+0.58*Data!H49+0.07*Data!J49</f>
        <v>-2.3434922683149808E-2</v>
      </c>
      <c r="L71" s="41">
        <f t="shared" si="4"/>
        <v>0.97656507731685016</v>
      </c>
      <c r="M71" s="13"/>
    </row>
    <row r="72" spans="1:13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41">
        <f>0.35*Data!E50+0.58*Data!H50+0.07*Data!J50</f>
        <v>1.3586024997739002E-3</v>
      </c>
      <c r="L72" s="41">
        <f t="shared" si="4"/>
        <v>1.0013586024997738</v>
      </c>
      <c r="M72" s="13"/>
    </row>
    <row r="73" spans="1:13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41">
        <f>0.35*Data!E51+0.58*Data!H51+0.07*Data!J51</f>
        <v>7.6905646510865705E-3</v>
      </c>
      <c r="L73" s="41">
        <f t="shared" si="4"/>
        <v>1.0076905646510865</v>
      </c>
      <c r="M73" s="41">
        <f t="shared" si="5"/>
        <v>-2.0289948435334271E-2</v>
      </c>
    </row>
    <row r="74" spans="1:13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41">
        <f>0.35*Data!E52+0.58*Data!H52+0.07*Data!J52</f>
        <v>6.4191130271591054E-3</v>
      </c>
      <c r="L74" s="41">
        <f t="shared" si="4"/>
        <v>1.0064191130271591</v>
      </c>
      <c r="M74" s="13"/>
    </row>
    <row r="75" spans="1:13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41">
        <f>0.35*Data!E53+0.58*Data!H53+0.07*Data!J53</f>
        <v>2.169705153713047E-2</v>
      </c>
      <c r="L75" s="41">
        <f t="shared" si="4"/>
        <v>1.0216970515371304</v>
      </c>
      <c r="M75" s="13"/>
    </row>
    <row r="76" spans="1:13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41">
        <f>0.35*Data!E54+0.58*Data!H54+0.07*Data!J54</f>
        <v>4.310637895816407E-2</v>
      </c>
      <c r="L76" s="41">
        <f t="shared" si="4"/>
        <v>1.043106378958164</v>
      </c>
      <c r="M76" s="13"/>
    </row>
    <row r="77" spans="1:13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41">
        <f>0.35*Data!E55+0.58*Data!H55+0.07*Data!J55</f>
        <v>2.8710832744396939E-2</v>
      </c>
      <c r="L77" s="41">
        <f t="shared" si="4"/>
        <v>1.028710832744397</v>
      </c>
      <c r="M77" s="13"/>
    </row>
    <row r="78" spans="1:13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41">
        <f>0.35*Data!E56+0.58*Data!H56+0.07*Data!J56</f>
        <v>1.6115249341664997E-2</v>
      </c>
      <c r="L78" s="41">
        <f t="shared" si="4"/>
        <v>1.016115249341665</v>
      </c>
      <c r="M78" s="13"/>
    </row>
    <row r="79" spans="1:13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41">
        <f>0.35*Data!E57+0.58*Data!H57+0.07*Data!J57</f>
        <v>-8.3078209416365938E-3</v>
      </c>
      <c r="L79" s="41">
        <f t="shared" si="4"/>
        <v>0.99169217905836338</v>
      </c>
      <c r="M79" s="13"/>
    </row>
    <row r="80" spans="1:13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41">
        <f>0.35*Data!E58+0.58*Data!H58+0.07*Data!J58</f>
        <v>1.575561629958102E-2</v>
      </c>
      <c r="L80" s="41">
        <f t="shared" si="4"/>
        <v>1.0157556162995811</v>
      </c>
      <c r="M80" s="13"/>
    </row>
    <row r="81" spans="1:13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41">
        <f>0.35*Data!E59+0.58*Data!H59+0.07*Data!J59</f>
        <v>3.1720788754179455E-2</v>
      </c>
      <c r="L81" s="41">
        <f t="shared" si="4"/>
        <v>1.0317207887541795</v>
      </c>
      <c r="M81" s="13"/>
    </row>
    <row r="82" spans="1:13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41">
        <f>0.35*Data!E60+0.58*Data!H60+0.07*Data!J60</f>
        <v>-4.5933566012114242E-3</v>
      </c>
      <c r="L82" s="41">
        <f t="shared" si="4"/>
        <v>0.99540664339878859</v>
      </c>
      <c r="M82" s="13"/>
    </row>
    <row r="83" spans="1:13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41">
        <f>0.35*Data!E61+0.58*Data!H61+0.07*Data!J61</f>
        <v>8.8745200709392288E-3</v>
      </c>
      <c r="L83" s="41">
        <f t="shared" si="4"/>
        <v>1.0088745200709393</v>
      </c>
      <c r="M83" s="13"/>
    </row>
    <row r="84" spans="1:13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41">
        <f>0.35*Data!E62+0.58*Data!H62+0.07*Data!J62</f>
        <v>-2.1903320344921883E-2</v>
      </c>
      <c r="L84" s="41">
        <f t="shared" si="4"/>
        <v>0.97809667965507807</v>
      </c>
      <c r="M84" s="13"/>
    </row>
    <row r="85" spans="1:13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41">
        <f>0.35*Data!E63+0.58*Data!H63+0.07*Data!J63</f>
        <v>1.9274859304420015E-2</v>
      </c>
      <c r="L85" s="41">
        <f t="shared" si="4"/>
        <v>1.0192748593044201</v>
      </c>
      <c r="M85" s="41">
        <f t="shared" si="5"/>
        <v>0.16655437586399024</v>
      </c>
    </row>
    <row r="86" spans="1:13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41">
        <f>0.35*Data!E64+0.58*Data!H64+0.07*Data!J64</f>
        <v>4.5991874359063607E-2</v>
      </c>
      <c r="L86" s="41">
        <f t="shared" si="4"/>
        <v>1.0459918743590637</v>
      </c>
      <c r="M86" s="13"/>
    </row>
    <row r="87" spans="1:13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41">
        <f>0.35*Data!E65+0.58*Data!H65+0.07*Data!J65</f>
        <v>-2.1728253081162715E-2</v>
      </c>
      <c r="L87" s="41">
        <f t="shared" si="4"/>
        <v>0.97827174691883734</v>
      </c>
      <c r="M87" s="13"/>
    </row>
    <row r="88" spans="1:13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41">
        <f>0.35*Data!E66+0.58*Data!H66+0.07*Data!J66</f>
        <v>-2.4089067946743946E-2</v>
      </c>
      <c r="L88" s="41">
        <f t="shared" si="4"/>
        <v>0.97591093205325607</v>
      </c>
      <c r="M88" s="13"/>
    </row>
    <row r="89" spans="1:13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41">
        <f>0.35*Data!E67+0.58*Data!H67+0.07*Data!J67</f>
        <v>2.2219186700499417E-2</v>
      </c>
      <c r="L89" s="41">
        <f t="shared" si="4"/>
        <v>1.0222191867004995</v>
      </c>
      <c r="M89" s="13"/>
    </row>
    <row r="90" spans="1:13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41">
        <f>0.35*Data!E68+0.58*Data!H68+0.07*Data!J68</f>
        <v>-3.3356088353621765E-3</v>
      </c>
      <c r="L90" s="41">
        <f t="shared" si="4"/>
        <v>0.99666439116463779</v>
      </c>
      <c r="M90" s="13"/>
    </row>
    <row r="91" spans="1:13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41">
        <f>0.35*Data!E69+0.58*Data!H69+0.07*Data!J69</f>
        <v>1.4192262450847212E-3</v>
      </c>
      <c r="L91" s="41">
        <f t="shared" ref="L91:L154" si="6">K91+1</f>
        <v>1.0014192262450847</v>
      </c>
      <c r="M91" s="13"/>
    </row>
    <row r="92" spans="1:13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41">
        <f>0.35*Data!E70+0.58*Data!H70+0.07*Data!J70</f>
        <v>2.2159498976701188E-2</v>
      </c>
      <c r="L92" s="41">
        <f t="shared" si="6"/>
        <v>1.0221594989767011</v>
      </c>
      <c r="M92" s="13"/>
    </row>
    <row r="93" spans="1:13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41">
        <f>0.35*Data!E71+0.58*Data!H71+0.07*Data!J71</f>
        <v>8.0415773233899288E-3</v>
      </c>
      <c r="L93" s="41">
        <f t="shared" si="6"/>
        <v>1.0080415773233899</v>
      </c>
      <c r="M93" s="13"/>
    </row>
    <row r="94" spans="1:13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41">
        <f>0.35*Data!E72+0.58*Data!H72+0.07*Data!J72</f>
        <v>-1.7964285161406194E-2</v>
      </c>
      <c r="L94" s="41">
        <f t="shared" si="6"/>
        <v>0.98203571483859375</v>
      </c>
      <c r="M94" s="13"/>
    </row>
    <row r="95" spans="1:13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41">
        <f>0.35*Data!E73+0.58*Data!H73+0.07*Data!J73</f>
        <v>2.4752404922280286E-2</v>
      </c>
      <c r="L95" s="41">
        <f t="shared" si="6"/>
        <v>1.0247524049222803</v>
      </c>
      <c r="M95" s="13"/>
    </row>
    <row r="96" spans="1:13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41">
        <f>0.35*Data!E74+0.58*Data!H74+0.07*Data!J74</f>
        <v>-3.3236750828876234E-2</v>
      </c>
      <c r="L96" s="41">
        <f t="shared" si="6"/>
        <v>0.96676324917112377</v>
      </c>
      <c r="M96" s="13"/>
    </row>
    <row r="97" spans="1:13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41">
        <f>0.35*Data!E75+0.58*Data!H75+0.07*Data!J75</f>
        <v>1.0668479980202133E-2</v>
      </c>
      <c r="L97" s="41">
        <f t="shared" si="6"/>
        <v>1.0106684799802022</v>
      </c>
      <c r="M97" s="41">
        <f t="shared" si="5"/>
        <v>3.2236227934822725E-2</v>
      </c>
    </row>
    <row r="98" spans="1:13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41">
        <f>0.35*Data!E76+0.58*Data!H76+0.07*Data!J76</f>
        <v>-2.4865752832937803E-3</v>
      </c>
      <c r="L98" s="41">
        <f t="shared" si="6"/>
        <v>0.99751342471670623</v>
      </c>
      <c r="M98" s="13"/>
    </row>
    <row r="99" spans="1:13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41">
        <f>0.35*Data!E77+0.58*Data!H77+0.07*Data!J77</f>
        <v>1.5432233743582571E-2</v>
      </c>
      <c r="L99" s="41">
        <f t="shared" si="6"/>
        <v>1.0154322337435826</v>
      </c>
      <c r="M99" s="13"/>
    </row>
    <row r="100" spans="1:13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41">
        <f>0.35*Data!E78+0.58*Data!H78+0.07*Data!J78</f>
        <v>4.3427821894412723E-2</v>
      </c>
      <c r="L100" s="41">
        <f t="shared" si="6"/>
        <v>1.0434278218944126</v>
      </c>
      <c r="M100" s="13"/>
    </row>
    <row r="101" spans="1:13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41">
        <f>0.35*Data!E79+0.58*Data!H79+0.07*Data!J79</f>
        <v>3.270041140643537E-2</v>
      </c>
      <c r="L101" s="41">
        <f t="shared" si="6"/>
        <v>1.0327004114064353</v>
      </c>
      <c r="M101" s="13"/>
    </row>
    <row r="102" spans="1:13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41">
        <f>0.35*Data!E80+0.58*Data!H80+0.07*Data!J80</f>
        <v>1.4449525290101278E-2</v>
      </c>
      <c r="L102" s="41">
        <f t="shared" si="6"/>
        <v>1.0144495252901014</v>
      </c>
      <c r="M102" s="13"/>
    </row>
    <row r="103" spans="1:13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41">
        <f>0.35*Data!E81+0.58*Data!H81+0.07*Data!J81</f>
        <v>4.7533223627986513E-3</v>
      </c>
      <c r="L103" s="41">
        <f t="shared" si="6"/>
        <v>1.0047533223627987</v>
      </c>
      <c r="M103" s="13"/>
    </row>
    <row r="104" spans="1:13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41">
        <f>0.35*Data!E82+0.58*Data!H82+0.07*Data!J82</f>
        <v>2.0461669579350045E-2</v>
      </c>
      <c r="L104" s="41">
        <f t="shared" si="6"/>
        <v>1.02046166957935</v>
      </c>
      <c r="M104" s="13"/>
    </row>
    <row r="105" spans="1:13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41">
        <f>0.35*Data!E83+0.58*Data!H83+0.07*Data!J83</f>
        <v>-1.7733799409625016E-2</v>
      </c>
      <c r="L105" s="41">
        <f t="shared" si="6"/>
        <v>0.98226620059037495</v>
      </c>
      <c r="M105" s="13"/>
    </row>
    <row r="106" spans="1:13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41">
        <f>0.35*Data!E84+0.58*Data!H84+0.07*Data!J84</f>
        <v>1.3976122866878675E-2</v>
      </c>
      <c r="L106" s="41">
        <f t="shared" si="6"/>
        <v>1.0139761228668787</v>
      </c>
      <c r="M106" s="13"/>
    </row>
    <row r="107" spans="1:13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41">
        <f>0.35*Data!E85+0.58*Data!H85+0.07*Data!J85</f>
        <v>-2.0760211219342161E-3</v>
      </c>
      <c r="L107" s="41">
        <f t="shared" si="6"/>
        <v>0.99792397887806583</v>
      </c>
      <c r="M107" s="13"/>
    </row>
    <row r="108" spans="1:13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41">
        <f>0.35*Data!E86+0.58*Data!H86+0.07*Data!J86</f>
        <v>2.8283311000868998E-2</v>
      </c>
      <c r="L108" s="41">
        <f t="shared" si="6"/>
        <v>1.0282833110008689</v>
      </c>
      <c r="M108" s="13"/>
    </row>
    <row r="109" spans="1:13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41">
        <f>0.35*Data!E87+0.58*Data!H87+0.07*Data!J87</f>
        <v>1.673528084209687E-2</v>
      </c>
      <c r="L109" s="41">
        <f t="shared" si="6"/>
        <v>1.0167352808420969</v>
      </c>
      <c r="M109" s="41">
        <f t="shared" ref="M109:M157" si="7">PRODUCT(L98:L109)-1</f>
        <v>0.17969059245927932</v>
      </c>
    </row>
    <row r="110" spans="1:13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41">
        <f>0.35*Data!E88+0.58*Data!H88+0.07*Data!J88</f>
        <v>7.0486294297858777E-3</v>
      </c>
      <c r="L110" s="41">
        <f t="shared" si="6"/>
        <v>1.0070486294297858</v>
      </c>
      <c r="M110" s="13"/>
    </row>
    <row r="111" spans="1:13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41">
        <f>0.35*Data!E89+0.58*Data!H89+0.07*Data!J89</f>
        <v>3.1395643959863206E-3</v>
      </c>
      <c r="L111" s="41">
        <f t="shared" si="6"/>
        <v>1.0031395643959864</v>
      </c>
      <c r="M111" s="13"/>
    </row>
    <row r="112" spans="1:13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41">
        <f>0.35*Data!E90+0.58*Data!H90+0.07*Data!J90</f>
        <v>8.3121488729819611E-3</v>
      </c>
      <c r="L112" s="41">
        <f t="shared" si="6"/>
        <v>1.008312148872982</v>
      </c>
      <c r="M112" s="13"/>
    </row>
    <row r="113" spans="1:13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41">
        <f>0.35*Data!E91+0.58*Data!H91+0.07*Data!J91</f>
        <v>6.0877598943989758E-3</v>
      </c>
      <c r="L113" s="41">
        <f t="shared" si="6"/>
        <v>1.0060877598943989</v>
      </c>
      <c r="M113" s="13"/>
    </row>
    <row r="114" spans="1:13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41">
        <f>0.35*Data!E92+0.58*Data!H92+0.07*Data!J92</f>
        <v>-1.321956308725546E-4</v>
      </c>
      <c r="L114" s="41">
        <f t="shared" si="6"/>
        <v>0.99986780436912748</v>
      </c>
      <c r="M114" s="13"/>
    </row>
    <row r="115" spans="1:13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41">
        <f>0.35*Data!E93+0.58*Data!H93+0.07*Data!J93</f>
        <v>9.719924993066148E-3</v>
      </c>
      <c r="L115" s="41">
        <f t="shared" si="6"/>
        <v>1.0097199249930662</v>
      </c>
      <c r="M115" s="13"/>
    </row>
    <row r="116" spans="1:13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41">
        <f>0.35*Data!E94+0.58*Data!H94+0.07*Data!J94</f>
        <v>-9.2644687388361499E-3</v>
      </c>
      <c r="L116" s="41">
        <f t="shared" si="6"/>
        <v>0.99073553126116387</v>
      </c>
      <c r="M116" s="13"/>
    </row>
    <row r="117" spans="1:13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41">
        <f>0.35*Data!E95+0.58*Data!H95+0.07*Data!J95</f>
        <v>-2.6562291579152837E-3</v>
      </c>
      <c r="L117" s="41">
        <f t="shared" si="6"/>
        <v>0.9973437708420847</v>
      </c>
      <c r="M117" s="13"/>
    </row>
    <row r="118" spans="1:13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41">
        <f>0.35*Data!E96+0.58*Data!H96+0.07*Data!J96</f>
        <v>2.8191497449170658E-2</v>
      </c>
      <c r="L118" s="41">
        <f t="shared" si="6"/>
        <v>1.0281914974491706</v>
      </c>
      <c r="M118" s="13"/>
    </row>
    <row r="119" spans="1:13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41">
        <f>0.35*Data!E97+0.58*Data!H97+0.07*Data!J97</f>
        <v>7.8196647432280803E-3</v>
      </c>
      <c r="L119" s="41">
        <f t="shared" si="6"/>
        <v>1.007819664743228</v>
      </c>
      <c r="M119" s="13"/>
    </row>
    <row r="120" spans="1:13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41">
        <f>0.35*Data!E98+0.58*Data!H98+0.07*Data!J98</f>
        <v>3.458864576372904E-2</v>
      </c>
      <c r="L120" s="41">
        <f t="shared" si="6"/>
        <v>1.034588645763729</v>
      </c>
      <c r="M120" s="13"/>
    </row>
    <row r="121" spans="1:13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41">
        <f>0.35*Data!E99+0.58*Data!H99+0.07*Data!J99</f>
        <v>-1.0441735808821153E-2</v>
      </c>
      <c r="L121" s="41">
        <f t="shared" si="6"/>
        <v>0.98955826419117887</v>
      </c>
      <c r="M121" s="41">
        <f t="shared" si="7"/>
        <v>8.4562816230356219E-2</v>
      </c>
    </row>
    <row r="122" spans="1:13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41">
        <f>0.35*Data!E100+0.58*Data!H100+0.07*Data!J100</f>
        <v>-3.5242302823378121E-3</v>
      </c>
      <c r="L122" s="41">
        <f t="shared" si="6"/>
        <v>0.99647576971766216</v>
      </c>
      <c r="M122" s="13"/>
    </row>
    <row r="123" spans="1:13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41">
        <f>0.35*Data!E101+0.58*Data!H101+0.07*Data!J101</f>
        <v>3.4936779409566118E-3</v>
      </c>
      <c r="L123" s="41">
        <f t="shared" si="6"/>
        <v>1.0034936779409567</v>
      </c>
      <c r="M123" s="13"/>
    </row>
    <row r="124" spans="1:13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41">
        <f>0.35*Data!E102+0.58*Data!H102+0.07*Data!J102</f>
        <v>-1.8218173517636386E-2</v>
      </c>
      <c r="L124" s="41">
        <f t="shared" si="6"/>
        <v>0.98178182648236356</v>
      </c>
      <c r="M124" s="13"/>
    </row>
    <row r="125" spans="1:13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41">
        <f>0.35*Data!E103+0.58*Data!H103+0.07*Data!J103</f>
        <v>2.287375278603938E-2</v>
      </c>
      <c r="L125" s="41">
        <f t="shared" si="6"/>
        <v>1.0228737527860394</v>
      </c>
      <c r="M125" s="13"/>
    </row>
    <row r="126" spans="1:13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41">
        <f>0.35*Data!E104+0.58*Data!H104+0.07*Data!J104</f>
        <v>4.158204973191857E-2</v>
      </c>
      <c r="L126" s="41">
        <f t="shared" si="6"/>
        <v>1.0415820497319186</v>
      </c>
      <c r="M126" s="13"/>
    </row>
    <row r="127" spans="1:13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41">
        <f>0.35*Data!E105+0.58*Data!H105+0.07*Data!J105</f>
        <v>3.6255990421675523E-2</v>
      </c>
      <c r="L127" s="41">
        <f t="shared" si="6"/>
        <v>1.0362559904216755</v>
      </c>
      <c r="M127" s="13"/>
    </row>
    <row r="128" spans="1:13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41">
        <f>0.35*Data!E106+0.58*Data!H106+0.07*Data!J106</f>
        <v>1.1789833118713622E-2</v>
      </c>
      <c r="L128" s="41">
        <f t="shared" si="6"/>
        <v>1.0117898331187136</v>
      </c>
      <c r="M128" s="13"/>
    </row>
    <row r="129" spans="1:13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41">
        <f>0.35*Data!E107+0.58*Data!H107+0.07*Data!J107</f>
        <v>-3.4334419978291141E-2</v>
      </c>
      <c r="L129" s="41">
        <f t="shared" si="6"/>
        <v>0.96566558002170888</v>
      </c>
      <c r="M129" s="13"/>
    </row>
    <row r="130" spans="1:13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41">
        <f>0.35*Data!E108+0.58*Data!H108+0.07*Data!J108</f>
        <v>4.4885766816219419E-2</v>
      </c>
      <c r="L130" s="41">
        <f t="shared" si="6"/>
        <v>1.0448857668162195</v>
      </c>
      <c r="M130" s="13"/>
    </row>
    <row r="131" spans="1:13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41">
        <f>0.35*Data!E109+0.58*Data!H109+0.07*Data!J109</f>
        <v>-1.8475438738210587E-2</v>
      </c>
      <c r="L131" s="41">
        <f t="shared" si="6"/>
        <v>0.98152456126178944</v>
      </c>
      <c r="M131" s="13"/>
    </row>
    <row r="132" spans="1:13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41">
        <f>0.35*Data!E110+0.58*Data!H110+0.07*Data!J110</f>
        <v>3.0328989593729309E-3</v>
      </c>
      <c r="L132" s="41">
        <f t="shared" si="6"/>
        <v>1.0030328989593729</v>
      </c>
      <c r="M132" s="13"/>
    </row>
    <row r="133" spans="1:13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41">
        <f>0.35*Data!E111+0.58*Data!H111+0.07*Data!J111</f>
        <v>-1.9905892189753462E-3</v>
      </c>
      <c r="L133" s="41">
        <f t="shared" si="6"/>
        <v>0.99800941078102468</v>
      </c>
      <c r="M133" s="41">
        <f t="shared" si="7"/>
        <v>8.7215937972722646E-2</v>
      </c>
    </row>
    <row r="134" spans="1:13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41">
        <f>0.35*Data!E112+0.58*Data!H112+0.07*Data!J112</f>
        <v>3.0518967900064572E-2</v>
      </c>
      <c r="L134" s="41">
        <f t="shared" si="6"/>
        <v>1.0305189679000646</v>
      </c>
      <c r="M134" s="13"/>
    </row>
    <row r="135" spans="1:13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41">
        <f>0.35*Data!E113+0.58*Data!H113+0.07*Data!J113</f>
        <v>3.4489496279471142E-2</v>
      </c>
      <c r="L135" s="41">
        <f t="shared" si="6"/>
        <v>1.0344894962794711</v>
      </c>
      <c r="M135" s="13"/>
    </row>
    <row r="136" spans="1:13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41">
        <f>0.35*Data!E114+0.58*Data!H114+0.07*Data!J114</f>
        <v>1.9280304603782109E-2</v>
      </c>
      <c r="L136" s="41">
        <f t="shared" si="6"/>
        <v>1.0192803046037822</v>
      </c>
      <c r="M136" s="13"/>
    </row>
    <row r="137" spans="1:13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41">
        <f>0.35*Data!E115+0.58*Data!H115+0.07*Data!J115</f>
        <v>1.2789366463874751E-2</v>
      </c>
      <c r="L137" s="41">
        <f t="shared" si="6"/>
        <v>1.0127893664638747</v>
      </c>
      <c r="M137" s="13"/>
    </row>
    <row r="138" spans="1:13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41">
        <f>0.35*Data!E116+0.58*Data!H116+0.07*Data!J116</f>
        <v>-1.4089956702681112E-2</v>
      </c>
      <c r="L138" s="41">
        <f t="shared" si="6"/>
        <v>0.98591004329731891</v>
      </c>
      <c r="M138" s="13"/>
    </row>
    <row r="139" spans="1:13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41">
        <f>0.35*Data!E117+0.58*Data!H117+0.07*Data!J117</f>
        <v>2.277844050471324E-2</v>
      </c>
      <c r="L139" s="41">
        <f t="shared" si="6"/>
        <v>1.0227784405047133</v>
      </c>
      <c r="M139" s="13"/>
    </row>
    <row r="140" spans="1:13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41">
        <f>0.35*Data!E118+0.58*Data!H118+0.07*Data!J118</f>
        <v>-1.4908432913292287E-2</v>
      </c>
      <c r="L140" s="41">
        <f t="shared" si="6"/>
        <v>0.98509156708670775</v>
      </c>
      <c r="M140" s="13"/>
    </row>
    <row r="141" spans="1:13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41">
        <f>0.35*Data!E119+0.58*Data!H119+0.07*Data!J119</f>
        <v>-4.7774488694280165E-2</v>
      </c>
      <c r="L141" s="41">
        <f t="shared" si="6"/>
        <v>0.95222551130571986</v>
      </c>
      <c r="M141" s="13"/>
    </row>
    <row r="142" spans="1:13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41">
        <f>0.35*Data!E120+0.58*Data!H120+0.07*Data!J120</f>
        <v>1.8308035140913271E-4</v>
      </c>
      <c r="L142" s="41">
        <f t="shared" si="6"/>
        <v>1.0001830803514091</v>
      </c>
      <c r="M142" s="13"/>
    </row>
    <row r="143" spans="1:13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41">
        <f>0.35*Data!E121+0.58*Data!H121+0.07*Data!J121</f>
        <v>9.1571740219168682E-2</v>
      </c>
      <c r="L143" s="41">
        <f t="shared" si="6"/>
        <v>1.0915717402191687</v>
      </c>
      <c r="M143" s="13"/>
    </row>
    <row r="144" spans="1:13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41">
        <f>0.35*Data!E122+0.58*Data!H122+0.07*Data!J122</f>
        <v>1.5212268649982775E-2</v>
      </c>
      <c r="L144" s="41">
        <f t="shared" si="6"/>
        <v>1.0152122686499827</v>
      </c>
      <c r="M144" s="13"/>
    </row>
    <row r="145" spans="1:13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41">
        <f>0.35*Data!E123+0.58*Data!H123+0.07*Data!J123</f>
        <v>3.6490308701434111E-2</v>
      </c>
      <c r="L145" s="41">
        <f t="shared" si="6"/>
        <v>1.0364903087014341</v>
      </c>
      <c r="M145" s="41">
        <f t="shared" si="7"/>
        <v>0.19587008080537061</v>
      </c>
    </row>
    <row r="146" spans="1:13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41">
        <f>0.35*Data!E124+0.58*Data!H124+0.07*Data!J124</f>
        <v>8.8456584283402168E-3</v>
      </c>
      <c r="L146" s="41">
        <f t="shared" si="6"/>
        <v>1.0088456584283403</v>
      </c>
      <c r="M146" s="13"/>
    </row>
    <row r="147" spans="1:13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41">
        <f>0.35*Data!E125+0.58*Data!H125+0.07*Data!J125</f>
        <v>-3.3386278989326057E-2</v>
      </c>
      <c r="L147" s="41">
        <f t="shared" si="6"/>
        <v>0.966613721010674</v>
      </c>
      <c r="M147" s="13"/>
    </row>
    <row r="148" spans="1:13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41">
        <f>0.35*Data!E126+0.58*Data!H126+0.07*Data!J126</f>
        <v>3.4773910830120103E-2</v>
      </c>
      <c r="L148" s="41">
        <f t="shared" si="6"/>
        <v>1.0347739108301202</v>
      </c>
      <c r="M148" s="13"/>
    </row>
    <row r="149" spans="1:13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41">
        <f>0.35*Data!E127+0.58*Data!H127+0.07*Data!J127</f>
        <v>2.349777727928436E-2</v>
      </c>
      <c r="L149" s="41">
        <f t="shared" si="6"/>
        <v>1.0234977772792844</v>
      </c>
      <c r="M149" s="13"/>
    </row>
    <row r="150" spans="1:13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41">
        <f>0.35*Data!E128+0.58*Data!H128+0.07*Data!J128</f>
        <v>-3.2343486828274128E-2</v>
      </c>
      <c r="L150" s="41">
        <f t="shared" si="6"/>
        <v>0.96765651317172585</v>
      </c>
      <c r="M150" s="13"/>
    </row>
    <row r="151" spans="1:13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41">
        <f>0.35*Data!E129+0.58*Data!H129+0.07*Data!J129</f>
        <v>2.8416187996320532E-2</v>
      </c>
      <c r="L151" s="41">
        <f t="shared" si="6"/>
        <v>1.0284161879963205</v>
      </c>
      <c r="M151" s="13"/>
    </row>
    <row r="152" spans="1:13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41">
        <f>0.35*Data!E130+0.58*Data!H130+0.07*Data!J130</f>
        <v>-2.4919641982116079E-3</v>
      </c>
      <c r="L152" s="41">
        <f t="shared" si="6"/>
        <v>0.99750803580178837</v>
      </c>
      <c r="M152" s="13"/>
    </row>
    <row r="153" spans="1:13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41">
        <f>0.35*Data!E131+0.58*Data!H131+0.07*Data!J131</f>
        <v>9.6191463406057245E-3</v>
      </c>
      <c r="L153" s="41">
        <f t="shared" si="6"/>
        <v>1.0096191463406057</v>
      </c>
      <c r="M153" s="13"/>
    </row>
    <row r="154" spans="1:13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41">
        <f>0.35*Data!E132+0.58*Data!H132+0.07*Data!J132</f>
        <v>-5.8835439017890763E-3</v>
      </c>
      <c r="L154" s="41">
        <f t="shared" si="6"/>
        <v>0.99411645609821098</v>
      </c>
      <c r="M154" s="13"/>
    </row>
    <row r="155" spans="1:13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41">
        <f>0.35*Data!E133+0.58*Data!H133+0.07*Data!J133</f>
        <v>2.6030891777331581E-2</v>
      </c>
      <c r="L155" s="41">
        <f t="shared" ref="L155:L193" si="8">K155+1</f>
        <v>1.0260308917773315</v>
      </c>
      <c r="M155" s="13"/>
    </row>
    <row r="156" spans="1:13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41">
        <f>0.35*Data!E134+0.58*Data!H134+0.07*Data!J134</f>
        <v>1.900826566399328E-2</v>
      </c>
      <c r="L156" s="41">
        <f t="shared" si="8"/>
        <v>1.0190082656639934</v>
      </c>
      <c r="M156" s="13"/>
    </row>
    <row r="157" spans="1:13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41">
        <f>0.35*Data!E135+0.58*Data!H135+0.07*Data!J135</f>
        <v>4.4179870428077993E-2</v>
      </c>
      <c r="L157" s="41">
        <f t="shared" si="8"/>
        <v>1.044179870428078</v>
      </c>
      <c r="M157" s="41">
        <f t="shared" si="7"/>
        <v>0.12337535436043057</v>
      </c>
    </row>
    <row r="158" spans="1:13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41">
        <f>0.35*Data!E136+0.58*Data!H136+0.07*Data!J136</f>
        <v>-4.0029532038159239E-2</v>
      </c>
      <c r="L158" s="41">
        <f t="shared" si="8"/>
        <v>0.95997046796184071</v>
      </c>
      <c r="M158" s="13"/>
    </row>
    <row r="159" spans="1:13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41">
        <f>0.35*Data!E137+0.58*Data!H137+0.07*Data!J137</f>
        <v>5.9706324974413685E-3</v>
      </c>
      <c r="L159" s="41">
        <f t="shared" si="8"/>
        <v>1.0059706324974413</v>
      </c>
      <c r="M159" s="13"/>
    </row>
    <row r="160" spans="1:13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41">
        <f>0.35*Data!E138+0.58*Data!H138+0.07*Data!J138</f>
        <v>3.5103325965056942E-2</v>
      </c>
      <c r="L160" s="41">
        <f t="shared" si="8"/>
        <v>1.0351033259650571</v>
      </c>
      <c r="M160" s="13"/>
    </row>
    <row r="161" spans="1:13">
      <c r="A161">
        <v>136</v>
      </c>
      <c r="B161" s="13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41">
        <f>0.35*Data!E139+0.58*Data!H139+0.07*Data!J139</f>
        <v>-2.9680840368113345E-2</v>
      </c>
      <c r="L161" s="41">
        <f t="shared" si="8"/>
        <v>0.97031915963188664</v>
      </c>
      <c r="M161" s="13"/>
    </row>
    <row r="162" spans="1:13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41">
        <f>0.35*Data!E140+0.58*Data!H140+0.07*Data!J140</f>
        <v>-5.0278808237468097E-3</v>
      </c>
      <c r="L162" s="41">
        <f t="shared" si="8"/>
        <v>0.99497211917625317</v>
      </c>
      <c r="M162" s="13"/>
    </row>
    <row r="163" spans="1:13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41">
        <f>0.35*Data!E141+0.58*Data!H141+0.07*Data!J141</f>
        <v>2.1123693587220001E-2</v>
      </c>
      <c r="L163" s="41">
        <f t="shared" si="8"/>
        <v>1.0211236935872201</v>
      </c>
      <c r="M163" s="13"/>
    </row>
    <row r="164" spans="1:13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41">
        <f>0.35*Data!E142+0.58*Data!H142+0.07*Data!J142</f>
        <v>-2.2901627428884137E-2</v>
      </c>
      <c r="L164" s="41">
        <f t="shared" si="8"/>
        <v>0.97709837257111587</v>
      </c>
      <c r="M164" s="13"/>
    </row>
    <row r="165" spans="1:13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41">
        <f>0.35*Data!E143+0.58*Data!H143+0.07*Data!J143</f>
        <v>2.2584367960916958E-2</v>
      </c>
      <c r="L165" s="41">
        <f t="shared" si="8"/>
        <v>1.022584367960917</v>
      </c>
      <c r="M165" s="13"/>
    </row>
    <row r="166" spans="1:13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41">
        <f>0.35*Data!E144+0.58*Data!H144+0.07*Data!J144</f>
        <v>-4.0954336429692276E-2</v>
      </c>
      <c r="L166" s="41">
        <f t="shared" si="8"/>
        <v>0.95904566357030774</v>
      </c>
      <c r="M166" s="13"/>
    </row>
    <row r="167" spans="1:13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41">
        <f>0.35*Data!E145+0.58*Data!H145+0.07*Data!J145</f>
        <v>-9.3763708282746296E-3</v>
      </c>
      <c r="L167" s="41">
        <f t="shared" si="8"/>
        <v>0.99062362917172542</v>
      </c>
      <c r="M167" s="13"/>
    </row>
    <row r="168" spans="1:13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41">
        <f>0.35*Data!E146+0.58*Data!H146+0.07*Data!J146</f>
        <v>-2.9888556221929621E-2</v>
      </c>
      <c r="L168" s="41">
        <f t="shared" si="8"/>
        <v>0.97011144377807035</v>
      </c>
      <c r="M168" s="13"/>
    </row>
    <row r="169" spans="1:13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41">
        <f>0.35*Data!E147+0.58*Data!H147+0.07*Data!J147</f>
        <v>1.804444439201101E-2</v>
      </c>
      <c r="L169" s="41">
        <f t="shared" si="8"/>
        <v>1.0180444443920109</v>
      </c>
      <c r="M169" s="41">
        <f t="shared" ref="M169:M193" si="9">PRODUCT(L158:L169)-1</f>
        <v>-7.614348628035017E-2</v>
      </c>
    </row>
    <row r="170" spans="1:13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41">
        <f>0.35*Data!E148+0.58*Data!H148+0.07*Data!J148</f>
        <v>1.6228576054888248E-2</v>
      </c>
      <c r="L170" s="41">
        <f t="shared" si="8"/>
        <v>1.0162285760548881</v>
      </c>
      <c r="M170" s="13"/>
    </row>
    <row r="171" spans="1:13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41">
        <f>0.35*Data!E149+0.58*Data!H149+0.07*Data!J149</f>
        <v>-5.2359123913835688E-2</v>
      </c>
      <c r="L171" s="41">
        <f t="shared" si="8"/>
        <v>0.94764087608616432</v>
      </c>
      <c r="M171" s="13"/>
    </row>
    <row r="172" spans="1:13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41">
        <f>0.35*Data!E150+0.58*Data!H150+0.07*Data!J150</f>
        <v>-5.8128364391099883E-2</v>
      </c>
      <c r="L172" s="41">
        <f t="shared" si="8"/>
        <v>0.94187163560890008</v>
      </c>
      <c r="M172" s="13"/>
    </row>
    <row r="173" spans="1:13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41">
        <f>0.35*Data!E151+0.58*Data!H151+0.07*Data!J151</f>
        <v>5.9468854273825617E-2</v>
      </c>
      <c r="L173" s="41">
        <f t="shared" si="8"/>
        <v>1.0594688542738255</v>
      </c>
      <c r="M173" s="13"/>
    </row>
    <row r="174" spans="1:13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41">
        <f>0.35*Data!E152+0.58*Data!H152+0.07*Data!J152</f>
        <v>-1.7609376347155814E-2</v>
      </c>
      <c r="L174" s="41">
        <f t="shared" si="8"/>
        <v>0.98239062365284413</v>
      </c>
      <c r="M174" s="13"/>
    </row>
    <row r="175" spans="1:13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41">
        <f>0.35*Data!E153+0.58*Data!H153+0.07*Data!J153</f>
        <v>-1.72838966376044E-2</v>
      </c>
      <c r="L175" s="41">
        <f t="shared" si="8"/>
        <v>0.98271610336239557</v>
      </c>
      <c r="M175" s="13"/>
    </row>
    <row r="176" spans="1:13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41">
        <f>0.35*Data!E154+0.58*Data!H154+0.07*Data!J154</f>
        <v>-1.4040070962334449E-3</v>
      </c>
      <c r="L176" s="41">
        <f t="shared" si="8"/>
        <v>0.99859599290376655</v>
      </c>
      <c r="M176" s="13"/>
    </row>
    <row r="177" spans="1:13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41">
        <f>0.35*Data!E155+0.58*Data!H155+0.07*Data!J155</f>
        <v>-2.2626586932231331E-2</v>
      </c>
      <c r="L177" s="41">
        <f t="shared" si="8"/>
        <v>0.9773734130677687</v>
      </c>
      <c r="M177" s="13"/>
    </row>
    <row r="178" spans="1:13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41">
        <f>0.35*Data!E156+0.58*Data!H156+0.07*Data!J156</f>
        <v>-4.7157160272545608E-2</v>
      </c>
      <c r="L178" s="41">
        <f t="shared" si="8"/>
        <v>0.95284283972745443</v>
      </c>
      <c r="M178" s="13"/>
    </row>
    <row r="179" spans="1:13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41">
        <f>0.35*Data!E157+0.58*Data!H157+0.07*Data!J157</f>
        <v>2.8512062829439341E-2</v>
      </c>
      <c r="L179" s="41">
        <f t="shared" si="8"/>
        <v>1.0285120628294393</v>
      </c>
      <c r="M179" s="13"/>
    </row>
    <row r="180" spans="1:13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41">
        <f>0.35*Data!E158+0.58*Data!H158+0.07*Data!J158</f>
        <v>8.7047851720921873E-3</v>
      </c>
      <c r="L180" s="41">
        <f t="shared" si="8"/>
        <v>1.0087047851720923</v>
      </c>
      <c r="M180" s="13"/>
    </row>
    <row r="181" spans="1:13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41">
        <f>0.35*Data!E159+0.58*Data!H159+0.07*Data!J159</f>
        <v>1.480325412658718E-3</v>
      </c>
      <c r="L181" s="41">
        <f t="shared" si="8"/>
        <v>1.0014803254126587</v>
      </c>
      <c r="M181" s="41">
        <f t="shared" si="9"/>
        <v>-0.10357308083081962</v>
      </c>
    </row>
    <row r="182" spans="1:13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41">
        <f>0.35*Data!E160+0.58*Data!H160+0.07*Data!J160</f>
        <v>-2.6893983836537617E-2</v>
      </c>
      <c r="L182" s="41">
        <f t="shared" si="8"/>
        <v>0.97310601616346237</v>
      </c>
      <c r="M182" s="13"/>
    </row>
    <row r="183" spans="1:13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41">
        <f>0.35*Data!E161+0.58*Data!H161+0.07*Data!J161</f>
        <v>9.42185374809534E-3</v>
      </c>
      <c r="L183" s="41">
        <f t="shared" si="8"/>
        <v>1.0094218537480952</v>
      </c>
      <c r="M183" s="13"/>
    </row>
    <row r="184" spans="1:13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41">
        <f>0.35*Data!E162+0.58*Data!H162+0.07*Data!J162</f>
        <v>1.4236290693534808E-2</v>
      </c>
      <c r="L184" s="41">
        <f t="shared" si="8"/>
        <v>1.0142362906935347</v>
      </c>
      <c r="M184" s="13"/>
    </row>
    <row r="185" spans="1:13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41">
        <f>0.35*Data!E163+0.58*Data!H163+0.07*Data!J163</f>
        <v>-3.2214295645409622E-3</v>
      </c>
      <c r="L185" s="41">
        <f t="shared" si="8"/>
        <v>0.99677857043545903</v>
      </c>
      <c r="M185" s="13"/>
    </row>
    <row r="186" spans="1:13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41">
        <f>0.35*Data!E164+0.58*Data!H164+0.07*Data!J164</f>
        <v>-3.7138219396422277E-3</v>
      </c>
      <c r="L186" s="41">
        <f t="shared" si="8"/>
        <v>0.9962861780603578</v>
      </c>
      <c r="M186" s="13"/>
    </row>
    <row r="187" spans="1:13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41">
        <f>0.35*Data!E165+0.58*Data!H165+0.07*Data!J165</f>
        <v>-1.9142198867500227E-2</v>
      </c>
      <c r="L187" s="41">
        <f t="shared" si="8"/>
        <v>0.98085780113249976</v>
      </c>
      <c r="M187" s="13"/>
    </row>
    <row r="188" spans="1:13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41">
        <f>0.35*Data!E166+0.58*Data!H166+0.07*Data!J166</f>
        <v>-5.3460181741245325E-2</v>
      </c>
      <c r="L188" s="41">
        <f t="shared" si="8"/>
        <v>0.94653981825875466</v>
      </c>
      <c r="M188" s="13"/>
    </row>
    <row r="189" spans="1:13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41">
        <f>0.35*Data!E167+0.58*Data!H167+0.07*Data!J167</f>
        <v>2.1406932545928327E-2</v>
      </c>
      <c r="L189" s="41">
        <f t="shared" si="8"/>
        <v>1.0214069325459283</v>
      </c>
      <c r="M189" s="13"/>
    </row>
    <row r="190" spans="1:13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41">
        <f>0.35*Data!E168+0.58*Data!H168+0.07*Data!J168</f>
        <v>-4.9277665415615762E-2</v>
      </c>
      <c r="L190" s="41">
        <f t="shared" si="8"/>
        <v>0.95072233458438427</v>
      </c>
      <c r="M190" s="13"/>
    </row>
    <row r="191" spans="1:13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41">
        <f>0.35*Data!E169+0.58*Data!H169+0.07*Data!J169</f>
        <v>3.4201395810423182E-2</v>
      </c>
      <c r="L191" s="41">
        <f t="shared" si="8"/>
        <v>1.0342013958104233</v>
      </c>
      <c r="M191" s="13"/>
    </row>
    <row r="192" spans="1:13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41">
        <f>0.35*Data!E170+0.58*Data!H170+0.07*Data!J170</f>
        <v>2.1881768235743046E-2</v>
      </c>
      <c r="L192" s="41">
        <f t="shared" si="8"/>
        <v>1.0218817682357431</v>
      </c>
      <c r="M192" s="13"/>
    </row>
    <row r="193" spans="1:13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41">
        <f>0.35*Data!E171+0.58*Data!H171+0.07*Data!J171</f>
        <v>-7.8825854403128792E-3</v>
      </c>
      <c r="L193" s="41">
        <f t="shared" si="8"/>
        <v>0.99211741455968716</v>
      </c>
      <c r="M193" s="41">
        <f t="shared" si="9"/>
        <v>-6.4764283499914477E-2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Pradyumna Karkera</cp:lastModifiedBy>
  <dcterms:created xsi:type="dcterms:W3CDTF">2016-09-09T13:05:48Z</dcterms:created>
  <dcterms:modified xsi:type="dcterms:W3CDTF">2021-08-12T19:19:57Z</dcterms:modified>
</cp:coreProperties>
</file>