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f4573939b3cef94/Desktop/"/>
    </mc:Choice>
  </mc:AlternateContent>
  <xr:revisionPtr revIDLastSave="6" documentId="8_{42359E03-3817-4D32-A2B2-A13E18094A5C}" xr6:coauthVersionLast="47" xr6:coauthVersionMax="47" xr10:uidLastSave="{B9F4EC98-BFA7-4DB9-8393-D5D5C71CC268}"/>
  <bookViews>
    <workbookView xWindow="-110" yWindow="-110" windowWidth="19420" windowHeight="10420" tabRatio="687" firstSheet="4" activeTab="6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Theater Outcomes by Launch Date" sheetId="15" r:id="rId6"/>
    <sheet name="Outcomes Based on Goals" sheetId="16" r:id="rId7"/>
  </sheets>
  <externalReferences>
    <externalReference r:id="rId8"/>
  </externalReferences>
  <definedNames>
    <definedName name="_xlnm._FilterDatabase" localSheetId="4" hidden="1">'Edinburgh Research'!$A$1:$F$1</definedName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523" i="1" l="1"/>
  <c r="U522" i="1"/>
  <c r="S522" i="1"/>
  <c r="C6" i="16" l="1"/>
  <c r="B2" i="16"/>
  <c r="D13" i="16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D7" i="16"/>
  <c r="C7" i="16"/>
  <c r="B7" i="16"/>
  <c r="D6" i="16"/>
  <c r="B6" i="16"/>
  <c r="D5" i="16"/>
  <c r="C5" i="16"/>
  <c r="B5" i="16"/>
  <c r="D4" i="16"/>
  <c r="C4" i="16"/>
  <c r="D3" i="16"/>
  <c r="C3" i="16"/>
  <c r="B4" i="16"/>
  <c r="D2" i="16"/>
  <c r="B3" i="16"/>
  <c r="C2" i="16"/>
  <c r="E2" i="16" l="1"/>
  <c r="G2" i="16" s="1"/>
  <c r="E10" i="16"/>
  <c r="G10" i="16" s="1"/>
  <c r="E8" i="16"/>
  <c r="H8" i="16" s="1"/>
  <c r="E3" i="16"/>
  <c r="G3" i="16" s="1"/>
  <c r="E6" i="16"/>
  <c r="F6" i="16" s="1"/>
  <c r="E5" i="16"/>
  <c r="H5" i="16" s="1"/>
  <c r="E7" i="16"/>
  <c r="F7" i="16" s="1"/>
  <c r="E9" i="16"/>
  <c r="H9" i="16" s="1"/>
  <c r="E12" i="16"/>
  <c r="F12" i="16" s="1"/>
  <c r="E13" i="16"/>
  <c r="F13" i="16" s="1"/>
  <c r="E11" i="16"/>
  <c r="G11" i="16" s="1"/>
  <c r="E4" i="16"/>
  <c r="G4" i="16" s="1"/>
  <c r="F2" i="16" l="1"/>
  <c r="H12" i="16"/>
  <c r="H3" i="16"/>
  <c r="H2" i="16"/>
  <c r="G12" i="16"/>
  <c r="H10" i="16"/>
  <c r="H13" i="16"/>
  <c r="F10" i="16"/>
  <c r="G8" i="16"/>
  <c r="G13" i="16"/>
  <c r="F8" i="16"/>
  <c r="G6" i="16"/>
  <c r="H11" i="16"/>
  <c r="F11" i="16"/>
  <c r="F9" i="16"/>
  <c r="F3" i="16"/>
  <c r="F5" i="16"/>
  <c r="G7" i="16"/>
  <c r="G5" i="16"/>
  <c r="F4" i="16"/>
  <c r="H4" i="16"/>
  <c r="G9" i="16"/>
  <c r="H6" i="16"/>
  <c r="H7" i="16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3" i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O122" i="1" l="1"/>
  <c r="P124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<sst xmlns="http://schemas.openxmlformats.org/spreadsheetml/2006/main" count="33048" uniqueCount="8408">
  <si>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</si>
  <si>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</si>
  <si>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</si>
  <si>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</si>
  <si>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</si>
  <si>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</si>
  <si>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</si>
  <si>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</si>
  <si>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</si>
  <si>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</si>
  <si>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</si>
  <si>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</si>
  <si>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</si>
  <si>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</si>
  <si>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</si>
  <si>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</si>
  <si>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</si>
  <si>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</si>
  <si>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</si>
  <si>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</si>
  <si>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</si>
  <si>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</si>
  <si>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</si>
  <si>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</si>
  <si>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</si>
  <si>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</si>
  <si>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</si>
  <si>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</si>
  <si>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</si>
  <si>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</si>
  <si>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</si>
  <si>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</si>
  <si>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</si>
  <si>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</si>
  <si>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</si>
  <si>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</si>
  <si>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</si>
  <si>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</si>
  <si>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</si>
  <si>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</si>
  <si>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</si>
  <si>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</si>
  <si>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</si>
  <si>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</si>
  <si>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</si>
  <si>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</si>
  <si>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</si>
  <si>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</si>
  <si>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</si>
  <si>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</si>
  <si>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</si>
  <si>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</si>
  <si>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</si>
  <si>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</si>
  <si>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</si>
  <si>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</si>
  <si>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</si>
  <si>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</si>
  <si>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</si>
  <si>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</si>
  <si>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</si>
  <si>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</si>
  <si>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</si>
  <si>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</si>
  <si>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</si>
  <si>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</si>
  <si>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</si>
  <si>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</si>
  <si>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</si>
  <si>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</si>
  <si>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</si>
  <si>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</si>
  <si>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</si>
  <si>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</si>
  <si>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</si>
  <si>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</si>
  <si>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</si>
  <si>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</si>
  <si>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</si>
  <si>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</si>
  <si>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</si>
  <si>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</si>
  <si>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</si>
  <si>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</si>
  <si>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</si>
  <si>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</si>
  <si>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</si>
  <si>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</si>
  <si>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</si>
  <si>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</si>
  <si>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</si>
  <si>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</si>
  <si>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</si>
  <si>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</si>
  <si>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</si>
  <si>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</si>
  <si>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</si>
  <si>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</si>
  <si>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</si>
  <si>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</si>
  <si>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</si>
  <si>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</si>
  <si>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</si>
  <si>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</si>
  <si>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</si>
  <si>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</si>
  <si>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</si>
  <si>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</si>
  <si>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</si>
  <si>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</si>
  <si>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</si>
  <si>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</si>
  <si>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</si>
  <si>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</si>
  <si>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</si>
  <si>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</si>
  <si>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</si>
  <si>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</si>
  <si>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</si>
  <si>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</si>
  <si>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</si>
  <si>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</si>
  <si>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</si>
  <si>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</si>
  <si>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</si>
  <si>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</si>
  <si>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</si>
  <si>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</si>
  <si>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</si>
  <si>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</si>
  <si>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</si>
  <si>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</si>
  <si>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</si>
  <si>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</si>
  <si>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</si>
  <si>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</si>
  <si>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</si>
  <si>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</si>
  <si>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</si>
  <si>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</si>
  <si>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</si>
  <si>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</si>
  <si>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</si>
  <si>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</si>
  <si>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</si>
  <si>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</si>
  <si>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</si>
  <si>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</si>
  <si>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</si>
  <si>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</si>
  <si>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</si>
  <si>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</si>
  <si>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</si>
  <si>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</si>
  <si>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</si>
  <si>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</si>
  <si>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</si>
  <si>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</si>
  <si>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</si>
  <si>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</si>
  <si>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</si>
  <si>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</si>
  <si>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</si>
  <si>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</si>
  <si>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</si>
  <si>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</si>
  <si>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</si>
  <si>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</si>
  <si>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</si>
  <si>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</si>
  <si>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</si>
  <si>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</si>
  <si>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</si>
  <si>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</si>
  <si>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</si>
  <si>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</si>
  <si>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</si>
  <si>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</si>
  <si>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</si>
  <si>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</si>
  <si>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</si>
  <si>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</si>
  <si>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</si>
  <si>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</si>
  <si>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</si>
  <si>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</si>
  <si>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</si>
  <si>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</si>
  <si>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</si>
  <si>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</si>
  <si>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</si>
  <si>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</si>
  <si>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</si>
  <si>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</si>
  <si>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</si>
  <si>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</si>
  <si>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</si>
  <si>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</si>
  <si>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</si>
  <si>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</si>
  <si>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</si>
  <si>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</si>
  <si>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</si>
  <si>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</si>
  <si>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</si>
  <si>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</si>
  <si>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</si>
  <si>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</si>
  <si>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</si>
  <si>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</si>
  <si>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</si>
  <si>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</si>
  <si>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</si>
  <si>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</si>
  <si>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</si>
  <si>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</si>
  <si>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</si>
  <si>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</si>
  <si>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</si>
  <si>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</si>
  <si>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</si>
  <si>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</si>
  <si>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</si>
  <si>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</si>
  <si>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</si>
  <si>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</si>
  <si>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</si>
  <si>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</si>
  <si>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</si>
  <si>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</si>
  <si>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</si>
  <si>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</si>
  <si>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</si>
  <si>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</si>
  <si>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</si>
  <si>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</si>
  <si>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</si>
  <si>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</si>
  <si>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</si>
  <si>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</si>
  <si>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</si>
  <si>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</si>
  <si>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</si>
  <si>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</si>
  <si>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</si>
  <si>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</si>
  <si>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</si>
  <si>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</si>
  <si>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</si>
  <si>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</si>
  <si>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</si>
  <si>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</si>
  <si>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</si>
  <si>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</si>
  <si>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</si>
  <si>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</si>
  <si>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</si>
  <si>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</si>
  <si>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</si>
  <si>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</si>
  <si>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</si>
  <si>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</si>
  <si>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</si>
  <si>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</si>
  <si>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</si>
  <si>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</si>
  <si>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</si>
  <si>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</si>
  <si>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</si>
  <si>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</si>
  <si>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</si>
  <si>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</si>
  <si>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</si>
  <si>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</si>
  <si>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</si>
  <si>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</si>
  <si>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</si>
  <si>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</si>
  <si>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</si>
  <si>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</si>
  <si>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</si>
  <si>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</si>
  <si>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</si>
  <si>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</si>
  <si>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</si>
  <si>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</si>
  <si>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</si>
  <si>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</si>
  <si>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</si>
  <si>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</si>
  <si>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</si>
  <si>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</si>
  <si>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</si>
  <si>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</si>
  <si>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</si>
  <si>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</si>
  <si>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</si>
  <si>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</si>
  <si>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</si>
  <si>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</si>
  <si>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</si>
  <si>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</si>
  <si>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</si>
  <si>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</si>
  <si>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</si>
  <si>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</si>
  <si>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</si>
  <si>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</si>
  <si>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</si>
  <si>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</si>
  <si>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</si>
  <si>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</si>
  <si>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</si>
  <si>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</si>
  <si>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</si>
  <si>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</si>
  <si>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</si>
  <si>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</si>
  <si>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</si>
  <si>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</si>
  <si>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</si>
  <si>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</si>
  <si>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</si>
  <si>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</si>
  <si>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</si>
  <si>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</si>
  <si>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</si>
  <si>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</si>
  <si>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</si>
  <si>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</si>
  <si>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</si>
  <si>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</si>
  <si>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</si>
  <si>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</si>
  <si>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</si>
  <si>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</si>
  <si>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</si>
  <si>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</si>
  <si>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</si>
  <si>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</si>
  <si>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</si>
  <si>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</si>
  <si>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</si>
  <si>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</si>
  <si>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</si>
  <si>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</si>
  <si>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</si>
  <si>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</si>
  <si>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</si>
  <si>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</si>
  <si>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</si>
  <si>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</si>
  <si>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</si>
  <si>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</si>
  <si>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</si>
  <si>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</si>
  <si>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</si>
  <si>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</si>
  <si>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</si>
  <si>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</si>
  <si>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</si>
  <si>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</si>
  <si>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</si>
  <si>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</si>
  <si>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</si>
  <si>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</si>
  <si>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</si>
  <si>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</si>
  <si>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</si>
  <si>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</si>
  <si>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</si>
  <si>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</si>
  <si>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</si>
  <si>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</si>
  <si>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</si>
  <si>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</si>
  <si>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</si>
  <si>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</si>
  <si>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</si>
  <si>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</si>
  <si>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</si>
  <si>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</si>
  <si>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</si>
  <si>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</si>
  <si>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</si>
  <si>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</si>
  <si>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</si>
  <si>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</si>
  <si>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</si>
  <si>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</si>
  <si>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</si>
  <si>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</si>
  <si>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</si>
  <si>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</si>
  <si>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</si>
  <si>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</si>
  <si>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</si>
  <si>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</si>
  <si>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</si>
  <si>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</si>
  <si>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</si>
  <si>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</si>
  <si>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</si>
  <si>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</si>
  <si>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</si>
  <si>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</si>
  <si>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</si>
  <si>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</si>
  <si>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</si>
  <si>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</si>
  <si>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</si>
  <si>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</si>
  <si>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</si>
  <si>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</si>
  <si>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</si>
  <si>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</si>
  <si>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</si>
  <si>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</si>
  <si>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</si>
  <si>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</si>
  <si>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</si>
  <si>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</si>
  <si>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</si>
  <si>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</si>
  <si>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</si>
  <si>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</si>
  <si>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</si>
  <si>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</si>
  <si>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</si>
  <si>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</si>
  <si>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</si>
  <si>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</si>
  <si>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</si>
  <si>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</si>
  <si>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</si>
  <si>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</si>
  <si>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</si>
  <si>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</si>
  <si>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</si>
  <si>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</si>
  <si>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</si>
  <si>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</si>
  <si>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</si>
  <si>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</si>
  <si>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</si>
  <si>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</si>
  <si>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</si>
  <si>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</si>
  <si>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</si>
  <si>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</si>
  <si>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</si>
  <si>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</si>
  <si>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</si>
  <si>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</si>
  <si>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</si>
  <si>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</si>
  <si>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</si>
  <si>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</si>
  <si>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</si>
  <si>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</si>
  <si>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</si>
  <si>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</si>
  <si>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</si>
  <si>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</si>
  <si>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</si>
  <si>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</si>
  <si>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</si>
  <si>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</si>
  <si>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</si>
  <si>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</si>
  <si>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</si>
  <si>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</si>
  <si>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</si>
  <si>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</si>
  <si>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</si>
  <si>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</si>
  <si>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</si>
  <si>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</si>
  <si>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</si>
  <si>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</si>
  <si>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</si>
  <si>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</si>
  <si>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</si>
  <si>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</si>
  <si>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</si>
  <si>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</si>
  <si>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</si>
  <si>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</si>
  <si>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</si>
  <si>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</si>
  <si>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</si>
  <si>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</si>
  <si>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</si>
  <si>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</si>
  <si>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</si>
  <si>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</si>
  <si>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</si>
  <si>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</si>
  <si>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</si>
  <si>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</si>
  <si>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</si>
  <si>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</si>
  <si>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</si>
  <si>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</si>
  <si>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</si>
  <si>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</si>
  <si>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</si>
  <si>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</si>
  <si>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</si>
  <si>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</si>
  <si>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</si>
  <si>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</si>
  <si>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</si>
  <si>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</si>
  <si>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</si>
  <si>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</si>
  <si>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</si>
  <si>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</si>
  <si>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</si>
  <si>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</si>
  <si>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</si>
  <si>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</si>
  <si>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</si>
  <si>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</si>
  <si>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</si>
  <si>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</si>
  <si>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</si>
  <si>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</si>
  <si>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</si>
  <si>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</si>
  <si>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</si>
  <si>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</si>
  <si>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</si>
  <si>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</si>
  <si>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</si>
  <si>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</si>
  <si>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</si>
  <si>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</si>
  <si>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</si>
  <si>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</si>
  <si>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</si>
  <si>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</si>
  <si>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</si>
  <si>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</si>
  <si>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</si>
  <si>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</si>
  <si>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</si>
  <si>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</si>
  <si>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</si>
  <si>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</si>
  <si>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</si>
  <si>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</si>
  <si>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</si>
  <si>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</si>
  <si>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</si>
  <si>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</si>
  <si>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</si>
  <si>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</si>
  <si>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</si>
  <si>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</si>
  <si>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</si>
  <si>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</si>
  <si>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</si>
  <si>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</si>
  <si>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</si>
  <si>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</si>
  <si>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</si>
  <si>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</si>
  <si>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</si>
  <si>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</si>
  <si>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</si>
  <si>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</si>
  <si>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</si>
  <si>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</si>
  <si>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</si>
  <si>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</si>
  <si>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</si>
  <si>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</si>
  <si>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</si>
  <si>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</si>
  <si>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</si>
  <si>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</si>
  <si>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</si>
  <si>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</si>
  <si>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</si>
  <si>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</si>
  <si>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</si>
  <si>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</si>
  <si>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</si>
  <si>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</si>
  <si>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</si>
  <si>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</si>
  <si>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</si>
  <si>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</si>
  <si>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</si>
  <si>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</si>
  <si>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</si>
  <si>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</si>
  <si>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</si>
  <si>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</si>
  <si>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</si>
  <si>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</si>
  <si>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</si>
  <si>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</si>
  <si>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</si>
  <si>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</si>
  <si>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</si>
  <si>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</si>
  <si>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</si>
  <si>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</si>
  <si>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</si>
  <si>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</si>
  <si>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</si>
  <si>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</si>
  <si>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</si>
  <si>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</si>
  <si>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</si>
  <si>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</si>
  <si>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</si>
  <si>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</si>
  <si>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</si>
  <si>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</si>
  <si>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</si>
  <si>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</si>
  <si>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</si>
  <si>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</si>
  <si>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</si>
  <si>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</si>
  <si>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</si>
  <si>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</si>
  <si>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</si>
  <si>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</si>
  <si>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</si>
  <si>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</si>
  <si>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</si>
  <si>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</si>
  <si>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</si>
  <si>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</si>
  <si>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</si>
  <si>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</si>
  <si>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</si>
  <si>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</si>
  <si>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</si>
  <si>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</si>
  <si>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</si>
  <si>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</si>
  <si>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</si>
  <si>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</si>
  <si>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</si>
  <si>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</si>
  <si>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</si>
  <si>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</si>
  <si>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</si>
  <si>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</si>
  <si>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</si>
  <si>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</si>
  <si>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</si>
  <si>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</si>
  <si>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</si>
  <si>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</si>
  <si>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</si>
  <si>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</si>
  <si>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</si>
  <si>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</si>
  <si>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</si>
  <si>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</si>
  <si>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</si>
  <si>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</si>
  <si>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</si>
  <si>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</si>
  <si>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</si>
  <si>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</si>
  <si>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</si>
  <si>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</si>
  <si>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</si>
  <si>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</si>
  <si>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</si>
  <si>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</si>
  <si>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</si>
  <si>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</si>
  <si>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</si>
  <si>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</si>
  <si>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</si>
  <si>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</si>
  <si>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</si>
  <si>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</si>
  <si>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</si>
  <si>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</si>
  <si>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</si>
  <si>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</si>
  <si>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</si>
  <si>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</si>
  <si>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</si>
  <si>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</si>
  <si>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</si>
  <si>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</si>
  <si>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</si>
  <si>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</si>
  <si>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</si>
  <si>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</si>
  <si>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</si>
  <si>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</si>
  <si>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</si>
  <si>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</si>
  <si>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</si>
  <si>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</si>
  <si>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</si>
  <si>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</si>
  <si>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</si>
  <si>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</si>
  <si>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</si>
  <si>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</si>
  <si>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</si>
  <si>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</si>
  <si>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</si>
  <si>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</si>
  <si>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</si>
  <si>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</si>
  <si>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</si>
  <si>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</si>
  <si>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</si>
  <si>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</si>
  <si>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</si>
  <si>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</si>
  <si>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</si>
  <si>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</si>
  <si>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</si>
  <si>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</si>
  <si>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</si>
  <si>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</si>
  <si>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</si>
  <si>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</si>
  <si>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</si>
  <si>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</si>
  <si>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</si>
  <si>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</si>
  <si>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</si>
  <si>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</si>
  <si>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</si>
  <si>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</si>
  <si>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</si>
  <si>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</si>
  <si>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</si>
  <si>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</si>
  <si>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</si>
  <si>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</si>
  <si>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</si>
  <si>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</si>
  <si>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</si>
  <si>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</si>
  <si>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</si>
  <si>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</si>
  <si>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</si>
  <si>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</si>
  <si>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</si>
  <si>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</si>
  <si>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</si>
  <si>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</si>
  <si>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</si>
  <si>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</si>
  <si>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</si>
  <si>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</si>
  <si>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</si>
  <si>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</si>
  <si>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</si>
  <si>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</si>
  <si>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</si>
  <si>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</si>
  <si>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</si>
  <si>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</si>
  <si>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</si>
  <si>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</si>
  <si>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</si>
  <si>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</si>
  <si>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</si>
  <si>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</si>
  <si>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</si>
  <si>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</si>
  <si>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</si>
  <si>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</si>
  <si>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</si>
  <si>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</si>
  <si>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</si>
  <si>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</si>
  <si>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</si>
  <si>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</si>
  <si>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</si>
  <si>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</si>
  <si>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</si>
  <si>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</si>
  <si>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</si>
  <si>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</si>
  <si>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</si>
  <si>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</si>
  <si>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</si>
  <si>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</si>
  <si>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</si>
  <si>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</si>
  <si>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</si>
  <si>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</si>
  <si>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</si>
  <si>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</si>
  <si>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</si>
  <si>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</si>
  <si>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</si>
  <si>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</si>
  <si>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</si>
  <si>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</si>
  <si>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</si>
  <si>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</si>
  <si>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</si>
  <si>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</si>
  <si>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</si>
  <si>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</si>
  <si>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</si>
  <si>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</si>
  <si>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</si>
  <si>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</si>
  <si>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</si>
  <si>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</si>
  <si>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</si>
  <si>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</si>
  <si>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</si>
  <si>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</si>
  <si>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</si>
  <si>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</si>
  <si>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</si>
  <si>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</si>
  <si>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</si>
  <si>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</si>
  <si>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</si>
  <si>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</si>
  <si>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</si>
  <si>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</si>
  <si>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</si>
  <si>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</si>
  <si>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</si>
  <si>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</si>
  <si>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</si>
  <si>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</si>
  <si>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</si>
  <si>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</si>
  <si>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</si>
  <si>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</si>
  <si>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</si>
  <si>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</si>
  <si>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</si>
  <si>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</si>
  <si>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</si>
  <si>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</si>
  <si>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</si>
  <si>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</si>
  <si>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</si>
  <si>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</si>
  <si>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</si>
  <si>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</si>
  <si>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</si>
  <si>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</si>
  <si>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</si>
  <si>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</si>
  <si>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</si>
  <si>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</si>
  <si>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</si>
  <si>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</si>
  <si>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</si>
  <si>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</si>
  <si>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</si>
  <si>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</si>
  <si>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</si>
  <si>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</si>
  <si>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</si>
  <si>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</si>
  <si>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</si>
  <si>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</si>
  <si>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</si>
  <si>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</si>
  <si>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</si>
  <si>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</si>
  <si>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</si>
  <si>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</si>
  <si>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</si>
  <si>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</si>
  <si>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</si>
  <si>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</si>
  <si>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</si>
  <si>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</si>
  <si>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</si>
  <si>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</si>
  <si>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</si>
  <si>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</si>
  <si>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</si>
  <si>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</si>
  <si>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</si>
  <si>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</si>
  <si>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</si>
  <si>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</si>
  <si>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</si>
  <si>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</si>
  <si>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</si>
  <si>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</si>
  <si>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</si>
  <si>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</si>
  <si>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</si>
  <si>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</si>
  <si>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</si>
  <si>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</si>
  <si>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</si>
  <si>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</si>
  <si>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</si>
  <si>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</si>
  <si>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</si>
  <si>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</si>
  <si>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</si>
  <si>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</si>
  <si>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</si>
  <si>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</si>
  <si>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</si>
  <si>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</si>
  <si>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</si>
  <si>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</si>
  <si>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</si>
  <si>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</si>
  <si>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</si>
  <si>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</si>
  <si>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</si>
  <si>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</si>
  <si>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</si>
  <si>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</si>
  <si>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</si>
  <si>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</si>
  <si>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</si>
  <si>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</si>
  <si>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</si>
  <si>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</si>
  <si>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</si>
  <si>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</si>
  <si>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</si>
  <si>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</si>
  <si>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</si>
  <si>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</si>
  <si>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</si>
  <si>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</si>
  <si>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</si>
  <si>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</si>
  <si>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</si>
  <si>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</si>
  <si>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</si>
  <si>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</si>
  <si>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</si>
  <si>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</si>
  <si>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</si>
  <si>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</si>
  <si>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</si>
  <si>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</si>
  <si>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</si>
  <si>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</si>
  <si>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</si>
  <si>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</si>
  <si>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</si>
  <si>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</si>
  <si>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</si>
  <si>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</si>
  <si>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</si>
  <si>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</si>
  <si>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</si>
  <si>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</si>
  <si>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</si>
  <si>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</si>
  <si>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</si>
  <si>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</si>
  <si>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</si>
  <si>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</si>
  <si>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</si>
  <si>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</si>
  <si>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</si>
  <si>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</si>
  <si>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</si>
  <si>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</si>
  <si>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</si>
  <si>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</si>
  <si>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</si>
  <si>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</si>
  <si>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</si>
  <si>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</si>
  <si>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</si>
  <si>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</si>
  <si>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</si>
  <si>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</si>
  <si>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</si>
  <si>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</si>
  <si>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</si>
  <si>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</si>
  <si>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</si>
  <si>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</si>
  <si>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</si>
  <si>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</si>
  <si>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</si>
  <si>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</si>
  <si>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</si>
  <si>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</si>
  <si>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</si>
  <si>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</si>
  <si>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</si>
  <si>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</si>
  <si>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</si>
  <si>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</si>
  <si>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</si>
  <si>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</si>
  <si>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</si>
  <si>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</si>
  <si>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</si>
  <si>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</si>
  <si>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</si>
  <si>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</si>
  <si>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</si>
  <si>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</si>
  <si>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</si>
  <si>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</si>
  <si>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</si>
  <si>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</si>
  <si>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</si>
  <si>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</si>
  <si>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</si>
  <si>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</si>
  <si>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</si>
  <si>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</si>
  <si>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</si>
  <si>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</si>
  <si>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</si>
  <si>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</si>
  <si>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</si>
  <si>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</si>
  <si>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</si>
  <si>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</si>
  <si>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</si>
  <si>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</si>
  <si>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</si>
  <si>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</si>
  <si>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</si>
  <si>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</si>
  <si>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</si>
  <si>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</si>
  <si>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</si>
  <si>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</si>
  <si>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</si>
  <si>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</si>
  <si>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</si>
  <si>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</si>
  <si>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</si>
  <si>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</si>
  <si>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</si>
  <si>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</si>
  <si>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</si>
  <si>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</si>
  <si>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</si>
  <si>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</si>
  <si>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</si>
  <si>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</si>
  <si>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</si>
  <si>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</si>
  <si>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</si>
  <si>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</si>
  <si>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</si>
  <si>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</si>
  <si>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</si>
  <si>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</si>
  <si>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</si>
  <si>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</si>
  <si>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</si>
  <si>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</si>
  <si>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</si>
  <si>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</si>
  <si>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</si>
  <si>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</si>
  <si>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</si>
  <si>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</si>
  <si>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</si>
  <si>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</si>
  <si>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</si>
  <si>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</si>
  <si>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</si>
  <si>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</si>
  <si>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</si>
  <si>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</si>
  <si>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</si>
  <si>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</si>
  <si>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</si>
  <si>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</si>
  <si>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</si>
  <si>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</si>
  <si>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</si>
  <si>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</si>
  <si>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</si>
  <si>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</si>
  <si>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</si>
  <si>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</si>
  <si>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</si>
  <si>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</si>
  <si>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</si>
  <si>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</si>
  <si>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</si>
  <si>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</si>
  <si>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</si>
  <si>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</si>
  <si>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</si>
  <si>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</si>
  <si>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</si>
  <si>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</si>
  <si>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</si>
  <si>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</si>
  <si>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</si>
  <si>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</si>
  <si>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</si>
  <si>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</si>
  <si>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</si>
  <si>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</si>
  <si>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</si>
  <si>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</si>
  <si>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</si>
  <si>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</si>
  <si>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</si>
  <si>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</si>
  <si>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</si>
  <si>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</si>
  <si>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</si>
  <si>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</si>
  <si>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</si>
  <si>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</si>
  <si>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</si>
  <si>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</si>
  <si>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</si>
  <si>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</si>
  <si>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</si>
  <si>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</si>
  <si>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</si>
  <si>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</si>
  <si>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</si>
  <si>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</si>
  <si>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</si>
  <si>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</si>
  <si>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</si>
  <si>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</si>
  <si>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</si>
  <si>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</si>
  <si>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</si>
  <si>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</si>
  <si>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</si>
  <si>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</si>
  <si>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</si>
  <si>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</si>
  <si>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</si>
  <si>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</si>
  <si>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</si>
  <si>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</si>
  <si>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</si>
  <si>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</si>
  <si>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</si>
  <si>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</si>
  <si>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</si>
  <si>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</si>
  <si>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</si>
  <si>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</si>
  <si>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</si>
  <si>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</si>
  <si>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</si>
  <si>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</si>
  <si>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</si>
  <si>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</si>
  <si>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</si>
  <si>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</si>
  <si>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</si>
  <si>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</si>
  <si>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</si>
  <si>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</si>
  <si>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</si>
  <si>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</si>
  <si>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</si>
  <si>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</si>
  <si>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</si>
  <si>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</si>
  <si>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</si>
  <si>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</si>
  <si>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</si>
  <si>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</si>
  <si>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</si>
  <si>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</si>
  <si>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</si>
  <si>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</si>
  <si>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</si>
  <si>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</si>
  <si>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</si>
  <si>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</si>
  <si>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</si>
  <si>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</si>
  <si>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</si>
  <si>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</si>
  <si>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</si>
  <si>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</si>
  <si>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</si>
  <si>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</si>
  <si>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</si>
  <si>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</si>
  <si>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</si>
  <si>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</si>
  <si>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</si>
  <si>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</si>
  <si>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</si>
  <si>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</si>
  <si>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</si>
  <si>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</si>
  <si>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</si>
  <si>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</si>
  <si>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</si>
  <si>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</si>
  <si>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</si>
  <si>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</si>
  <si>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</si>
  <si>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</si>
  <si>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</si>
  <si>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</si>
  <si>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</si>
  <si>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</si>
  <si>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</si>
  <si>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</si>
  <si>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</si>
  <si>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</si>
  <si>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</si>
  <si>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</si>
  <si>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</si>
  <si>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</si>
  <si>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</si>
  <si>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</si>
  <si>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</si>
  <si>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</si>
  <si>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</si>
  <si>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</si>
  <si>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</si>
  <si>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</si>
  <si>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</si>
  <si>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</si>
  <si>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</si>
  <si>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</si>
  <si>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</si>
  <si>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</si>
  <si>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</si>
  <si>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</si>
  <si>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</si>
  <si>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</si>
  <si>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</si>
  <si>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</si>
  <si>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</si>
  <si>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</si>
  <si>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</si>
  <si>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</si>
  <si>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</si>
  <si>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</si>
  <si>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</si>
  <si>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</si>
  <si>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</si>
  <si>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</si>
  <si>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</si>
  <si>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</si>
  <si>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</si>
  <si>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</si>
  <si>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</si>
  <si>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</si>
  <si>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</si>
  <si>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</si>
  <si>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</si>
  <si>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</si>
  <si>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</si>
  <si>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</si>
  <si>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</si>
  <si>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</si>
  <si>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</si>
  <si>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</si>
  <si>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</si>
  <si>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</si>
  <si>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</si>
  <si>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</si>
  <si>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</si>
  <si>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</si>
  <si>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</si>
  <si>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</si>
  <si>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</si>
  <si>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</si>
  <si>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</si>
  <si>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</si>
  <si>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</si>
  <si>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</si>
  <si>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</si>
  <si>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</si>
  <si>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</si>
  <si>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</si>
  <si>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</si>
  <si>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</si>
  <si>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</si>
  <si>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</si>
  <si>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</si>
  <si>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</si>
  <si>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</si>
  <si>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</si>
  <si>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</si>
  <si>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</si>
  <si>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</si>
  <si>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</si>
  <si>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</si>
  <si>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</si>
  <si>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</si>
  <si>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</si>
  <si>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</si>
  <si>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</si>
  <si>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</si>
  <si>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</si>
  <si>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</si>
  <si>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</si>
  <si>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</si>
  <si>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</si>
  <si>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</si>
  <si>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</si>
  <si>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</si>
  <si>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</si>
  <si>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</si>
  <si>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</si>
  <si>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</si>
  <si>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</si>
  <si>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</si>
  <si>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</si>
  <si>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</si>
  <si>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</si>
  <si>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</si>
  <si>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</si>
  <si>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</si>
  <si>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</si>
  <si>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</si>
  <si>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</si>
  <si>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</si>
  <si>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</si>
  <si>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</si>
  <si>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</si>
  <si>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</si>
  <si>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</si>
  <si>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</si>
  <si>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</si>
  <si>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</si>
  <si>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</si>
  <si>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</si>
  <si>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</si>
  <si>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</si>
  <si>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</si>
  <si>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</si>
  <si>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</si>
  <si>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</si>
  <si>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</si>
  <si>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</si>
  <si>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</si>
  <si>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</si>
  <si>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</si>
  <si>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</si>
  <si>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</si>
  <si>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</si>
  <si>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</si>
  <si>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</si>
  <si>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</si>
  <si>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</si>
  <si>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</si>
  <si>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</si>
  <si>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</si>
  <si>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</si>
  <si>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</si>
  <si>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</si>
  <si>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</si>
  <si>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</si>
  <si>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</si>
  <si>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</si>
  <si>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</si>
  <si>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</si>
  <si>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</si>
  <si>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</si>
  <si>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</si>
  <si>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</si>
  <si>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</si>
  <si>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</si>
  <si>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</si>
  <si>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</si>
  <si>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</si>
  <si>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</si>
  <si>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</si>
  <si>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</si>
  <si>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</si>
  <si>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</si>
  <si>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</si>
  <si>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</si>
  <si>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</si>
  <si>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</si>
  <si>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</si>
  <si>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</si>
  <si>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</si>
  <si>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</si>
  <si>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</si>
  <si>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</si>
  <si>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</si>
  <si>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</si>
  <si>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</si>
  <si>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</si>
  <si>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</si>
  <si>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</si>
  <si>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</si>
  <si>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</si>
  <si>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</si>
  <si>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</si>
  <si>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</si>
  <si>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</si>
  <si>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</si>
  <si>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</si>
  <si>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</si>
  <si>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</si>
  <si>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</si>
  <si>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</si>
  <si>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</si>
  <si>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</si>
  <si>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</si>
  <si>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</si>
  <si>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</si>
  <si>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</si>
  <si>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</si>
  <si>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</si>
  <si>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</si>
  <si>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</si>
  <si>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</si>
  <si>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</si>
  <si>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</si>
  <si>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</si>
  <si>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</si>
  <si>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</si>
  <si>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</si>
  <si>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</si>
  <si>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</si>
  <si>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</si>
  <si>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</si>
  <si>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</si>
  <si>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</si>
  <si>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</si>
  <si>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</si>
  <si>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</si>
  <si>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</si>
  <si>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</si>
  <si>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</si>
  <si>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</si>
  <si>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</si>
  <si>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</si>
  <si>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</si>
  <si>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</si>
  <si>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</si>
  <si>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</si>
  <si>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</si>
  <si>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</si>
  <si>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</si>
  <si>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</si>
  <si>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</si>
  <si>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</si>
  <si>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</si>
  <si>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</si>
  <si>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</si>
  <si>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</si>
  <si>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</si>
  <si>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</si>
  <si>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</si>
  <si>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</si>
  <si>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</si>
  <si>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</si>
  <si>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</si>
  <si>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</si>
  <si>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</si>
  <si>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</si>
  <si>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</si>
  <si>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</si>
  <si>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</si>
  <si>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</si>
  <si>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</si>
  <si>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</si>
  <si>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</si>
  <si>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</si>
  <si>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</si>
  <si>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</si>
  <si>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</si>
  <si>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</si>
  <si>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</si>
  <si>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</si>
  <si>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</si>
  <si>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</si>
  <si>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</si>
  <si>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</si>
  <si>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</si>
  <si>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</si>
  <si>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</si>
  <si>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</si>
  <si>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</si>
  <si>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</si>
  <si>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</si>
  <si>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</si>
  <si>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</si>
  <si>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</si>
  <si>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</si>
  <si>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</si>
  <si>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</si>
  <si>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</si>
  <si>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</si>
  <si>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</si>
  <si>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</si>
  <si>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</si>
  <si>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</si>
  <si>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</si>
  <si>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</si>
  <si>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</si>
  <si>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</si>
  <si>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</si>
  <si>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</si>
  <si>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</si>
  <si>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</si>
  <si>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</si>
  <si>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</si>
  <si>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</si>
  <si>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</si>
  <si>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</si>
  <si>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</si>
  <si>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</si>
  <si>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</si>
  <si>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</si>
  <si>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</si>
  <si>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</si>
  <si>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</si>
  <si>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</si>
  <si>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</si>
  <si>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</si>
  <si>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</si>
  <si>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</si>
  <si>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</si>
  <si>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</si>
  <si>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</si>
  <si>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</si>
  <si>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</si>
  <si>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</si>
  <si>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</si>
  <si>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</si>
  <si>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</si>
  <si>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</si>
  <si>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</si>
  <si>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</si>
  <si>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</si>
  <si>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</si>
  <si>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</si>
  <si>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</si>
  <si>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</si>
  <si>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</si>
  <si>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</si>
  <si>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</si>
  <si>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</si>
  <si>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</si>
  <si>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</si>
  <si>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</si>
  <si>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</si>
  <si>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</si>
  <si>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</si>
  <si>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</si>
  <si>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</si>
  <si>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</si>
  <si>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</si>
  <si>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</si>
  <si>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</si>
  <si>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</si>
  <si>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</si>
  <si>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</si>
  <si>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</si>
  <si>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</si>
  <si>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</si>
  <si>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</si>
  <si>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</si>
  <si>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</si>
  <si>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</si>
  <si>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</si>
  <si>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</si>
  <si>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</si>
  <si>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</si>
  <si>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</si>
  <si>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</si>
  <si>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</si>
  <si>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</si>
  <si>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</si>
  <si>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</si>
  <si>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</si>
  <si>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</si>
  <si>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</si>
  <si>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</si>
  <si>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</si>
  <si>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</si>
  <si>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</si>
  <si>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</si>
  <si>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</si>
  <si>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</si>
  <si>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</si>
  <si>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</si>
  <si>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</si>
  <si>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</si>
  <si>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</si>
  <si>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</si>
  <si>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</si>
  <si>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</si>
  <si>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</si>
  <si>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</si>
  <si>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</si>
  <si>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</si>
  <si>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</si>
  <si>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</si>
  <si>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</si>
  <si>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</si>
  <si>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</si>
  <si>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</si>
  <si>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</si>
  <si>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</si>
  <si>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</si>
  <si>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</si>
  <si>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</si>
  <si>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</si>
  <si>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</si>
  <si>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</si>
  <si>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</si>
  <si>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</si>
  <si>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</si>
  <si>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</si>
  <si>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</si>
  <si>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</si>
  <si>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</si>
  <si>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</si>
  <si>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</si>
  <si>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</si>
  <si>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</si>
  <si>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</si>
  <si>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</si>
  <si>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</si>
  <si>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</si>
  <si>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</si>
  <si>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</si>
  <si>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</si>
  <si>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</si>
  <si>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</si>
  <si>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</si>
  <si>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</si>
  <si>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</si>
  <si>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</si>
  <si>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</si>
  <si>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</si>
  <si>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</si>
  <si>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</si>
  <si>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</si>
  <si>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</si>
  <si>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</si>
  <si>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</si>
  <si>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</si>
  <si>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</si>
  <si>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</si>
  <si>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</si>
  <si>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</si>
  <si>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</si>
  <si>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</si>
  <si>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</si>
  <si>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</si>
  <si>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</si>
  <si>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</si>
  <si>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</si>
  <si>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</si>
  <si>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</si>
  <si>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</si>
  <si>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</si>
  <si>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</si>
  <si>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</si>
  <si>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</si>
  <si>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</si>
  <si>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</si>
  <si>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</si>
  <si>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</si>
  <si>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</si>
  <si>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</si>
  <si>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</si>
  <si>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</si>
  <si>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</si>
  <si>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</si>
  <si>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</si>
  <si>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</si>
  <si>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</si>
  <si>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</si>
  <si>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</si>
  <si>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</si>
  <si>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</si>
  <si>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</si>
  <si>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</si>
  <si>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</si>
  <si>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</si>
  <si>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</si>
  <si>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</si>
  <si>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</si>
  <si>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</si>
  <si>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</si>
  <si>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</si>
  <si>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</si>
  <si>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</si>
  <si>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</si>
  <si>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</si>
  <si>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</si>
  <si>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</si>
  <si>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</si>
  <si>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</si>
  <si>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</si>
  <si>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</si>
  <si>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</si>
  <si>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</si>
  <si>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</si>
  <si>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</si>
  <si>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</si>
  <si>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</si>
  <si>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</si>
  <si>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</si>
  <si>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</si>
  <si>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</si>
  <si>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</si>
  <si>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</si>
  <si>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</si>
  <si>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</si>
  <si>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</si>
  <si>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</si>
  <si>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</si>
  <si>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</si>
  <si>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</si>
  <si>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</si>
  <si>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</si>
  <si>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</si>
  <si>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</si>
  <si>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</si>
  <si>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</si>
  <si>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</si>
  <si>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</si>
  <si>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</si>
  <si>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</si>
  <si>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</si>
  <si>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</si>
  <si>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</si>
  <si>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</si>
  <si>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</si>
  <si>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</si>
  <si>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</si>
  <si>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</si>
  <si>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</si>
  <si>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</si>
  <si>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</si>
  <si>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</si>
  <si>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</si>
  <si>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</si>
  <si>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</si>
  <si>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</si>
  <si>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</si>
  <si>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</si>
  <si>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</si>
  <si>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</si>
  <si>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</si>
  <si>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</si>
  <si>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</si>
  <si>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</si>
  <si>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</si>
  <si>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</si>
  <si>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</si>
  <si>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</si>
  <si>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</si>
  <si>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</si>
  <si>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</si>
  <si>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</si>
  <si>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</si>
  <si>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</si>
  <si>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</si>
  <si>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</si>
  <si>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</si>
  <si>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</si>
  <si>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</si>
  <si>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</si>
  <si>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</si>
  <si>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</si>
  <si>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</si>
  <si>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</si>
  <si>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</si>
  <si>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</si>
  <si>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</si>
  <si>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</si>
  <si>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</si>
  <si>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</si>
  <si>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</si>
  <si>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</si>
  <si>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</si>
  <si>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</si>
  <si>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</si>
  <si>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</si>
  <si>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</si>
  <si>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</si>
  <si>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</si>
  <si>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</si>
  <si>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</si>
  <si>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</si>
  <si>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</si>
  <si>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</si>
  <si>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</si>
  <si>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</si>
  <si>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</si>
  <si>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</si>
  <si>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</si>
  <si>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</si>
  <si>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</si>
  <si>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</si>
  <si>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</si>
  <si>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</si>
  <si>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</si>
  <si>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</si>
  <si>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</si>
  <si>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</si>
  <si>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</si>
  <si>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</si>
  <si>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</si>
  <si>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</si>
  <si>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</si>
  <si>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</si>
  <si>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</si>
  <si>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</si>
  <si>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</si>
  <si>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</si>
  <si>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</si>
  <si>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</si>
  <si>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</si>
  <si>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</si>
  <si>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</si>
  <si>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</si>
  <si>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</si>
  <si>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</si>
  <si>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</si>
  <si>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</si>
  <si>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</si>
  <si>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</si>
  <si>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</si>
  <si>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</si>
  <si>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</si>
  <si>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</si>
  <si>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</si>
  <si>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</si>
  <si>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</si>
  <si>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</si>
  <si>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</si>
  <si>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</si>
  <si>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</si>
  <si>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</si>
  <si>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</si>
  <si>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</si>
  <si>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</si>
  <si>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</si>
  <si>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</si>
  <si>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</si>
  <si>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</si>
  <si>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</si>
  <si>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</si>
  <si>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</si>
  <si>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</si>
  <si>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</si>
  <si>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</si>
  <si>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</si>
  <si>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</si>
  <si>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</si>
  <si>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</si>
  <si>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</si>
  <si>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</si>
  <si>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</si>
  <si>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</si>
  <si>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</si>
  <si>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</si>
  <si>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</si>
  <si>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</si>
  <si>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</si>
  <si>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</si>
  <si>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</si>
  <si>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</si>
  <si>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</si>
  <si>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</si>
  <si>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</si>
  <si>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</si>
  <si>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</si>
  <si>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</si>
  <si>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</si>
  <si>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</si>
  <si>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</si>
  <si>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</si>
  <si>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</si>
  <si>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</si>
  <si>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</si>
  <si>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</si>
  <si>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</si>
  <si>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</si>
  <si>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</si>
  <si>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</si>
  <si>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</si>
  <si>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</si>
  <si>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</si>
  <si>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</si>
  <si>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</si>
  <si>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</si>
  <si>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</si>
  <si>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</si>
  <si>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</si>
  <si>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</si>
  <si>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</si>
  <si>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</si>
  <si>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</si>
  <si>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</si>
  <si>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</si>
  <si>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</si>
  <si>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</si>
  <si>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</si>
  <si>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</si>
  <si>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</si>
  <si>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</si>
  <si>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</si>
  <si>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</si>
  <si>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</si>
  <si>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</si>
  <si>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</si>
  <si>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</si>
  <si>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</si>
  <si>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</si>
  <si>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</si>
  <si>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</si>
  <si>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</si>
  <si>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</si>
  <si>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</si>
  <si>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</si>
  <si>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</si>
  <si>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</si>
  <si>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</si>
  <si>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</si>
  <si>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</si>
  <si>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</si>
  <si>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</si>
  <si>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</si>
  <si>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</si>
  <si>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</si>
  <si>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</si>
  <si>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</si>
  <si>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</si>
  <si>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</si>
  <si>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</si>
  <si>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</si>
  <si>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</si>
  <si>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</si>
  <si>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</si>
  <si>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</si>
  <si>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</si>
  <si>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</si>
  <si>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</si>
  <si>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</si>
  <si>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</si>
  <si>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</si>
  <si>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</si>
  <si>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</si>
  <si>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</si>
  <si>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</si>
  <si>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</si>
  <si>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</si>
  <si>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</si>
  <si>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</si>
  <si>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</si>
  <si>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</si>
  <si>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</si>
  <si>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</si>
  <si>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</si>
  <si>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</si>
  <si>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</si>
  <si>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</si>
  <si>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</si>
  <si>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</si>
  <si>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</si>
  <si>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</si>
  <si>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</si>
  <si>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</si>
  <si>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</si>
  <si>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</si>
  <si>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</si>
  <si>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</si>
  <si>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</si>
  <si>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</si>
  <si>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</si>
  <si>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</si>
  <si>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</si>
  <si>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</si>
  <si>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</si>
  <si>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</si>
  <si>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</si>
  <si>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</si>
  <si>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</si>
  <si>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</si>
  <si>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</si>
  <si>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</si>
  <si>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</si>
  <si>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</si>
  <si>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</si>
  <si>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</si>
  <si>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</si>
  <si>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</si>
  <si>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</si>
  <si>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</si>
  <si>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</si>
  <si>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</si>
  <si>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</si>
  <si>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</si>
  <si>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</si>
  <si>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</si>
  <si>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</si>
  <si>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</si>
  <si>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</si>
  <si>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</si>
  <si>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</si>
  <si>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</si>
  <si>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</si>
  <si>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</si>
  <si>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</si>
  <si>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</si>
  <si>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</si>
  <si>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</si>
  <si>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</si>
  <si>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</si>
  <si>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</si>
  <si>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</si>
  <si>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</si>
  <si>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</si>
  <si>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</si>
  <si>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</si>
  <si>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</si>
  <si>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</si>
  <si>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</si>
  <si>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</si>
  <si>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</si>
  <si>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</si>
  <si>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</si>
  <si>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</si>
  <si>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</si>
  <si>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</si>
  <si>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</si>
  <si>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</si>
  <si>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</si>
  <si>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</si>
  <si>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</si>
  <si>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</si>
  <si>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</si>
  <si>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</si>
  <si>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</si>
  <si>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</si>
  <si>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</si>
  <si>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</si>
  <si>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</si>
  <si>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</si>
  <si>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</si>
  <si>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</si>
  <si>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</si>
  <si>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</si>
  <si>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</si>
  <si>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</si>
  <si>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</si>
  <si>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</si>
  <si>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</si>
  <si>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</si>
  <si>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</si>
  <si>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</si>
  <si>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</si>
  <si>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</si>
  <si>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</si>
  <si>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</si>
  <si>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</si>
  <si>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</si>
  <si>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</si>
  <si>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</si>
  <si>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</si>
  <si>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</si>
  <si>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</si>
  <si>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</si>
  <si>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</si>
  <si>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</si>
  <si>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</si>
  <si>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</si>
  <si>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</si>
  <si>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</si>
  <si>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</si>
  <si>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</si>
  <si>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</si>
  <si>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</si>
  <si>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</si>
  <si>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</si>
  <si>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</si>
  <si>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</si>
  <si>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</si>
  <si>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</si>
  <si>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</si>
  <si>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</si>
  <si>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</si>
  <si>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</si>
  <si>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</si>
  <si>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</si>
  <si>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</si>
  <si>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</si>
  <si>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</si>
  <si>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</si>
  <si>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</si>
  <si>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</si>
  <si>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</si>
  <si>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</si>
  <si>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</si>
  <si>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</si>
  <si>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</si>
  <si>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</si>
  <si>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</si>
  <si>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</si>
  <si>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</si>
  <si>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</si>
  <si>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</si>
  <si>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</si>
  <si>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</si>
  <si>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</si>
  <si>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</si>
  <si>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</si>
  <si>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</si>
  <si>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</si>
  <si>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</si>
  <si>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</si>
  <si>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</si>
  <si>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</si>
  <si>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</si>
  <si>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</si>
  <si>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</si>
  <si>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</si>
  <si>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</si>
  <si>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</si>
  <si>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</si>
  <si>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</si>
  <si>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</si>
  <si>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</si>
  <si>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</si>
  <si>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</si>
  <si>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</si>
  <si>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</si>
  <si>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</si>
  <si>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</si>
  <si>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</si>
  <si>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</si>
  <si>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</si>
  <si>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</si>
  <si>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</si>
  <si>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</si>
  <si>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</si>
  <si>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</si>
  <si>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</si>
  <si>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</si>
  <si>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</si>
  <si>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</si>
  <si>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</si>
  <si>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</si>
  <si>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</si>
  <si>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</si>
  <si>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</si>
  <si>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</si>
  <si>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</si>
  <si>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</si>
  <si>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</si>
  <si>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</si>
  <si>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</si>
  <si>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</si>
  <si>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</si>
  <si>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</si>
  <si>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</si>
  <si>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</si>
  <si>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</si>
  <si>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</si>
  <si>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</si>
  <si>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</si>
  <si>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</si>
  <si>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</si>
  <si>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</si>
  <si>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</si>
  <si>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</si>
  <si>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</si>
  <si>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</si>
  <si>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</si>
  <si>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</si>
  <si>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</si>
  <si>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</si>
  <si>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</si>
  <si>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</si>
  <si>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</si>
  <si>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</si>
  <si>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</si>
  <si>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</si>
  <si>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</si>
  <si>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</si>
  <si>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</si>
  <si>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</si>
  <si>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</si>
  <si>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</si>
  <si>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</si>
  <si>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</si>
  <si>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</si>
  <si>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</si>
  <si>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</si>
  <si>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</si>
  <si>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</si>
  <si>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</si>
  <si>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</si>
  <si>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</si>
  <si>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</si>
  <si>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</si>
  <si>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</si>
  <si>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</si>
  <si>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</si>
  <si>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</si>
  <si>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</si>
  <si>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</si>
  <si>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</si>
  <si>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</si>
  <si>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</si>
  <si>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</si>
  <si>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</si>
  <si>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</si>
  <si>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</si>
  <si>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</si>
  <si>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</si>
  <si>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</si>
  <si>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</si>
  <si>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</si>
  <si>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</si>
  <si>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</si>
  <si>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</si>
  <si>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</si>
  <si>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</si>
  <si>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</si>
  <si>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</si>
  <si>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</si>
  <si>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</si>
  <si>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</si>
  <si>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</si>
  <si>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</si>
  <si>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</si>
  <si>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</si>
  <si>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</si>
  <si>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</si>
  <si>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</si>
  <si>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</si>
  <si>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</si>
  <si>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</si>
  <si>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</si>
  <si>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</si>
  <si>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</si>
  <si>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</si>
  <si>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</si>
  <si>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</si>
  <si>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</si>
  <si>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</si>
  <si>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</si>
  <si>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</si>
  <si>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</si>
  <si>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</si>
  <si>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</si>
  <si>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</si>
  <si>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</si>
  <si>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</si>
  <si>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</si>
  <si>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</si>
  <si>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</si>
  <si>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</si>
  <si>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</si>
  <si>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</si>
  <si>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</si>
  <si>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</si>
  <si>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</si>
  <si>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</si>
  <si>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</si>
  <si>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</si>
  <si>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</si>
  <si>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</si>
  <si>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</si>
  <si>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</si>
  <si>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</si>
  <si>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</si>
  <si>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</si>
  <si>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</si>
  <si>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</si>
  <si>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</si>
  <si>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</si>
  <si>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</si>
  <si>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</si>
  <si>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</si>
  <si>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</si>
  <si>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</si>
  <si>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</si>
  <si>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</si>
  <si>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</si>
  <si>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</si>
  <si>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</si>
  <si>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</si>
  <si>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</si>
  <si>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</si>
  <si>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</si>
  <si>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</si>
  <si>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</si>
  <si>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</si>
  <si>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</si>
  <si>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</si>
  <si>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</si>
  <si>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</si>
  <si>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</si>
  <si>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</si>
  <si>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</si>
  <si>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</si>
  <si>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</si>
  <si>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</si>
  <si>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</si>
  <si>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</si>
  <si>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</si>
  <si>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</si>
  <si>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</si>
  <si>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</si>
  <si>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</si>
  <si>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</si>
  <si>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</si>
  <si>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</si>
  <si>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</si>
  <si>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</si>
  <si>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</si>
  <si>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</si>
  <si>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</si>
  <si>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</si>
  <si>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</si>
  <si>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</si>
  <si>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</si>
  <si>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</si>
  <si>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</si>
  <si>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</si>
  <si>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</si>
  <si>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</si>
  <si>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</si>
  <si>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</si>
  <si>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</si>
  <si>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</si>
  <si>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</si>
  <si>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</si>
  <si>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</si>
  <si>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</si>
  <si>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</si>
  <si>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</si>
  <si>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</si>
  <si>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</si>
  <si>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</si>
  <si>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</si>
  <si>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</si>
  <si>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</si>
  <si>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</si>
  <si>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</si>
  <si>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</si>
  <si>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</si>
  <si>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</si>
  <si>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</si>
  <si>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</si>
  <si>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</si>
  <si>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</si>
  <si>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</si>
  <si>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</si>
  <si>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</si>
  <si>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</si>
  <si>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</si>
  <si>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</si>
  <si>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</si>
  <si>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</si>
  <si>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</si>
  <si>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</si>
  <si>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</si>
  <si>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</si>
  <si>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</si>
  <si>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</si>
  <si>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</si>
  <si>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</si>
  <si>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</si>
  <si>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</si>
  <si>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</si>
  <si>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</si>
  <si>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</si>
  <si>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</si>
  <si>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</si>
  <si>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</si>
  <si>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</si>
  <si>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</si>
  <si>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</si>
  <si>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</si>
  <si>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</si>
  <si>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</si>
  <si>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</si>
  <si>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</si>
  <si>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</si>
  <si>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</si>
  <si>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</si>
  <si>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</si>
  <si>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</si>
  <si>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</si>
  <si>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</si>
  <si>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</si>
  <si>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</si>
  <si>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</si>
  <si>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</si>
  <si>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</si>
  <si>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</si>
  <si>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</si>
  <si>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</si>
  <si>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</si>
  <si>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</si>
  <si>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</si>
  <si>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</si>
  <si>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</si>
  <si>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</si>
  <si>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</si>
  <si>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</si>
  <si>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</si>
  <si>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</si>
  <si>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</si>
  <si>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</si>
  <si>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</si>
  <si>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</si>
  <si>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</si>
  <si>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</si>
  <si>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</si>
  <si>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</si>
  <si>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</si>
  <si>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</si>
  <si>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</si>
  <si>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</si>
  <si>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</si>
  <si>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</si>
  <si>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</si>
  <si>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</si>
  <si>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</si>
  <si>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</si>
  <si>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</si>
  <si>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</si>
  <si>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</si>
  <si>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</si>
  <si>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</si>
  <si>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</si>
  <si>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</si>
  <si>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</si>
  <si>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</si>
  <si>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</si>
  <si>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</si>
  <si>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</si>
  <si>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</si>
  <si>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</si>
  <si>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</si>
  <si>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</si>
  <si>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</si>
  <si>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</si>
  <si>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</si>
  <si>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</si>
  <si>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</si>
  <si>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</si>
  <si>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</si>
  <si>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</si>
  <si>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</si>
  <si>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</si>
  <si>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</si>
  <si>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</si>
  <si>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</si>
  <si>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</si>
  <si>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</si>
  <si>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</si>
  <si>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</si>
  <si>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</si>
  <si>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</si>
  <si>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</si>
  <si>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</si>
  <si>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</si>
  <si>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</si>
  <si>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</si>
  <si>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</si>
  <si>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</si>
  <si>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</si>
  <si>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</si>
  <si>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</si>
  <si>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</si>
  <si>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</si>
  <si>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</si>
  <si>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</si>
  <si>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</si>
  <si>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</si>
  <si>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</si>
  <si>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</si>
  <si>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</si>
  <si>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</si>
  <si>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</si>
  <si>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</si>
  <si>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</si>
  <si>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</si>
  <si>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</si>
  <si>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</si>
  <si>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</si>
  <si>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</si>
  <si>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</si>
  <si>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</si>
  <si>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</si>
  <si>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</si>
  <si>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</si>
  <si>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</si>
  <si>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</si>
  <si>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</si>
  <si>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</si>
  <si>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</si>
  <si>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</si>
  <si>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</si>
  <si>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</si>
  <si>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</si>
  <si>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</si>
  <si>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</si>
  <si>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</si>
  <si>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</si>
  <si>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</si>
  <si>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</si>
  <si>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</si>
  <si>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</si>
  <si>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</si>
  <si>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</si>
  <si>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</si>
  <si>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</si>
  <si>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</si>
  <si>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</si>
  <si>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</si>
  <si>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</si>
  <si>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</si>
  <si>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</si>
  <si>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</si>
  <si>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</si>
  <si>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</si>
  <si>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</si>
  <si>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</si>
  <si>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</si>
  <si>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</si>
  <si>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</si>
  <si>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</si>
  <si>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</si>
  <si>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</si>
  <si>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</si>
  <si>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</si>
  <si>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</si>
  <si>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</si>
  <si>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</si>
  <si>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</si>
  <si>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</si>
  <si>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</si>
  <si>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</si>
  <si>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</si>
  <si>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</si>
  <si>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</si>
  <si>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</si>
  <si>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</si>
  <si>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</si>
  <si>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</si>
  <si>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</si>
  <si>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</si>
  <si>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</si>
  <si>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</si>
  <si>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</si>
  <si>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</si>
  <si>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</si>
  <si>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</si>
  <si>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</si>
  <si>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</si>
  <si>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</si>
  <si>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</si>
  <si>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</si>
  <si>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</si>
  <si>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</si>
  <si>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</si>
  <si>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</si>
  <si>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</si>
  <si>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</si>
  <si>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</si>
  <si>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</si>
  <si>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</si>
  <si>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</si>
  <si>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</si>
  <si>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</si>
  <si>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</si>
  <si>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</si>
  <si>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</si>
  <si>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</si>
  <si>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</si>
  <si>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</si>
  <si>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</si>
  <si>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</si>
  <si>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</si>
  <si>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</si>
  <si>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</si>
  <si>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</si>
  <si>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</si>
  <si>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</si>
  <si>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</si>
  <si>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</si>
  <si>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</si>
  <si>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</si>
  <si>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</si>
  <si>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</si>
  <si>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</si>
  <si>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</si>
  <si>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</si>
  <si>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</si>
  <si>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</si>
  <si>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</si>
  <si>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</si>
  <si>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</si>
  <si>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</si>
  <si>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</si>
  <si>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</si>
  <si>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</si>
  <si>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</si>
  <si>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</si>
  <si>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</si>
  <si>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</si>
  <si>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</si>
  <si>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</si>
  <si>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</si>
  <si>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</si>
  <si>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</si>
  <si>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</si>
  <si>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</si>
  <si>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</si>
  <si>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</si>
  <si>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</si>
  <si>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</si>
  <si>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</si>
  <si>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</si>
  <si>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</si>
  <si>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</si>
  <si>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</si>
  <si>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</si>
  <si>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</si>
  <si>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</si>
  <si>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</si>
  <si>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</si>
  <si>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</si>
  <si>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</si>
  <si>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</si>
  <si>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</si>
  <si>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</si>
  <si>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</si>
  <si>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</si>
  <si>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</si>
  <si>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</si>
  <si>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</si>
  <si>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</si>
  <si>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</si>
  <si>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</si>
  <si>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</si>
  <si>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</si>
  <si>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</si>
  <si>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</si>
  <si>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</si>
  <si>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</si>
  <si>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</si>
  <si>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</si>
  <si>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</si>
  <si>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</si>
  <si>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</si>
  <si>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</si>
  <si>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</si>
  <si>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</si>
  <si>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</si>
  <si>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</si>
  <si>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</si>
  <si>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</si>
  <si>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</si>
  <si>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</si>
  <si>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</si>
  <si>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</si>
  <si>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</si>
  <si>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</si>
  <si>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</si>
  <si>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</si>
  <si>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</si>
  <si>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</si>
  <si>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</si>
  <si>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</si>
  <si>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</si>
  <si>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</si>
  <si>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</si>
  <si>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</si>
  <si>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</si>
  <si>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</si>
  <si>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</si>
  <si>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</si>
  <si>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</si>
  <si>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</si>
  <si>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</si>
  <si>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</si>
  <si>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</si>
  <si>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</si>
  <si>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</si>
  <si>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</si>
  <si>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</si>
  <si>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</si>
  <si>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</si>
  <si>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</si>
  <si>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</si>
  <si>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</si>
  <si>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</si>
  <si>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</si>
  <si>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</si>
  <si>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</si>
  <si>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</si>
  <si>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</si>
  <si>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</si>
  <si>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</si>
  <si>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</si>
  <si>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</si>
  <si>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</si>
  <si>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</si>
  <si>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</si>
  <si>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</si>
  <si>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</si>
  <si>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</si>
  <si>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</si>
  <si>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</si>
  <si>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</si>
  <si>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</si>
  <si>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</si>
  <si>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</si>
  <si>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</si>
  <si>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</si>
  <si>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</si>
  <si>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</si>
  <si>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</si>
  <si>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</si>
  <si>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</si>
  <si>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</si>
  <si>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</si>
  <si>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</si>
  <si>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</si>
  <si>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</si>
  <si>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</si>
  <si>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</si>
  <si>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</si>
  <si>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</si>
  <si>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</si>
  <si>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</si>
  <si>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</si>
  <si>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</si>
  <si>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</si>
  <si>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</si>
  <si>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</si>
  <si>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</si>
  <si>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</si>
  <si>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</si>
  <si>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</si>
  <si>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</si>
  <si>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</si>
  <si>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</si>
  <si>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</si>
  <si>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</si>
  <si>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</si>
  <si>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</si>
  <si>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</si>
  <si>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</si>
  <si>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</si>
  <si>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</si>
  <si>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</si>
  <si>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</si>
  <si>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</si>
  <si>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</si>
  <si>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</si>
  <si>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</si>
  <si>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</si>
  <si>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</si>
  <si>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</si>
  <si>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</si>
  <si>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</si>
  <si>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</si>
  <si>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</si>
  <si>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</si>
  <si>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</si>
  <si>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</si>
  <si>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</si>
  <si>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</si>
  <si>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</si>
  <si>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</si>
  <si>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</si>
  <si>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</si>
  <si>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</si>
  <si>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</si>
  <si>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</si>
  <si>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</si>
  <si>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</si>
  <si>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</si>
  <si>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</si>
  <si>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</si>
  <si>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</si>
  <si>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</si>
  <si>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</si>
  <si>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</si>
  <si>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</si>
  <si>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</si>
  <si>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</si>
  <si>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</si>
  <si>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</si>
  <si>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</si>
  <si>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</si>
  <si>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</si>
  <si>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</si>
  <si>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</si>
  <si>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</si>
  <si>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</si>
  <si>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</si>
  <si>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</si>
  <si>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</si>
  <si>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</si>
  <si>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</si>
  <si>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</si>
  <si>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</si>
  <si>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</si>
  <si>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</si>
  <si>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</si>
  <si>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</si>
  <si>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</si>
  <si>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</si>
  <si>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</si>
  <si>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</si>
  <si>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</si>
  <si>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</si>
  <si>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</si>
  <si>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</si>
  <si>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</si>
  <si>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</si>
  <si>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</si>
  <si>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</si>
  <si>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</si>
  <si>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</si>
  <si>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</si>
  <si>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</si>
  <si>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</si>
  <si>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</si>
  <si>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</si>
  <si>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</si>
  <si>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</si>
  <si>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</si>
  <si>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</si>
  <si>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</si>
  <si>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</si>
  <si>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</si>
  <si>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</si>
  <si>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</si>
  <si>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</si>
  <si>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</si>
  <si>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</si>
  <si>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</si>
  <si>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</si>
  <si>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</si>
  <si>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</si>
  <si>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</si>
  <si>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</si>
  <si>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</si>
  <si>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</si>
  <si>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</si>
  <si>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</si>
  <si>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</si>
  <si>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</si>
  <si>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</si>
  <si>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</si>
  <si>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</si>
  <si>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</si>
  <si>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</si>
  <si>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</si>
  <si>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</si>
  <si>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</si>
  <si>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</si>
  <si>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</si>
  <si>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</si>
  <si>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</si>
  <si>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</si>
  <si>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</si>
  <si>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</si>
  <si>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</si>
  <si>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</si>
  <si>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</si>
  <si>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</si>
  <si>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</si>
  <si>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</si>
  <si>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</si>
  <si>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</si>
  <si>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</si>
  <si>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</si>
  <si>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</si>
  <si>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</si>
  <si>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</si>
  <si>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</si>
  <si>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</si>
  <si>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</si>
  <si>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</si>
  <si>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</si>
  <si>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</si>
  <si>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</si>
  <si>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</si>
  <si>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</si>
  <si>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</si>
  <si>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</si>
  <si>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</si>
  <si>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</si>
  <si>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</si>
  <si>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</si>
  <si>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</si>
  <si>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</si>
  <si>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</si>
  <si>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</si>
  <si>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</si>
  <si>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</si>
  <si>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</si>
  <si>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</si>
  <si>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</si>
  <si>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</si>
  <si>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</si>
  <si>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</si>
  <si>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</si>
  <si>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</si>
  <si>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</si>
  <si>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</si>
  <si>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</si>
  <si>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</si>
  <si>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</si>
  <si>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</si>
  <si>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</si>
  <si>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</si>
  <si>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</si>
  <si>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</si>
  <si>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</si>
  <si>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</si>
  <si>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</si>
  <si>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</si>
  <si>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</si>
  <si>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</si>
  <si>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</si>
  <si>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</si>
  <si>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</si>
  <si>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</si>
  <si>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</si>
  <si>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</si>
  <si>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</si>
  <si>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</si>
  <si>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</si>
  <si>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</si>
  <si>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</si>
  <si>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</si>
  <si>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</si>
  <si>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</si>
  <si>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</si>
  <si>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</si>
  <si>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</si>
  <si>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</si>
  <si>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</si>
  <si>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</si>
  <si>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</si>
  <si>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</si>
  <si>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</si>
  <si>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</si>
  <si>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</si>
  <si>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</si>
  <si>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</si>
  <si>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</si>
  <si>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</si>
  <si>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</si>
  <si>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</si>
  <si>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</si>
  <si>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</si>
  <si>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</si>
  <si>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</si>
  <si>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</si>
  <si>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</si>
  <si>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</si>
  <si>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</si>
  <si>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</si>
  <si>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</si>
  <si>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</si>
  <si>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</si>
  <si>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</si>
  <si>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</si>
  <si>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</si>
  <si>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</si>
  <si>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</si>
  <si>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</si>
  <si>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</si>
  <si>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</si>
  <si>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</si>
  <si>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</si>
  <si>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</si>
  <si>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</si>
  <si>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</si>
  <si>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</si>
  <si>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</si>
  <si>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</si>
  <si>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</si>
  <si>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</si>
  <si>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</si>
  <si>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</si>
  <si>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</si>
  <si>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</si>
  <si>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</si>
  <si>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</si>
  <si>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</si>
  <si>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</si>
  <si>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</si>
  <si>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</si>
  <si>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</si>
  <si>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</si>
  <si>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</si>
  <si>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</si>
  <si>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</si>
  <si>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</si>
  <si>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</si>
  <si>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</si>
  <si>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</si>
  <si>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</si>
  <si>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</si>
  <si>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</si>
  <si>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</si>
  <si>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</si>
  <si>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</si>
  <si>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</si>
  <si>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</si>
  <si>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</si>
  <si>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</si>
  <si>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</si>
  <si>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</si>
  <si>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</si>
  <si>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</si>
  <si>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</si>
  <si>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</si>
  <si>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</si>
  <si>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</si>
  <si>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</si>
  <si>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</si>
  <si>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</si>
  <si>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</si>
  <si>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</si>
  <si>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</si>
  <si>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</si>
  <si>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</si>
  <si>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</si>
  <si>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</si>
  <si>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</si>
  <si>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</si>
  <si>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</si>
  <si>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</si>
  <si>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</si>
  <si>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</si>
  <si>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</si>
  <si>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</si>
  <si>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</si>
  <si>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</si>
  <si>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</si>
  <si>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</si>
  <si>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</si>
  <si>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</si>
  <si>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</si>
  <si>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</si>
  <si>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</si>
  <si>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</si>
  <si>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</si>
  <si>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</si>
  <si>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</si>
  <si>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</si>
  <si>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</si>
  <si>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</si>
  <si>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</si>
  <si>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</si>
  <si>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</si>
  <si>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</si>
  <si>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</si>
  <si>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</si>
  <si>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</si>
  <si>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</si>
  <si>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</si>
  <si>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</si>
  <si>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</si>
  <si>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</si>
  <si>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</si>
  <si>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</si>
  <si>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</si>
  <si>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</si>
  <si>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</si>
  <si>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</si>
  <si>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</si>
  <si>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</si>
  <si>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</si>
  <si>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</si>
  <si>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</si>
  <si>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</si>
  <si>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</si>
  <si>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</si>
  <si>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</si>
  <si>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</si>
  <si>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</si>
  <si>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</si>
  <si>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</si>
  <si>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</si>
  <si>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</si>
  <si>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</si>
  <si>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</si>
  <si>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</si>
  <si>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</si>
  <si>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</si>
  <si>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</si>
  <si>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</si>
  <si>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</si>
  <si>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</si>
  <si>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</si>
  <si>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</si>
  <si>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</si>
  <si>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</si>
  <si>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</si>
  <si>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</si>
  <si>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</si>
  <si>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</si>
  <si>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</si>
  <si>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</si>
  <si>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</si>
  <si>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</si>
  <si>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</si>
  <si>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</si>
  <si>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</si>
  <si>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</si>
  <si>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</si>
  <si>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</si>
  <si>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</si>
  <si>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</si>
  <si>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</si>
  <si>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</si>
  <si>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</si>
  <si>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</si>
  <si>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</si>
  <si>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</si>
  <si>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</si>
  <si>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</si>
  <si>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</si>
  <si>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</si>
  <si>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</si>
  <si>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</si>
  <si>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</si>
  <si>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</si>
  <si>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</si>
  <si>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</si>
  <si>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</si>
  <si>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</si>
  <si>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</si>
  <si>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</si>
  <si>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</si>
  <si>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</si>
  <si>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</si>
  <si>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</si>
  <si>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</si>
  <si>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</si>
  <si>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</si>
  <si>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</si>
  <si>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</si>
  <si>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</si>
  <si>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</si>
  <si>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</si>
  <si>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</si>
  <si>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</si>
  <si>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</si>
  <si>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</si>
  <si>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</si>
  <si>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</si>
  <si>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</si>
  <si>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</si>
  <si>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</si>
  <si>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</si>
  <si>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</si>
  <si>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</si>
  <si>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</si>
  <si>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</si>
  <si>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</si>
  <si>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</si>
  <si>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</si>
  <si>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</si>
  <si>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</si>
  <si>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</si>
  <si>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</si>
  <si>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</si>
  <si>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</si>
  <si>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</si>
  <si>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</si>
  <si>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</si>
  <si>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</si>
  <si>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</si>
  <si>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</si>
  <si>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</si>
  <si>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</si>
  <si>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</si>
  <si>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</si>
  <si>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</si>
  <si>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</si>
  <si>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</si>
  <si>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</si>
  <si>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</si>
  <si>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</si>
  <si>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</si>
  <si>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</si>
  <si>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</si>
  <si>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</si>
  <si>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</si>
  <si>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</si>
  <si>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</si>
  <si>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</si>
  <si>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</si>
  <si>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</si>
  <si>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</si>
  <si>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</si>
  <si>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</si>
  <si>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</si>
  <si>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</si>
  <si>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</si>
  <si>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</si>
  <si>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</si>
  <si>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</si>
  <si>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</si>
  <si>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</si>
  <si>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</si>
  <si>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</si>
  <si>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</si>
  <si>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</si>
  <si>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</si>
  <si>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</si>
  <si>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</si>
  <si>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</si>
  <si>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</si>
  <si>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</si>
  <si>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</si>
  <si>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</si>
  <si>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</si>
  <si>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</si>
  <si>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</si>
  <si>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</si>
  <si>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</si>
  <si>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</si>
  <si>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</si>
  <si>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</si>
  <si>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</si>
  <si>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</si>
  <si>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</si>
  <si>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</si>
  <si>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</si>
  <si>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</si>
  <si>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</si>
  <si>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</si>
  <si>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</si>
  <si>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</si>
  <si>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</si>
  <si>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</si>
  <si>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</si>
  <si>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</si>
  <si>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</si>
  <si>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</si>
  <si>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</si>
  <si>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</si>
  <si>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</si>
  <si>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</si>
  <si>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</si>
  <si>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</si>
  <si>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</si>
  <si>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</si>
  <si>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</si>
  <si>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</si>
  <si>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</si>
  <si>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</si>
  <si>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</si>
  <si>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</si>
  <si>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</si>
  <si>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</si>
  <si>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</si>
  <si>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</si>
  <si>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</si>
  <si>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</si>
  <si>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</si>
  <si>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</si>
  <si>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</si>
  <si>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</si>
  <si>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</si>
  <si>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</si>
  <si>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</si>
  <si>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</si>
  <si>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</si>
  <si>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</si>
  <si>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</si>
  <si>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</si>
  <si>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</si>
  <si>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</si>
  <si>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</si>
  <si>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</si>
  <si>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</si>
  <si>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</si>
  <si>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</si>
  <si>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</si>
  <si>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</si>
  <si>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</si>
  <si>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</si>
  <si>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</si>
  <si>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</si>
  <si>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</si>
  <si>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</si>
  <si>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</si>
  <si>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</si>
  <si>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</si>
  <si>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</si>
  <si>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</si>
  <si>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</si>
  <si>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</si>
  <si>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</si>
  <si>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</si>
  <si>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</si>
  <si>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</si>
  <si>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</si>
  <si>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</si>
  <si>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</si>
  <si>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</si>
  <si>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</si>
  <si>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</si>
  <si>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</si>
  <si>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</si>
  <si>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</si>
  <si>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</si>
  <si>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</si>
  <si>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</si>
  <si>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</si>
  <si>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</si>
  <si>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</si>
  <si>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</si>
  <si>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</si>
  <si>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</si>
  <si>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</si>
  <si>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</si>
  <si>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</si>
  <si>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</si>
  <si>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</si>
  <si>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</si>
  <si>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</si>
  <si>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</si>
  <si>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</si>
  <si>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</si>
  <si>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</si>
  <si>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</si>
  <si>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</si>
  <si>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</si>
  <si>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</si>
  <si>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</si>
  <si>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</si>
  <si>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</si>
  <si>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</si>
  <si>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</si>
  <si>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</si>
  <si>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</si>
  <si>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</si>
  <si>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</si>
  <si>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</si>
  <si>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</si>
  <si>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</si>
  <si>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</si>
  <si>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</si>
  <si>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</si>
  <si>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</si>
  <si>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</si>
  <si>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</si>
  <si>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</si>
  <si>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</si>
  <si>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</si>
  <si>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</si>
  <si>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</si>
  <si>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</si>
  <si>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</si>
  <si>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</si>
  <si>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</si>
  <si>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</si>
  <si>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</si>
  <si>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</si>
  <si>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</si>
  <si>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</si>
  <si>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</si>
  <si>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</si>
  <si>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</si>
  <si>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</si>
  <si>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</si>
  <si>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</si>
  <si>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</si>
  <si>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</si>
  <si>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</si>
  <si>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</si>
  <si>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</si>
  <si>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</si>
  <si>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</si>
  <si>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</si>
  <si>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</si>
  <si>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</si>
  <si>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</si>
  <si>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</si>
  <si>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</si>
  <si>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</si>
  <si>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</si>
  <si>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</si>
  <si>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</si>
  <si>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</si>
  <si>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</si>
  <si>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</si>
  <si>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</si>
  <si>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</si>
  <si>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</si>
  <si>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</si>
  <si>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</si>
  <si>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</si>
  <si>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</si>
  <si>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</si>
  <si>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</si>
  <si>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</si>
  <si>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</si>
  <si>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</si>
  <si>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</si>
  <si>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</si>
  <si>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</si>
  <si>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</si>
  <si>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</si>
  <si>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</si>
  <si>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</si>
  <si>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</si>
  <si>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</si>
  <si>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</si>
  <si>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</si>
  <si>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</si>
  <si>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</si>
  <si>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</si>
  <si>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</si>
  <si>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</si>
  <si>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</si>
  <si>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</si>
  <si>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</si>
  <si>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</si>
  <si>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</si>
  <si>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</si>
  <si>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</si>
  <si>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</si>
  <si>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</si>
  <si>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</si>
  <si>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</si>
  <si>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</si>
  <si>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</si>
  <si>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</si>
  <si>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</si>
  <si>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</si>
  <si>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</si>
  <si>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</si>
  <si>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</si>
  <si>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</si>
  <si>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</si>
  <si>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</si>
  <si>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</si>
  <si>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</si>
  <si>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</si>
  <si>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</si>
  <si>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</si>
  <si>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</si>
  <si>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</si>
  <si>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</si>
  <si>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</si>
  <si>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</si>
  <si>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</si>
  <si>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</si>
  <si>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</si>
  <si>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</si>
  <si>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</si>
  <si>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</si>
  <si>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</si>
  <si>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</si>
  <si>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</si>
  <si>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</si>
  <si>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</si>
  <si>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</si>
  <si>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</si>
  <si>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</si>
  <si>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</si>
  <si>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</si>
  <si>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</si>
  <si>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</si>
  <si>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</si>
  <si>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</si>
  <si>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</si>
  <si>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</si>
  <si>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</si>
  <si>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</si>
  <si>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</si>
  <si>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</si>
  <si>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</si>
  <si>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</si>
  <si>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</si>
  <si>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</si>
  <si>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</si>
  <si>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</si>
  <si>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</si>
  <si>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</si>
  <si>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</si>
  <si>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</si>
  <si>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</si>
  <si>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</si>
  <si>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</si>
  <si>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</si>
  <si>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</si>
  <si>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</si>
  <si>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</si>
  <si>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</si>
  <si>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</si>
  <si>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</si>
  <si>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</si>
  <si>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</si>
  <si>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</si>
  <si>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</si>
  <si>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</si>
  <si>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</si>
  <si>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</si>
  <si>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</si>
  <si>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</si>
  <si>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</si>
  <si>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</si>
  <si>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</si>
  <si>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</si>
  <si>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</si>
  <si>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</si>
  <si>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</si>
  <si>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</si>
  <si>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</si>
  <si>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</si>
  <si>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</si>
  <si>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</si>
  <si>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</si>
  <si>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</si>
  <si>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</si>
  <si>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</si>
  <si>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</si>
  <si>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</si>
  <si>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</si>
  <si>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</si>
  <si>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</si>
  <si>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</si>
  <si>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</si>
  <si>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</si>
  <si>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</si>
  <si>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</si>
  <si>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</si>
  <si>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</si>
  <si>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</si>
  <si>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</si>
  <si>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</si>
  <si>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</si>
  <si>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</si>
  <si>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</si>
  <si>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</si>
  <si>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</si>
  <si>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</si>
  <si>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</si>
  <si>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</si>
  <si>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</si>
  <si>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</si>
  <si>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</si>
  <si>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</si>
  <si>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</si>
  <si>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</si>
  <si>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</si>
  <si>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</si>
  <si>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</si>
  <si>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</si>
  <si>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</si>
  <si>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</si>
  <si>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</si>
  <si>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</si>
  <si>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</si>
  <si>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</si>
  <si>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</si>
  <si>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</si>
  <si>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</si>
  <si>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</si>
  <si>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</si>
  <si>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</si>
  <si>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</si>
  <si>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</si>
  <si>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</si>
  <si>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</si>
  <si>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</si>
  <si>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</si>
  <si>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</si>
  <si>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</si>
  <si>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</si>
  <si>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</si>
  <si>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</si>
  <si>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</si>
  <si>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</si>
  <si>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</si>
  <si>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</si>
  <si>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</si>
  <si>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</si>
  <si>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</si>
  <si>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</si>
  <si>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</si>
  <si>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</si>
  <si>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</si>
  <si>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</si>
  <si>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</si>
  <si>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</si>
  <si>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</si>
  <si>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</si>
  <si>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</si>
  <si>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</si>
  <si>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</si>
  <si>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</si>
  <si>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</si>
  <si>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</si>
  <si>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</si>
  <si>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</si>
  <si>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</si>
  <si>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</si>
  <si>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</si>
  <si>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</si>
  <si>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</si>
  <si>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</si>
  <si>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</si>
  <si>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</si>
  <si>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</si>
  <si>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</si>
  <si>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</si>
  <si>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</si>
  <si>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</si>
  <si>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</si>
  <si>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</si>
  <si>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</si>
  <si>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</si>
  <si>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</si>
  <si>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</si>
  <si>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</si>
  <si>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</si>
  <si>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</si>
  <si>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</si>
  <si>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</si>
  <si>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</si>
  <si>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</si>
  <si>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</si>
  <si>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</si>
  <si>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</si>
  <si>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</si>
  <si>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</si>
  <si>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</si>
  <si>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</si>
  <si>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</si>
  <si>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</si>
  <si>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</si>
  <si>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</si>
  <si>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</si>
  <si>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</si>
  <si>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</si>
  <si>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</si>
  <si>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</si>
  <si>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</si>
  <si>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</si>
  <si>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</si>
  <si>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</si>
  <si>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</si>
  <si>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</si>
  <si>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</si>
  <si>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</si>
  <si>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</si>
  <si>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</si>
  <si>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</si>
  <si>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</si>
  <si>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</si>
  <si>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</si>
  <si>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</si>
  <si>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</si>
  <si>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</si>
  <si>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</si>
  <si>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</si>
  <si>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</si>
  <si>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</si>
  <si>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</si>
  <si>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</si>
  <si>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</si>
  <si>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</si>
  <si>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</si>
  <si>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</si>
  <si>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</si>
  <si>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</si>
  <si>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</si>
  <si>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</si>
  <si>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</si>
  <si>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</si>
  <si>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</si>
  <si>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</si>
  <si>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</si>
  <si>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</si>
  <si>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</si>
  <si>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</si>
  <si>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</si>
  <si>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</si>
  <si>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</si>
  <si>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</si>
  <si>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</si>
  <si>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</si>
  <si>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</si>
  <si>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</si>
  <si>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</si>
  <si>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</si>
  <si>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</si>
  <si>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</si>
  <si>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</si>
  <si>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</si>
  <si>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</si>
  <si>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</si>
  <si>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</si>
  <si>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</si>
  <si>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</si>
  <si>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</si>
  <si>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</si>
  <si>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</si>
  <si>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</si>
  <si>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</si>
  <si>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</si>
  <si>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</si>
  <si>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</si>
  <si>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</si>
  <si>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</si>
  <si>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</si>
  <si>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</si>
  <si>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</si>
  <si>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</si>
  <si>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</si>
  <si>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</si>
  <si>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</si>
  <si>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</si>
  <si>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</si>
  <si>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</si>
  <si>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</si>
  <si>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</si>
  <si>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</si>
  <si>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</si>
  <si>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</si>
  <si>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</si>
  <si>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</si>
  <si>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</si>
  <si>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</si>
  <si>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</si>
  <si>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</si>
  <si>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</si>
  <si>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</si>
  <si>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</si>
  <si>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</si>
  <si>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</si>
  <si>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</si>
  <si>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</si>
  <si>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</si>
  <si>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</si>
  <si>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</si>
  <si>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</si>
  <si>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</si>
  <si>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</si>
  <si>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</si>
  <si>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</si>
  <si>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</si>
  <si>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</si>
  <si>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</si>
  <si>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</si>
  <si>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</si>
  <si>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</si>
  <si>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</si>
  <si>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</si>
  <si>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</si>
  <si>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</si>
  <si>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</si>
  <si>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</si>
  <si>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</si>
  <si>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</si>
  <si>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</si>
  <si>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</si>
  <si>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</si>
  <si>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</si>
  <si>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</si>
  <si>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</si>
  <si>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</si>
  <si>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</si>
  <si>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</si>
  <si>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</si>
  <si>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</si>
  <si>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</si>
  <si>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</si>
  <si>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</si>
  <si>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</si>
  <si>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</si>
  <si>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</si>
  <si>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</si>
  <si>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</si>
  <si>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</si>
  <si>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</si>
  <si>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</si>
  <si>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</si>
  <si>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</si>
  <si>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</si>
  <si>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</si>
  <si>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</si>
  <si>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</si>
  <si>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</si>
  <si>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</si>
  <si>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</si>
  <si>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</si>
  <si>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</si>
  <si>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</si>
  <si>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</si>
  <si>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</si>
  <si>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</si>
  <si>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</si>
  <si>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</si>
  <si>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</si>
  <si>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</si>
  <si>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</si>
  <si>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</si>
  <si>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</si>
  <si>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</si>
  <si>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</si>
  <si>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</si>
  <si>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</si>
  <si>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</si>
  <si>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</si>
  <si>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</si>
  <si>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</si>
  <si>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</si>
  <si>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</si>
  <si>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</si>
  <si>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</si>
  <si>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</si>
  <si>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</si>
  <si>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</si>
  <si>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</si>
  <si>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</si>
  <si>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</si>
  <si>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</si>
  <si>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</si>
  <si>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</si>
  <si>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</si>
  <si>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</si>
  <si>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</si>
  <si>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</si>
  <si>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</si>
  <si>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</si>
  <si>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</si>
  <si>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</si>
  <si>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</si>
  <si>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</si>
  <si>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</si>
  <si>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</si>
  <si>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</si>
  <si>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</si>
  <si>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</si>
  <si>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</si>
  <si>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</si>
  <si>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</si>
  <si>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</si>
  <si>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</si>
  <si>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</si>
  <si>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</si>
  <si>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</si>
  <si>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</si>
  <si>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</si>
  <si>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</si>
  <si>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</si>
  <si>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</si>
  <si>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</si>
  <si>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</si>
  <si>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</si>
  <si>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</si>
  <si>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</si>
  <si>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</si>
  <si>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</si>
  <si>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</si>
  <si>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</si>
  <si>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</si>
  <si>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</si>
  <si>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</si>
  <si>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</si>
  <si>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</si>
  <si>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</si>
  <si>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</si>
  <si>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</si>
  <si>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</si>
  <si>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</si>
  <si>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</si>
  <si>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</si>
  <si>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</si>
  <si>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</si>
  <si>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</si>
  <si>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</si>
  <si>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</si>
  <si>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</si>
  <si>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</si>
  <si>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</si>
  <si>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</si>
  <si>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</si>
  <si>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</si>
  <si>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</si>
  <si>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</si>
  <si>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</si>
  <si>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</si>
  <si>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</si>
  <si>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</si>
  <si>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</si>
  <si>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</si>
  <si>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</si>
  <si>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</si>
  <si>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</si>
  <si>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</si>
  <si>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</si>
  <si>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</si>
  <si>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</si>
  <si>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</si>
  <si>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</si>
  <si>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</si>
  <si>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</si>
  <si>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</si>
  <si>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</si>
  <si>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</si>
  <si>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</si>
  <si>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</si>
  <si>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</si>
  <si>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</si>
  <si>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</si>
  <si>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</si>
  <si>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</si>
  <si>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</si>
  <si>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</si>
  <si>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</si>
  <si>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</si>
  <si>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</si>
  <si>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</si>
  <si>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</si>
  <si>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</si>
  <si>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</si>
  <si>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</si>
  <si>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</si>
  <si>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</si>
  <si>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</si>
  <si>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</si>
  <si>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</si>
  <si>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</si>
  <si>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</si>
  <si>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</si>
  <si>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</si>
  <si>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</si>
  <si>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</si>
  <si>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</si>
  <si>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</si>
  <si>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</si>
  <si>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</si>
  <si>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</si>
  <si>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</si>
  <si>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</si>
  <si>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</si>
  <si>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</si>
  <si>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</si>
  <si>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</si>
  <si>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</si>
  <si>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</si>
  <si>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</si>
  <si>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</si>
  <si>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</si>
  <si>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</si>
  <si>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</si>
  <si>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</si>
  <si>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</si>
  <si>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</si>
  <si>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</si>
  <si>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</si>
  <si>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</si>
  <si>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</si>
  <si>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</si>
  <si>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</si>
  <si>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</si>
  <si>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</si>
  <si>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</si>
  <si>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</si>
  <si>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</si>
  <si>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</si>
  <si>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</si>
  <si>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</si>
  <si>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</si>
  <si>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</si>
  <si>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</si>
  <si>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</si>
  <si>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</si>
  <si>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</si>
  <si>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</si>
  <si>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</si>
  <si>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</si>
  <si>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</si>
  <si>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</si>
  <si>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</si>
  <si>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</si>
  <si>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</si>
  <si>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</si>
  <si>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</si>
  <si>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</si>
  <si>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</si>
  <si>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</si>
  <si>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</si>
  <si>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</si>
  <si>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</si>
  <si>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</si>
  <si>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</si>
  <si>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</si>
  <si>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</si>
  <si>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</si>
  <si>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</si>
  <si>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</si>
  <si>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</si>
  <si>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</si>
  <si>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</si>
  <si>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</si>
  <si>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</si>
  <si>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</si>
  <si>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</si>
  <si>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</si>
  <si>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</si>
  <si>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</si>
  <si>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</si>
  <si>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</si>
  <si>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</si>
  <si>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</si>
  <si>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</si>
  <si>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</si>
  <si>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</si>
  <si>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</si>
  <si>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</si>
  <si>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</si>
  <si>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</si>
  <si>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</si>
  <si>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</si>
  <si>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</si>
  <si>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</si>
  <si>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</si>
  <si>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</si>
  <si>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</si>
  <si>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</si>
  <si>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</si>
  <si>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</si>
  <si>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</si>
  <si>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</si>
  <si>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</si>
  <si>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</si>
  <si>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</si>
  <si>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</si>
  <si>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</si>
  <si>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</si>
  <si>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</si>
  <si>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</si>
  <si>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</si>
  <si>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</si>
  <si>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</si>
  <si>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</si>
  <si>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</si>
  <si>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</si>
  <si>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</si>
  <si>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</si>
  <si>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</si>
  <si>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</si>
  <si>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</si>
  <si>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</si>
  <si>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</si>
  <si>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</si>
  <si>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</si>
  <si>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</si>
  <si>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</si>
  <si>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</si>
  <si>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</si>
  <si>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</si>
  <si>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</si>
  <si>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</si>
  <si>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</si>
  <si>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</si>
  <si>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</si>
  <si>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</si>
  <si>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</si>
  <si>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</si>
  <si>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</si>
  <si>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</si>
  <si>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</si>
  <si>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</si>
  <si>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</si>
  <si>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</si>
  <si>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</si>
  <si>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</si>
  <si>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</si>
  <si>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</si>
  <si>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</si>
  <si>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</si>
  <si>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</si>
  <si>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</si>
  <si>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</si>
  <si>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</si>
  <si>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</si>
  <si>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</si>
  <si>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</si>
  <si>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</si>
  <si>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</si>
  <si>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</si>
  <si>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</si>
  <si>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</si>
  <si>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</si>
  <si>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</si>
  <si>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</si>
  <si>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</si>
  <si>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</si>
  <si>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</si>
  <si>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</si>
  <si>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</si>
  <si>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</si>
  <si>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</si>
  <si>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</si>
  <si>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</si>
  <si>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</si>
  <si>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</si>
  <si>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</si>
  <si>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</si>
  <si>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</si>
  <si>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</si>
  <si>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</si>
  <si>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</si>
  <si>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</si>
  <si>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</si>
  <si>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</si>
  <si>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</si>
  <si>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</si>
  <si>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</si>
  <si>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</si>
  <si>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</si>
  <si>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</si>
  <si>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</si>
  <si>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</si>
  <si>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</si>
  <si>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</si>
  <si>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</si>
  <si>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</si>
  <si>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</si>
  <si>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</si>
  <si>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</si>
  <si>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</si>
  <si>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</si>
  <si>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</si>
  <si>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</si>
  <si>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</si>
  <si>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</si>
  <si>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</si>
  <si>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</si>
  <si>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</si>
  <si>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</si>
  <si>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</si>
  <si>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</si>
  <si>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</si>
  <si>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</si>
  <si>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</si>
  <si>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</si>
  <si>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</si>
  <si>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</si>
  <si>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</si>
  <si>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</si>
  <si>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</si>
  <si>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</si>
  <si>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</si>
  <si>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</si>
  <si>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</si>
  <si>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</si>
  <si>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</si>
  <si>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</si>
  <si>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</si>
  <si>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</si>
  <si>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</si>
  <si>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</si>
  <si>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</si>
  <si>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</si>
  <si>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</si>
  <si>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</si>
  <si>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</si>
  <si>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</si>
  <si>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</si>
  <si>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</si>
  <si>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</si>
  <si>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</si>
  <si>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</si>
  <si>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</si>
  <si>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</si>
  <si>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</si>
  <si>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</si>
  <si>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</si>
  <si>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</si>
  <si>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</si>
  <si>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</si>
  <si>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</si>
  <si>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</si>
  <si>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</si>
  <si>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</si>
  <si>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</si>
  <si>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</si>
  <si>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</si>
  <si>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</si>
  <si>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</si>
  <si>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</si>
  <si>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</si>
  <si>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</si>
  <si>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</si>
  <si>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</si>
  <si>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</si>
  <si>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</si>
  <si>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</si>
  <si>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</si>
  <si>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</si>
  <si>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</si>
  <si>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</si>
  <si>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</si>
  <si>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</si>
  <si>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</si>
  <si>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</si>
  <si>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</si>
  <si>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</si>
  <si>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</si>
  <si>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</si>
  <si>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</si>
  <si>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</si>
  <si>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</si>
  <si>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</si>
  <si>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</si>
  <si>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</si>
  <si>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</si>
  <si>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</si>
  <si>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</si>
  <si>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</si>
  <si>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</si>
  <si>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</si>
  <si>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</si>
  <si>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</si>
  <si>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</si>
  <si>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</si>
  <si>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</si>
  <si>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</si>
  <si>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</si>
  <si>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</si>
  <si>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</si>
  <si>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</si>
  <si>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</si>
  <si>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</si>
  <si>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</si>
  <si>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</si>
  <si>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</si>
  <si>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</si>
  <si>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</si>
  <si>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</si>
  <si>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</si>
  <si>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</si>
  <si>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</si>
  <si>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</si>
  <si>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</si>
  <si>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</si>
  <si>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</si>
  <si>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</si>
  <si>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</si>
  <si>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</si>
  <si>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</si>
  <si>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</si>
  <si>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</si>
  <si>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</si>
  <si>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</si>
  <si>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</si>
  <si>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</si>
  <si>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</si>
  <si>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</si>
  <si>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</si>
  <si>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</si>
  <si>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</si>
  <si>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</si>
  <si>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</si>
  <si>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</si>
  <si>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</si>
  <si>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</si>
  <si>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</si>
  <si>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</si>
  <si>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</si>
  <si>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</si>
  <si>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</si>
  <si>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</si>
  <si>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</si>
  <si>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</si>
  <si>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</si>
  <si>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</si>
  <si>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</si>
  <si>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</si>
  <si>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</si>
  <si>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</si>
  <si>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</si>
  <si>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</si>
  <si>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</si>
  <si>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</si>
  <si>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</si>
  <si>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</si>
  <si>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</si>
  <si>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</si>
  <si>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</si>
  <si>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</si>
  <si>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</si>
  <si>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</si>
  <si>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</si>
  <si>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</si>
  <si>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</si>
  <si>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</si>
  <si>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</si>
  <si>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</si>
  <si>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</si>
  <si>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</si>
  <si>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</si>
  <si>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</si>
  <si>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</si>
  <si>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</si>
  <si>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</si>
  <si>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</si>
  <si>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</si>
  <si>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</si>
  <si>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</si>
  <si>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</si>
  <si>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</si>
  <si>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</si>
  <si>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</si>
  <si>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</si>
  <si>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</si>
  <si>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</si>
  <si>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</si>
  <si>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</si>
  <si>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</si>
  <si>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</si>
  <si>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</si>
  <si>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</si>
  <si>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</si>
  <si>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</si>
  <si>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</si>
  <si>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</si>
  <si>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</si>
  <si>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</si>
  <si>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</si>
  <si>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</si>
  <si>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</si>
  <si>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</si>
  <si>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</si>
  <si>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</si>
  <si>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</si>
  <si>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</si>
  <si>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</si>
  <si>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</si>
  <si>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</si>
  <si>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</si>
  <si>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</si>
  <si>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</si>
  <si>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</si>
  <si>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</si>
  <si>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</si>
  <si>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</si>
  <si>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</si>
  <si>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</si>
  <si>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</si>
  <si>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</si>
  <si>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</si>
  <si>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</si>
  <si>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</si>
  <si>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</si>
  <si>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</si>
  <si>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</si>
  <si>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</si>
  <si>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</si>
  <si>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</si>
  <si>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</si>
  <si>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</si>
  <si>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</si>
  <si>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</si>
  <si>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</si>
  <si>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</si>
  <si>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</si>
  <si>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</si>
  <si>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</si>
  <si>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</si>
  <si>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</si>
  <si>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</si>
  <si>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</si>
  <si>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</si>
  <si>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</si>
  <si>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</si>
  <si>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</si>
  <si>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</si>
  <si>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</si>
  <si>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</si>
  <si>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</si>
  <si>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</si>
  <si>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</si>
  <si>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</si>
  <si>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</si>
  <si>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</si>
  <si>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</si>
  <si>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</si>
  <si>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</si>
  <si>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</si>
  <si>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</si>
  <si>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</si>
  <si>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</si>
  <si>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</si>
  <si>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</si>
  <si>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</si>
  <si>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</si>
  <si>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</si>
  <si>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</si>
  <si>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</si>
  <si>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</si>
  <si>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</si>
  <si>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</si>
  <si>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</si>
  <si>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</si>
  <si>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</si>
  <si>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</si>
  <si>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</si>
  <si>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</si>
  <si>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</si>
  <si>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</si>
  <si>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</si>
  <si>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</si>
  <si>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</si>
  <si>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</si>
  <si>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</si>
  <si>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</si>
  <si>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</si>
  <si>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</si>
  <si>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</si>
  <si>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</si>
  <si>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</si>
  <si>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</si>
  <si>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</si>
  <si>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</si>
  <si>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</si>
  <si>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</si>
  <si>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</si>
  <si>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</si>
  <si>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</si>
  <si>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</si>
  <si>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</si>
  <si>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</si>
  <si>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</si>
  <si>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</si>
  <si>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</si>
  <si>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</si>
  <si>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</si>
  <si>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</si>
  <si>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</si>
  <si>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</si>
  <si>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</si>
  <si>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</si>
  <si>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</si>
  <si>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</si>
  <si>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</si>
  <si>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</si>
  <si>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</si>
  <si>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</si>
  <si>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</si>
  <si>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</si>
  <si>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</si>
  <si>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</si>
  <si>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</si>
  <si>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</si>
  <si>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</si>
  <si>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</si>
  <si>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</si>
  <si>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</si>
  <si>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</si>
  <si>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</si>
  <si>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</si>
  <si>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</si>
  <si>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</si>
  <si>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</si>
  <si>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</si>
  <si>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</si>
  <si>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</si>
  <si>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</si>
  <si>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</si>
  <si>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</si>
  <si>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</si>
  <si>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</si>
  <si>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</si>
  <si>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</si>
  <si>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</si>
  <si>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</si>
  <si>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</si>
  <si>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</si>
  <si>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</si>
  <si>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</si>
  <si>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</si>
  <si>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</si>
  <si>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</si>
  <si>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</si>
  <si>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</si>
  <si>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</si>
  <si>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</si>
  <si>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</si>
  <si>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</si>
  <si>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</si>
  <si>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</si>
  <si>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</si>
  <si>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</si>
  <si>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</si>
  <si>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</si>
  <si>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</si>
  <si>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</si>
  <si>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</si>
  <si>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</si>
  <si>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</si>
  <si>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</si>
  <si>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</si>
  <si>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</si>
  <si>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</si>
  <si>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</si>
  <si>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</si>
  <si>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</si>
  <si>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</si>
  <si>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</si>
  <si>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</si>
  <si>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</si>
  <si>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</si>
  <si>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</si>
  <si>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</si>
  <si>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</si>
  <si>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</si>
  <si>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</si>
  <si>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</si>
  <si>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</si>
  <si>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</si>
  <si>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</si>
  <si>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</si>
  <si>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</si>
  <si>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</si>
  <si>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</si>
  <si>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</si>
  <si>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</si>
  <si>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</si>
  <si>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</si>
  <si>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</si>
  <si>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</si>
  <si>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</si>
  <si>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</si>
  <si>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</si>
  <si>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</si>
  <si>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</si>
  <si>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</si>
  <si>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</si>
  <si>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</si>
  <si>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</si>
  <si>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</si>
  <si>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</si>
  <si>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</si>
  <si>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</si>
  <si>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</si>
  <si>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</si>
  <si>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</si>
  <si>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</si>
  <si>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</si>
  <si>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</si>
  <si>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</si>
  <si>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</si>
  <si>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</si>
  <si>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</si>
  <si>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</si>
  <si>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</si>
  <si>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</si>
  <si>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</si>
  <si>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</si>
  <si>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</si>
  <si>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</si>
  <si>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</si>
  <si>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</si>
  <si>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</si>
  <si>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</si>
  <si>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</si>
  <si>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</si>
  <si>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</si>
  <si>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</si>
  <si>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</si>
  <si>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</si>
  <si>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</si>
  <si>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</si>
  <si>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</si>
  <si>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</si>
  <si>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</si>
  <si>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</si>
  <si>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</si>
  <si>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</si>
  <si>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</si>
  <si>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</si>
  <si>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</si>
  <si>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</si>
  <si>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</si>
  <si>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</si>
  <si>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</si>
  <si>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</si>
  <si>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</si>
  <si>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</si>
  <si>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</si>
  <si>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</si>
  <si>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</si>
  <si>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</si>
  <si>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</si>
  <si>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</si>
  <si>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</si>
  <si>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</si>
  <si>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</si>
  <si>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</si>
  <si>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</si>
  <si>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</si>
  <si>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</si>
  <si>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</si>
  <si>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</si>
  <si>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</si>
  <si>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</si>
  <si>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</si>
  <si>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</si>
  <si>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</si>
  <si>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</si>
  <si>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</si>
  <si>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</si>
  <si>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</si>
  <si>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</si>
  <si>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</si>
  <si>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</si>
  <si>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</si>
  <si>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</si>
  <si>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</si>
  <si>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</si>
  <si>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</si>
  <si>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</si>
  <si>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</si>
  <si>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</si>
  <si>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</si>
  <si>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</si>
  <si>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</si>
  <si>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</si>
  <si>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</si>
  <si>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</si>
  <si>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</si>
  <si>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</si>
  <si>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</si>
  <si>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</si>
  <si>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</si>
  <si>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</si>
  <si>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</si>
  <si>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</si>
  <si>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</si>
  <si>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</si>
  <si>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</si>
  <si>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</si>
  <si>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</si>
  <si>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</si>
  <si>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</si>
  <si>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</si>
  <si>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</si>
  <si>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</si>
  <si>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</si>
  <si>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</si>
  <si>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</si>
  <si>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</si>
  <si>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</si>
  <si>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</si>
  <si>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</si>
  <si>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</si>
  <si>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</si>
  <si>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</si>
  <si>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</si>
  <si>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</si>
  <si>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</si>
  <si>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</si>
  <si>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</si>
  <si>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</si>
  <si>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</si>
  <si>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</si>
  <si>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</si>
  <si>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</si>
  <si>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</si>
  <si>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</si>
  <si>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</si>
  <si>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</si>
  <si>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</si>
  <si>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</si>
  <si>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</si>
  <si>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</si>
  <si>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</si>
  <si>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</si>
  <si>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</si>
  <si>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</si>
  <si>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</si>
  <si>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</si>
  <si>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</si>
  <si>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</si>
  <si>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</si>
  <si>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</si>
  <si>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</si>
  <si>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</si>
  <si>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</si>
  <si>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</si>
  <si>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</si>
  <si>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</si>
  <si>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</si>
  <si>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</si>
  <si>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</si>
  <si>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</si>
  <si>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</si>
  <si>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</si>
  <si>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</si>
  <si>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</si>
  <si>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</si>
  <si>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</si>
  <si>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</si>
  <si>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</si>
  <si>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</si>
  <si>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</si>
  <si>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</si>
  <si>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</si>
  <si>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</si>
  <si>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</si>
  <si>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</si>
  <si>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</si>
  <si>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</si>
  <si>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</si>
  <si>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</si>
  <si>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</si>
  <si>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</si>
  <si>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</si>
  <si>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</si>
  <si>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</si>
  <si>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</si>
  <si>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</si>
  <si>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</si>
  <si>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</si>
  <si>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</si>
  <si>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</si>
  <si>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</si>
  <si>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</si>
  <si>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</si>
  <si>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</si>
  <si>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</si>
  <si>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</si>
  <si>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</si>
  <si>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</si>
  <si>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</si>
  <si>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</si>
  <si>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</si>
  <si>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</si>
  <si>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</si>
  <si>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</si>
  <si>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</si>
  <si>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</si>
  <si>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</si>
  <si>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</si>
  <si>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</si>
  <si>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</si>
  <si>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</si>
  <si>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</si>
  <si>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</si>
  <si>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</si>
  <si>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</si>
  <si>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</si>
  <si>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</si>
  <si>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</si>
  <si>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</si>
  <si>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</si>
  <si>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</si>
  <si>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</si>
  <si>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</si>
  <si>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</si>
  <si>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</si>
  <si>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</si>
  <si>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</si>
  <si>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</si>
  <si>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</si>
  <si>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</si>
  <si>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</si>
  <si>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</si>
  <si>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</si>
  <si>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</si>
  <si>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</si>
  <si>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</si>
  <si>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</si>
  <si>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</si>
  <si>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</si>
  <si>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</si>
  <si>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</si>
  <si>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</si>
  <si>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</si>
  <si>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</si>
  <si>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</si>
  <si>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</si>
  <si>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</si>
  <si>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</si>
  <si>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</si>
  <si>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</si>
  <si>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</si>
  <si>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</si>
  <si>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</si>
  <si>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</si>
  <si>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</si>
  <si>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</si>
  <si>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</si>
  <si>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</si>
  <si>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</si>
  <si>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</si>
  <si>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</si>
  <si>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</si>
  <si>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</si>
  <si>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</si>
  <si>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</si>
  <si>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</si>
  <si>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</si>
  <si>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</si>
  <si>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</si>
  <si>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</si>
  <si>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</si>
  <si>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</si>
  <si>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</si>
  <si>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</si>
  <si>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</si>
  <si>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</si>
  <si>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</si>
  <si>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</si>
  <si>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</si>
  <si>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</si>
  <si>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</si>
  <si>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</si>
  <si>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</si>
  <si>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</si>
  <si>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</si>
  <si>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</si>
  <si>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</si>
  <si>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</si>
  <si>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</si>
  <si>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</si>
  <si>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</si>
  <si>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</si>
  <si>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</si>
  <si>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</si>
  <si>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</si>
  <si>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</si>
  <si>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</si>
  <si>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</si>
  <si>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</si>
  <si>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</si>
  <si>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</si>
  <si>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</si>
  <si>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</si>
  <si>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</si>
  <si>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</si>
  <si>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</si>
  <si>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</si>
  <si>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</si>
  <si>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</si>
  <si>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</si>
  <si>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</si>
  <si>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</si>
  <si>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</si>
  <si>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</si>
  <si>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</si>
  <si>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</si>
  <si>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</si>
  <si>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</si>
  <si>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</si>
  <si>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</si>
  <si>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</si>
  <si>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</si>
  <si>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</si>
  <si>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</si>
  <si>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</si>
  <si>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</si>
  <si>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</si>
  <si>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</si>
  <si>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</si>
  <si>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</si>
  <si>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</si>
  <si>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</si>
  <si>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</si>
  <si>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</si>
  <si>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</si>
  <si>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</si>
  <si>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</si>
  <si>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</si>
  <si>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</si>
  <si>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</si>
  <si>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</si>
  <si>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</si>
  <si>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</si>
  <si>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</si>
  <si>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</si>
  <si>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</si>
  <si>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</si>
  <si>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</si>
  <si>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</si>
  <si>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</si>
  <si>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</si>
  <si>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</si>
  <si>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</si>
  <si>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</si>
  <si>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</si>
  <si>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</si>
  <si>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</si>
  <si>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</si>
  <si>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</si>
  <si>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</si>
  <si>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</si>
  <si>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</si>
  <si>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</si>
  <si>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</si>
  <si>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</si>
  <si>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</si>
  <si>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</si>
  <si>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</si>
  <si>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</si>
  <si>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</si>
  <si>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</si>
  <si>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</si>
  <si>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</si>
  <si>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</si>
  <si>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</si>
  <si>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</si>
  <si>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</si>
  <si>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</si>
  <si>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</si>
  <si>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</si>
  <si>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</si>
  <si>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</si>
  <si>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</si>
  <si>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</si>
  <si>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</si>
  <si>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</si>
  <si>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</si>
  <si>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</si>
  <si>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</si>
  <si>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</si>
  <si>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</si>
  <si>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</si>
  <si>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</si>
  <si>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</si>
  <si>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</si>
  <si>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</si>
  <si>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</si>
  <si>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</si>
  <si>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</si>
  <si>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</si>
  <si>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</si>
  <si>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</si>
  <si>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</si>
  <si>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</si>
  <si>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</si>
  <si>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</si>
  <si>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</si>
  <si>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</si>
  <si>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</si>
  <si>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</si>
  <si>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</si>
  <si>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</si>
  <si>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</si>
  <si>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</si>
  <si>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</si>
  <si>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</si>
  <si>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</si>
  <si>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</si>
  <si>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</si>
  <si>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</si>
  <si>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</si>
  <si>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</si>
  <si>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</si>
  <si>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</si>
  <si>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</si>
  <si>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</si>
  <si>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</si>
  <si>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</si>
  <si>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</si>
  <si>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</si>
  <si>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</si>
  <si>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</si>
  <si>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</si>
  <si>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</si>
  <si>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</si>
  <si>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</si>
  <si>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</si>
  <si>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</si>
  <si>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</si>
  <si>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</si>
  <si>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</si>
  <si>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</si>
  <si>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</si>
  <si>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</si>
  <si>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</si>
  <si>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</si>
  <si>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</si>
  <si>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</si>
  <si>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</si>
  <si>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</si>
  <si>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</si>
  <si>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</si>
  <si>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</si>
  <si>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</si>
  <si>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</si>
  <si>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</si>
  <si>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</si>
  <si>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</si>
  <si>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</si>
  <si>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</si>
  <si>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</si>
  <si>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</si>
  <si>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</si>
  <si>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</si>
  <si>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</si>
  <si>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</si>
  <si>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</si>
  <si>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</si>
  <si>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</si>
  <si>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</si>
  <si>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</si>
  <si>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</si>
  <si>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</si>
  <si>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</si>
  <si>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</si>
  <si>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</si>
  <si>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</si>
  <si>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</si>
  <si>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</si>
  <si>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</si>
  <si>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</si>
  <si>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</si>
  <si>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</si>
  <si>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</si>
  <si>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</si>
  <si>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</si>
  <si>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</si>
  <si>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</si>
  <si>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</si>
  <si>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</si>
  <si>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</si>
  <si>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</si>
  <si>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</si>
  <si>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</si>
  <si>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</si>
  <si>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</si>
  <si>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</si>
  <si>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</si>
  <si>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</si>
  <si>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</si>
  <si>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</si>
  <si>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</si>
  <si>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</si>
  <si>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</si>
  <si>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</si>
  <si>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</si>
  <si>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</si>
  <si>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</si>
  <si>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</si>
  <si>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</si>
  <si>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</si>
  <si>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</si>
  <si>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</si>
  <si>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</si>
  <si>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</si>
  <si>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</si>
  <si>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</si>
  <si>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</si>
  <si>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</si>
  <si>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</si>
  <si>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</si>
  <si>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</si>
  <si>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</si>
  <si>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</si>
  <si>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</si>
  <si>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</si>
  <si>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</si>
  <si>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</si>
  <si>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</si>
  <si>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</si>
  <si>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</si>
  <si>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</si>
  <si>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</si>
  <si>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</si>
  <si>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</si>
  <si>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</si>
  <si>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</si>
  <si>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</si>
  <si>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</si>
  <si>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</si>
  <si>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</si>
  <si>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</si>
  <si>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</si>
  <si>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</si>
  <si>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</si>
  <si>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</si>
  <si>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</si>
  <si>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</si>
  <si>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</si>
  <si>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</si>
  <si>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</si>
  <si>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</si>
  <si>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</si>
  <si>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</si>
  <si>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</si>
  <si>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</si>
  <si>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</si>
  <si>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</si>
  <si>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</si>
  <si>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</si>
  <si>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</si>
  <si>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</si>
  <si>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</si>
  <si>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</si>
  <si>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</si>
  <si>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</si>
  <si>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</si>
  <si>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</si>
  <si>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</si>
  <si>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</si>
  <si>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</si>
  <si>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</si>
  <si>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</si>
  <si>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</si>
  <si>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</si>
  <si>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</si>
  <si>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</si>
  <si>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</si>
  <si>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</si>
  <si>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</si>
  <si>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</si>
  <si>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</si>
  <si>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</si>
  <si>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</si>
  <si>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</si>
  <si>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</si>
  <si>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</si>
  <si>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</si>
  <si>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</si>
  <si>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</si>
  <si>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</si>
  <si>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</si>
  <si>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</si>
  <si>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</si>
  <si>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</si>
  <si>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</si>
  <si>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</si>
  <si>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</si>
  <si>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</si>
  <si>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</si>
  <si>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</si>
  <si>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</si>
  <si>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</si>
  <si>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</si>
  <si>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</si>
  <si>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</si>
  <si>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</si>
  <si>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</si>
  <si>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</si>
  <si>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</si>
  <si>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</si>
  <si>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</si>
  <si>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</si>
  <si>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</si>
  <si>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</si>
  <si>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</si>
  <si>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</si>
  <si>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</si>
  <si>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</si>
  <si>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</si>
  <si>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</si>
  <si>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</si>
  <si>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</si>
  <si>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</si>
  <si>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</si>
  <si>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</si>
  <si>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</si>
  <si>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</si>
  <si>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</si>
  <si>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</si>
  <si>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</si>
  <si>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</si>
  <si>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</si>
  <si>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</si>
  <si>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</si>
  <si>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</si>
  <si>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</si>
  <si>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</si>
  <si>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</si>
  <si>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</si>
  <si>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</si>
  <si>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</si>
  <si>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</si>
  <si>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</si>
  <si>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</si>
  <si>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</si>
  <si>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</si>
  <si>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</si>
  <si>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</si>
  <si>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</si>
  <si>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</si>
  <si>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</si>
  <si>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</si>
  <si>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</si>
  <si>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</si>
  <si>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</si>
  <si>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</si>
  <si>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</si>
  <si>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</si>
  <si>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</si>
  <si>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</si>
  <si>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</si>
  <si>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</si>
  <si>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</si>
  <si>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</si>
  <si>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</si>
  <si>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</si>
  <si>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</si>
  <si>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</si>
  <si>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</si>
  <si>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</si>
  <si>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</si>
  <si>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</si>
  <si>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</si>
  <si>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</si>
  <si>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</si>
  <si>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</si>
  <si>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</si>
  <si>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</si>
  <si>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</si>
  <si>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</si>
  <si>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</si>
  <si>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</si>
  <si>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</si>
  <si>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</si>
  <si>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</si>
  <si>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</si>
  <si>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</si>
  <si>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</si>
  <si>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</si>
  <si>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</si>
  <si>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</si>
  <si>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</si>
  <si>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</si>
  <si>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</si>
  <si>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</si>
  <si>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</si>
  <si>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</si>
  <si>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</si>
  <si>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</si>
  <si>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</si>
  <si>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</si>
  <si>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</si>
  <si>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</si>
  <si>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</si>
  <si>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</si>
  <si>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</si>
  <si>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</si>
  <si>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</si>
  <si>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</si>
  <si>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</si>
  <si>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</si>
  <si>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</si>
  <si>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</si>
  <si>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</si>
  <si>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</si>
  <si>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</si>
  <si>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</si>
  <si>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</si>
  <si>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</si>
  <si>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</si>
  <si>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</si>
  <si>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</si>
  <si>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</si>
  <si>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</si>
  <si>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</si>
  <si>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</si>
  <si>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</si>
  <si>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</si>
  <si>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</si>
  <si>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</si>
  <si>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</si>
  <si>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</si>
  <si>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</si>
  <si>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</si>
  <si>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</si>
  <si>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</si>
  <si>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</si>
  <si>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</si>
  <si>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</si>
  <si>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</si>
  <si>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</si>
  <si>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</si>
  <si>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</si>
  <si>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</si>
  <si>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</si>
  <si>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</si>
  <si>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</si>
  <si>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</si>
  <si>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</si>
  <si>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</si>
  <si>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</si>
  <si>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</si>
  <si>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</si>
  <si>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</si>
  <si>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</si>
  <si>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</si>
  <si>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</si>
  <si>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</si>
  <si>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</si>
  <si>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</si>
  <si>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</si>
  <si>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</si>
  <si>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</si>
  <si>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</si>
  <si>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</si>
  <si>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</si>
  <si>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</si>
  <si>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</si>
  <si>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</si>
  <si>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</si>
  <si>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</si>
  <si>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</si>
  <si>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</si>
  <si>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</si>
  <si>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</si>
  <si>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</si>
  <si>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</si>
  <si>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</si>
  <si>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</si>
  <si>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</si>
  <si>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</si>
  <si>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</si>
  <si>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</si>
  <si>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</si>
  <si>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</si>
  <si>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</si>
  <si>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</si>
  <si>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</si>
  <si>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</si>
  <si>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</si>
  <si>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</si>
  <si>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</si>
  <si>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</si>
  <si>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</si>
  <si>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</si>
  <si>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</si>
  <si>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</si>
  <si>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</si>
  <si>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</si>
  <si>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</si>
  <si>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</si>
  <si>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</si>
  <si>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</si>
  <si>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</si>
  <si>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</si>
  <si>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</si>
  <si>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</si>
  <si>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</si>
  <si>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</si>
  <si>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</si>
  <si>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</si>
  <si>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</si>
  <si>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</si>
  <si>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</si>
  <si>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</si>
  <si>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</si>
  <si>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</si>
  <si>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</si>
  <si>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</si>
  <si>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</si>
  <si>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</si>
  <si>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</si>
  <si>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</si>
  <si>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</si>
  <si>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</si>
  <si>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</si>
  <si>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</si>
  <si>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</si>
  <si>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</si>
  <si>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</si>
  <si>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</si>
  <si>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</si>
  <si>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</si>
  <si>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</si>
  <si>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</si>
  <si>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</si>
  <si>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</si>
  <si>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</si>
  <si>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</si>
  <si>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</si>
  <si>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</si>
  <si>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</si>
  <si>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</si>
  <si>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</si>
  <si>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</si>
  <si>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</si>
  <si>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</si>
  <si>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</si>
  <si>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</si>
  <si>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</si>
  <si>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</si>
  <si>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</si>
  <si>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</si>
  <si>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</si>
  <si>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</si>
  <si>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</si>
  <si>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</si>
  <si>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</si>
  <si>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</si>
  <si>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</si>
  <si>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</si>
  <si>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</si>
  <si>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</si>
  <si>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</si>
  <si>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</si>
  <si>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</si>
  <si>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</si>
  <si>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</si>
  <si>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</si>
  <si>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</si>
  <si>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</si>
  <si>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</si>
  <si>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</si>
  <si>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</si>
  <si>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</si>
  <si>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</si>
  <si>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</si>
  <si>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</si>
  <si>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</si>
  <si>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</si>
  <si>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</si>
  <si>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</si>
  <si>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</si>
  <si>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</si>
  <si>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</si>
  <si>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</si>
  <si>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</si>
  <si>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</si>
  <si>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</si>
  <si>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</si>
  <si>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</si>
  <si>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</si>
  <si>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</si>
  <si>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</si>
  <si>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</si>
  <si>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</si>
  <si>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</si>
  <si>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</si>
  <si>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</si>
  <si>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</si>
  <si>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</si>
  <si>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</si>
  <si>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</si>
  <si>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</si>
  <si>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</si>
  <si>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</si>
  <si>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</si>
  <si>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</si>
  <si>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</si>
  <si>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</si>
  <si>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</si>
  <si>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</si>
  <si>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</si>
  <si>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</si>
  <si>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</si>
  <si>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</si>
  <si>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</si>
  <si>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</si>
  <si>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</si>
  <si>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</si>
  <si>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</si>
  <si>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</si>
  <si>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</si>
  <si>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</si>
  <si>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</si>
  <si>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</si>
  <si>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</si>
  <si>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</si>
  <si>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</si>
  <si>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</si>
  <si>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</si>
  <si>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</si>
  <si>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</si>
  <si>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</si>
  <si>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</si>
  <si>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</si>
  <si>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</si>
  <si>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</si>
  <si>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</si>
  <si>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</si>
  <si>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</si>
  <si>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</si>
  <si>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</si>
  <si>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</si>
  <si>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</si>
  <si>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</si>
  <si>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</si>
  <si>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</si>
  <si>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</si>
  <si>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</si>
  <si>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</si>
  <si>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</si>
  <si>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</si>
  <si>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</si>
  <si>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</si>
  <si>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</si>
  <si>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</si>
  <si>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</si>
  <si>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</si>
  <si>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</si>
  <si>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</si>
  <si>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</si>
  <si>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</si>
  <si>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</si>
  <si>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</si>
  <si>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</si>
  <si>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</si>
  <si>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</si>
  <si>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</si>
  <si>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</si>
  <si>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</si>
  <si>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</si>
  <si>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</si>
  <si>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</si>
  <si>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</si>
  <si>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</si>
  <si>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</si>
  <si>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</si>
  <si>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</si>
  <si>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</si>
  <si>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</si>
  <si>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</si>
  <si>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</si>
  <si>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</si>
  <si>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</si>
  <si>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</si>
  <si>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</si>
  <si>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</si>
  <si>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</si>
  <si>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</si>
  <si>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</si>
  <si>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</si>
  <si>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</si>
  <si>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</si>
  <si>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</si>
  <si>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</si>
  <si>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</si>
  <si>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</si>
  <si>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</si>
  <si>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</si>
  <si>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</si>
  <si>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</si>
  <si>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</si>
  <si>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</si>
  <si>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</si>
  <si>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</si>
  <si>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</si>
  <si>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</si>
  <si>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</si>
  <si>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</si>
  <si>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</si>
  <si>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</si>
  <si>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</si>
  <si>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</si>
  <si>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</si>
  <si>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</si>
  <si>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</si>
  <si>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</si>
  <si>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</si>
  <si>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</si>
  <si>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</si>
  <si>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</si>
  <si>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</si>
  <si>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</si>
  <si>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</si>
  <si>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</si>
  <si>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</si>
  <si>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</si>
  <si>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</si>
  <si>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</si>
  <si>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</si>
  <si>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</si>
  <si>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</si>
  <si>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</si>
  <si>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</si>
  <si>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</si>
  <si>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</si>
  <si>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</si>
  <si>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</si>
  <si>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</si>
  <si>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</si>
  <si>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</si>
  <si>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</si>
  <si>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</si>
  <si>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</si>
  <si>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</si>
  <si>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</si>
  <si>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</si>
  <si>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</si>
  <si>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</si>
  <si>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</si>
  <si>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</si>
  <si>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</si>
  <si>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</si>
  <si>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</si>
  <si>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</si>
  <si>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</si>
  <si>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</si>
  <si>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</si>
  <si>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</si>
  <si>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</si>
  <si>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</si>
  <si>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</si>
  <si>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</si>
  <si>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</si>
  <si>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</si>
  <si>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</si>
  <si>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</si>
  <si>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</si>
  <si>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</si>
  <si>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</si>
  <si>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</si>
  <si>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</si>
  <si>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</si>
  <si>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</si>
  <si>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</si>
  <si>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</si>
  <si>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</si>
  <si>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</si>
  <si>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</si>
  <si>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</si>
  <si>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</si>
  <si>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</si>
  <si>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</si>
  <si>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</si>
  <si>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</si>
  <si>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</si>
  <si>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</si>
  <si>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</si>
  <si>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</si>
  <si>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</si>
  <si>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</si>
  <si>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</si>
  <si>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</si>
  <si>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</si>
  <si>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</si>
  <si>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</si>
  <si>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</si>
  <si>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</si>
  <si>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</si>
  <si>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</si>
  <si>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</si>
  <si>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</si>
  <si>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</si>
  <si>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</si>
  <si>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</si>
  <si>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</si>
  <si>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</si>
  <si>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</si>
  <si>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</si>
  <si>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</si>
  <si>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</si>
  <si>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</si>
  <si>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</si>
  <si>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</si>
  <si>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</si>
  <si>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</si>
  <si>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</si>
  <si>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</si>
  <si>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</si>
  <si>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</si>
  <si>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</si>
  <si>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</si>
  <si>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</si>
  <si>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</si>
  <si>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</si>
  <si>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</si>
  <si>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</si>
  <si>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</si>
  <si>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</si>
  <si>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</si>
  <si>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</si>
  <si>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</si>
  <si>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</si>
  <si>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</si>
  <si>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</si>
  <si>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</si>
  <si>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</si>
  <si>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</si>
  <si>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</si>
  <si>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</si>
  <si>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</si>
  <si>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</si>
  <si>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</si>
  <si>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</si>
  <si>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</si>
  <si>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</si>
  <si>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</si>
  <si>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</si>
  <si>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</si>
  <si>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</si>
  <si>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</si>
  <si>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</si>
  <si>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</si>
  <si>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</si>
  <si>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</si>
  <si>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</si>
  <si>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</si>
  <si>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</si>
  <si>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</si>
  <si>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</si>
  <si>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</si>
  <si>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</si>
  <si>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</si>
  <si>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</si>
  <si>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</si>
  <si>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</si>
  <si>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</si>
  <si>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</si>
  <si>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</si>
  <si>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</si>
  <si>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</si>
  <si>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</si>
  <si>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</si>
  <si>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</si>
  <si>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</si>
  <si>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</si>
  <si>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</si>
  <si>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</si>
  <si>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</si>
  <si>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</si>
  <si>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</si>
  <si>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</si>
  <si>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</si>
  <si>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</si>
  <si>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</si>
  <si>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</si>
  <si>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</si>
  <si>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</si>
  <si>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</si>
  <si>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</si>
  <si>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</si>
  <si>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</si>
  <si>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</si>
  <si>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</si>
  <si>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</si>
  <si>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</si>
  <si>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</si>
  <si>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</si>
  <si>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</si>
  <si>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</si>
  <si>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</si>
  <si>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</si>
  <si>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</si>
  <si>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</si>
  <si>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</si>
  <si>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</si>
  <si>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</si>
  <si>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</si>
  <si>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</si>
  <si>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</si>
  <si>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</si>
  <si>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</si>
  <si>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</si>
  <si>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</si>
  <si>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</si>
  <si>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</si>
  <si>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</si>
  <si>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</si>
  <si>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</si>
  <si>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</si>
  <si>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</si>
  <si>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</si>
  <si>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</si>
  <si>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</si>
  <si>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</si>
  <si>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</si>
  <si>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</si>
  <si>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</si>
  <si>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</si>
  <si>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</si>
  <si>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</si>
  <si>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</si>
  <si>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</si>
  <si>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</si>
  <si>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</si>
  <si>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</si>
  <si>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</si>
  <si>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</si>
  <si>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</si>
  <si>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</si>
  <si>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</si>
  <si>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</si>
  <si>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</si>
  <si>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</si>
  <si>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</si>
  <si>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</si>
  <si>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</si>
  <si>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</si>
  <si>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</si>
  <si>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</si>
  <si>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</si>
  <si>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</si>
  <si>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</si>
  <si>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</si>
  <si>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</si>
  <si>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</si>
  <si>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</si>
  <si>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</si>
  <si>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</si>
  <si>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</si>
  <si>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</si>
  <si>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</si>
  <si>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</si>
  <si>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</si>
  <si>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</si>
  <si>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</si>
  <si>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</si>
  <si>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</si>
  <si>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</si>
  <si>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</si>
  <si>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</si>
  <si>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</si>
  <si>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</si>
  <si>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</si>
  <si>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</si>
  <si>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</si>
  <si>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</si>
  <si>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</si>
  <si>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</si>
  <si>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</si>
  <si>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</si>
  <si>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</si>
  <si>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</si>
  <si>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</si>
  <si>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</si>
  <si>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</si>
  <si>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</si>
  <si>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</si>
  <si>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</si>
  <si>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</si>
  <si>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</si>
  <si>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</si>
  <si>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</si>
  <si>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</si>
  <si>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</si>
  <si>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</si>
  <si>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</si>
  <si>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</si>
  <si>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</si>
  <si>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</si>
  <si>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</si>
  <si>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</si>
  <si>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</si>
  <si>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</si>
  <si>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</si>
  <si>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</si>
  <si>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</si>
  <si>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</si>
  <si>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</si>
  <si>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</si>
  <si>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</si>
  <si>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</si>
  <si>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</si>
  <si>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</si>
  <si>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</si>
  <si>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</si>
  <si>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</si>
  <si>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</si>
  <si>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</si>
  <si>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</si>
  <si>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</si>
  <si>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</si>
  <si>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</si>
  <si>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</si>
  <si>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</si>
  <si>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</si>
  <si>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</si>
  <si>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</si>
  <si>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</si>
  <si>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</si>
  <si>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</si>
  <si>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</si>
  <si>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</si>
  <si>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</si>
  <si>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</si>
  <si>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</si>
  <si>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</si>
  <si>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</si>
  <si>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</si>
  <si>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</si>
  <si>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</si>
  <si>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</si>
  <si>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</si>
  <si>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</si>
  <si>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</si>
  <si>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</si>
  <si>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</si>
  <si>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</si>
  <si>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</si>
  <si>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</si>
  <si>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</si>
  <si>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</si>
  <si>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</si>
  <si>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</si>
  <si>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</si>
  <si>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</si>
  <si>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</si>
  <si>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</si>
  <si>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</si>
  <si>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</si>
  <si>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</si>
  <si>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</si>
  <si>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</si>
  <si>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</si>
  <si>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</si>
  <si>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</si>
  <si>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</si>
  <si>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</si>
  <si>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</si>
  <si>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</si>
  <si>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</si>
  <si>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</si>
  <si>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</si>
  <si>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</si>
  <si>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</si>
  <si>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</si>
  <si>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</si>
  <si>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</si>
  <si>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</si>
  <si>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</si>
  <si>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</si>
  <si>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</si>
  <si>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</si>
  <si>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</si>
  <si>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</si>
  <si>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</si>
  <si>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</si>
  <si>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</si>
  <si>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</si>
  <si>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</si>
  <si>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</si>
  <si>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</si>
  <si>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</si>
  <si>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</si>
  <si>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</si>
  <si>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</si>
  <si>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</si>
  <si>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</si>
  <si>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</si>
  <si>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</si>
  <si>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</si>
  <si>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</si>
  <si>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</si>
  <si>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</si>
  <si>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</si>
  <si>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</si>
  <si>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</si>
  <si>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</si>
  <si>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</si>
  <si>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</si>
  <si>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</si>
  <si>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</si>
  <si>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</si>
  <si>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</si>
  <si>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</si>
  <si>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</si>
  <si>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</si>
  <si>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</si>
  <si>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</si>
  <si>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</si>
  <si>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</si>
  <si>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</si>
  <si>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</si>
  <si>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</si>
  <si>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</si>
  <si>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</si>
  <si>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</si>
  <si>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</si>
  <si>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</si>
  <si>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</si>
  <si>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</si>
  <si>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</si>
  <si>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</si>
  <si>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</si>
  <si>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</si>
  <si>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</si>
  <si>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</si>
  <si>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</si>
  <si>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</si>
  <si>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</si>
  <si>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</si>
  <si>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</si>
  <si>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</si>
  <si>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</si>
  <si>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</si>
  <si>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</si>
  <si>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</si>
  <si>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</si>
  <si>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</si>
  <si>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</si>
  <si>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</si>
  <si>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</si>
  <si>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</si>
  <si>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</si>
  <si>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</si>
  <si>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</si>
  <si>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</si>
  <si>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</si>
  <si>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</si>
  <si>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</si>
  <si>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</si>
  <si>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</si>
  <si>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</si>
  <si>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</si>
  <si>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</si>
  <si>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</si>
  <si>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</si>
  <si>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</si>
  <si>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</si>
  <si>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</si>
  <si>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</si>
  <si>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</si>
  <si>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</si>
  <si>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</si>
  <si>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</si>
  <si>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</si>
  <si>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</si>
  <si>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</si>
  <si>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</si>
  <si>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</si>
  <si>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</si>
  <si>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</si>
  <si>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</si>
  <si>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</si>
  <si>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</si>
  <si>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</si>
  <si>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</si>
  <si>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</si>
  <si>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</si>
  <si>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</si>
  <si>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</si>
  <si>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</si>
  <si>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</si>
  <si>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</si>
  <si>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</si>
  <si>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</si>
  <si>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</si>
  <si>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</si>
  <si>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</si>
  <si>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</si>
  <si>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</si>
  <si>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</si>
  <si>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</si>
  <si>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</si>
  <si>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</si>
  <si>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</si>
  <si>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</si>
  <si>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</si>
  <si>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</si>
  <si>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</si>
  <si>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</si>
  <si>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</si>
  <si>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</si>
  <si>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</si>
  <si>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</si>
  <si>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</si>
  <si>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</si>
  <si>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</si>
  <si>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</si>
  <si>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</si>
  <si>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</si>
  <si>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</si>
  <si>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</si>
  <si>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</si>
  <si>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</si>
  <si>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</si>
  <si>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</si>
  <si>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</si>
  <si>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</si>
  <si>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</si>
  <si>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</si>
  <si>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</si>
  <si>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</si>
  <si>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</si>
  <si>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</si>
  <si>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</si>
  <si>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</si>
  <si>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</si>
  <si>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</si>
  <si>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</si>
  <si>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</si>
  <si>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</si>
  <si>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</si>
  <si>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</si>
  <si>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</si>
  <si>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</si>
  <si>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</si>
  <si>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</si>
  <si>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</si>
  <si>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</si>
  <si>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</si>
  <si>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</si>
  <si>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</si>
  <si>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</si>
  <si>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</si>
  <si>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</si>
  <si>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</si>
  <si>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</si>
  <si>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</si>
  <si>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</si>
  <si>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</si>
  <si>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</si>
  <si>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</si>
  <si>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</si>
  <si>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</si>
  <si>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</si>
  <si>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</si>
  <si>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</si>
  <si>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</si>
  <si>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</si>
  <si>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</si>
  <si>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</si>
  <si>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</si>
  <si>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</si>
  <si>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</si>
  <si>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</si>
  <si>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</si>
  <si>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</si>
  <si>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</si>
  <si>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</si>
  <si>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</si>
  <si>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</si>
  <si>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</si>
  <si>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</si>
  <si>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</si>
  <si>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</si>
  <si>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</si>
  <si>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</si>
  <si>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</si>
  <si>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</si>
  <si>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</si>
  <si>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</si>
  <si>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</si>
  <si>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</si>
  <si>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</si>
  <si>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</si>
  <si>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</si>
  <si>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</si>
  <si>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</si>
  <si>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</si>
  <si>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</si>
  <si>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</si>
  <si>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</si>
  <si>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</si>
  <si>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</si>
  <si>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</si>
  <si>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</si>
  <si>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</si>
  <si>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</si>
  <si>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</si>
  <si>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</si>
  <si>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</si>
  <si>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</si>
  <si>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</si>
  <si>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</si>
  <si>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</si>
  <si>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</si>
  <si>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</si>
  <si>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</si>
  <si>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</si>
  <si>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</si>
  <si>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</si>
  <si>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</si>
  <si>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</si>
  <si>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</si>
  <si>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</si>
  <si>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</si>
  <si>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</si>
  <si>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</si>
  <si>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</si>
  <si>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</si>
  <si>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</si>
  <si>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</si>
  <si>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</si>
  <si>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</si>
  <si>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</si>
  <si>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</si>
  <si>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</si>
  <si>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</si>
  <si>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</si>
  <si>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</si>
  <si>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</si>
  <si>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</si>
  <si>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</si>
  <si>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</si>
  <si>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</si>
  <si>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</si>
  <si>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</si>
  <si>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</si>
  <si>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</si>
  <si>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</si>
  <si>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</si>
  <si>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</si>
  <si>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</si>
  <si>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</si>
  <si>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</si>
  <si>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</si>
  <si>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</si>
  <si>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</si>
  <si>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</si>
  <si>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</si>
  <si>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</si>
  <si>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</si>
  <si>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</si>
  <si>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</si>
  <si>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</si>
  <si>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</si>
  <si>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</si>
  <si>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</si>
  <si>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</si>
  <si>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</si>
  <si>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</si>
  <si>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</si>
  <si>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</si>
  <si>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</si>
  <si>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</si>
  <si>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</si>
  <si>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</si>
  <si>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</si>
  <si>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</si>
  <si>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</si>
  <si>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</si>
  <si>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</si>
  <si>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</si>
  <si>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</si>
  <si>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</si>
  <si>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</si>
  <si>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</si>
  <si>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</si>
  <si>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</si>
  <si>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</si>
  <si>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</si>
  <si>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</si>
  <si>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</si>
  <si>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</si>
  <si>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</si>
  <si>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</si>
  <si>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</si>
  <si>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</si>
  <si>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</si>
  <si>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</si>
  <si>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</si>
  <si>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</si>
  <si>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</si>
  <si>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</si>
  <si>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</si>
  <si>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</si>
  <si>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</si>
  <si>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</si>
  <si>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</si>
  <si>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</si>
  <si>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</si>
  <si>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</si>
  <si>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</si>
  <si>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</si>
  <si>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</si>
  <si>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</si>
  <si>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</si>
  <si>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</si>
  <si>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</si>
  <si>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</si>
  <si>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</si>
  <si>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</si>
  <si>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</si>
  <si>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</si>
  <si>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</si>
  <si>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</si>
  <si>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</si>
  <si>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</si>
  <si>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</si>
  <si>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</si>
  <si>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</si>
  <si>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</si>
  <si>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</si>
  <si>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</si>
  <si>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</si>
  <si>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</si>
  <si>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</si>
  <si>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</si>
  <si>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</si>
  <si>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</si>
  <si>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</si>
  <si>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</si>
  <si>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</si>
  <si>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</si>
  <si>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</si>
  <si>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</si>
  <si>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</si>
  <si>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</si>
  <si>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</si>
  <si>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</si>
  <si>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</si>
  <si>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</si>
  <si>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</si>
  <si>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</si>
  <si>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</si>
  <si>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</si>
  <si>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</si>
  <si>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</si>
  <si>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</si>
  <si>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</si>
  <si>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</si>
  <si>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</si>
  <si>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</si>
  <si>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</si>
  <si>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</si>
  <si>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</si>
  <si>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</si>
  <si>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</si>
  <si>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</si>
  <si>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</si>
  <si>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</si>
  <si>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</si>
  <si>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</si>
  <si>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</si>
  <si>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</si>
  <si>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</si>
  <si>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</si>
  <si>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</si>
  <si>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</si>
  <si>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</si>
  <si>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</si>
  <si>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</si>
  <si>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</si>
  <si>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</si>
  <si>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</si>
  <si>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</si>
  <si>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</si>
  <si>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</si>
  <si>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</si>
  <si>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</si>
  <si>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</si>
  <si>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</si>
  <si>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</si>
  <si>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</si>
  <si>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</si>
  <si>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</si>
  <si>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</si>
  <si>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</si>
  <si>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</si>
  <si>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</si>
  <si>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</si>
  <si>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</si>
  <si>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</si>
  <si>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</si>
  <si>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</si>
  <si>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</si>
  <si>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</si>
  <si>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</si>
  <si>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</si>
  <si>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</si>
  <si>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</si>
  <si>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</si>
  <si>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</si>
  <si>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</si>
  <si>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</si>
  <si>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</si>
  <si>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</si>
  <si>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</si>
  <si>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</si>
  <si>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</si>
  <si>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</si>
  <si>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</si>
  <si>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</si>
  <si>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</si>
  <si>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</si>
  <si>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</si>
  <si>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</si>
  <si>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</si>
  <si>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</si>
  <si>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</si>
  <si>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</si>
  <si>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</si>
  <si>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</si>
  <si>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</si>
  <si>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</si>
  <si>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</si>
  <si>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</si>
  <si>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</si>
  <si>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</si>
  <si>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</si>
  <si>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</si>
  <si>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</si>
  <si>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</si>
  <si>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</si>
  <si>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</si>
  <si>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</si>
  <si>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</si>
  <si>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</si>
  <si>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</si>
  <si>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</si>
  <si>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</si>
  <si>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</si>
  <si>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</si>
  <si>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</si>
  <si>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</si>
  <si>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</si>
  <si>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</si>
  <si>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</si>
  <si>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</si>
  <si>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</si>
  <si>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</si>
  <si>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</si>
  <si>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</si>
  <si>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</si>
  <si>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</si>
  <si>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</si>
  <si>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</si>
  <si>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</si>
  <si>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</si>
  <si>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</si>
  <si>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</si>
  <si>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</si>
  <si>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</si>
  <si>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</si>
  <si>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</si>
  <si>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</si>
  <si>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</si>
  <si>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</si>
  <si>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</si>
  <si>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</si>
  <si>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</si>
  <si>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</si>
  <si>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</si>
  <si>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</si>
  <si>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</si>
  <si>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</si>
  <si>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</si>
  <si>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</si>
  <si>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</si>
  <si>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</si>
  <si>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</si>
  <si>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</si>
  <si>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</si>
  <si>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</si>
  <si>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</si>
  <si>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</si>
  <si>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</si>
  <si>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</si>
  <si>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</si>
  <si>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</si>
  <si>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</si>
  <si>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</si>
  <si>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</si>
  <si>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</si>
  <si>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</si>
  <si>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</si>
  <si>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</si>
  <si>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</si>
  <si>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</si>
  <si>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</si>
  <si>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</si>
  <si>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</si>
  <si>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</si>
  <si>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</si>
  <si>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</si>
  <si>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</si>
  <si>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</si>
  <si>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</si>
  <si>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</si>
  <si>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</si>
  <si>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</si>
  <si>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</si>
  <si>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</si>
  <si>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</si>
  <si>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</si>
  <si>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</si>
  <si>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</si>
  <si>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</si>
  <si>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</si>
  <si>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</si>
  <si>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</si>
  <si>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</si>
  <si>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</si>
  <si>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</si>
  <si>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</si>
  <si>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</si>
  <si>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</si>
  <si>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</si>
  <si>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</si>
  <si>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</si>
  <si>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</si>
  <si>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</si>
  <si>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</si>
  <si>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</si>
  <si>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</si>
  <si>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</si>
  <si>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</si>
  <si>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</si>
  <si>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</si>
  <si>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</si>
  <si>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</si>
  <si>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</si>
  <si>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</si>
  <si>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</si>
  <si>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</si>
  <si>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</si>
  <si>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</si>
  <si>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</si>
  <si>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</si>
  <si>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</si>
  <si>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</si>
  <si>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</si>
  <si>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</si>
  <si>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</si>
  <si>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</si>
  <si>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</si>
  <si>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</si>
  <si>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</si>
  <si>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</si>
  <si>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</si>
  <si>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</si>
  <si>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</si>
  <si>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</si>
  <si>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</si>
  <si>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</si>
  <si>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</si>
  <si>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</si>
  <si>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</si>
  <si>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</si>
  <si>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</si>
  <si>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</si>
  <si>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</si>
  <si>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</si>
  <si>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</si>
  <si>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</si>
  <si>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</si>
  <si>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</si>
  <si>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</si>
  <si>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</si>
  <si>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</si>
  <si>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</si>
  <si>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</si>
  <si>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</si>
  <si>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</si>
  <si>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</si>
  <si>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</si>
  <si>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</si>
  <si>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</si>
  <si>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</si>
  <si>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</si>
  <si>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</si>
  <si>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</si>
  <si>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</si>
  <si>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</si>
  <si>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</si>
  <si>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</si>
  <si>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</si>
  <si>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</si>
  <si>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</si>
  <si>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</si>
  <si>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</si>
  <si>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</si>
  <si>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</si>
  <si>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</si>
  <si>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</si>
  <si>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</si>
  <si>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</si>
  <si>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</si>
  <si>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</si>
  <si>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</si>
  <si>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</si>
  <si>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</si>
  <si>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</si>
  <si>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</si>
  <si>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</si>
  <si>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</si>
  <si>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</si>
  <si>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</si>
  <si>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</si>
  <si>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</si>
  <si>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</si>
  <si>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</si>
  <si>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</si>
  <si>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</si>
  <si>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</si>
  <si>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</si>
  <si>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</si>
  <si>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</si>
  <si>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</si>
  <si>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</si>
  <si>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</si>
  <si>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</si>
  <si>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</si>
  <si>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</si>
  <si>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</si>
  <si>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</si>
  <si>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</si>
  <si>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</si>
  <si>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</si>
  <si>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</si>
  <si>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</si>
  <si>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</si>
  <si>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</si>
  <si>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</si>
  <si>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</si>
  <si>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</si>
  <si>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</si>
  <si>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</si>
  <si>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</si>
  <si>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</si>
  <si>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</si>
  <si>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</si>
  <si>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</si>
  <si>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</si>
  <si>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</si>
  <si>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</si>
  <si>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</si>
  <si>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</si>
  <si>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</si>
  <si>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</si>
  <si>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</si>
  <si>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</si>
  <si>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</si>
  <si>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</si>
  <si>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</si>
  <si>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</si>
  <si>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</si>
  <si>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</si>
  <si>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</si>
  <si>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</si>
  <si>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</si>
  <si>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</si>
  <si>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</si>
  <si>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</si>
  <si>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</si>
  <si>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</si>
  <si>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</si>
  <si>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</si>
  <si>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</si>
  <si>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</si>
  <si>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</si>
  <si>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</si>
  <si>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</si>
  <si>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</si>
  <si>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</si>
  <si>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</si>
  <si>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</si>
  <si>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</si>
  <si>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</si>
  <si>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</si>
  <si>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</si>
  <si>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</si>
  <si>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</si>
  <si>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</si>
  <si>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</si>
  <si>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</si>
  <si>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</si>
  <si>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</si>
  <si>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</si>
  <si>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</si>
  <si>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</si>
  <si>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</si>
  <si>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</si>
  <si>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</si>
  <si>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</si>
  <si>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</si>
  <si>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</si>
  <si>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</si>
  <si>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</si>
  <si>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</si>
  <si>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</si>
  <si>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</si>
  <si>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</si>
  <si>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</si>
  <si>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</si>
  <si>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</si>
  <si>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</si>
  <si>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</si>
  <si>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</si>
  <si>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</si>
  <si>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</si>
  <si>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</si>
  <si>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</si>
  <si>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</si>
  <si>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</si>
  <si>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</si>
  <si>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</si>
  <si>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</si>
  <si>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</si>
  <si>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</si>
  <si>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</si>
  <si>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</si>
  <si>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</si>
  <si>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</si>
  <si>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</si>
  <si>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</si>
  <si>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</si>
  <si>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</si>
  <si>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</si>
  <si>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</si>
  <si>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</si>
  <si>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</si>
  <si>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</si>
  <si>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</si>
  <si>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</si>
  <si>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</si>
  <si>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</si>
  <si>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</si>
  <si>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</si>
  <si>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</si>
  <si>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</si>
  <si>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</si>
  <si>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</si>
  <si>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</si>
  <si>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</si>
  <si>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</si>
  <si>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</si>
  <si>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</si>
  <si>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</si>
  <si>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</si>
  <si>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</si>
  <si>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</si>
  <si>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</si>
  <si>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</si>
  <si>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</si>
  <si>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</si>
  <si>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</si>
  <si>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</si>
  <si>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</si>
  <si>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</si>
  <si>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</si>
  <si>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</si>
  <si>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</si>
  <si>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</si>
  <si>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</si>
  <si>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</si>
  <si>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</si>
  <si>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</si>
  <si>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</si>
  <si>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</si>
  <si>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</si>
  <si>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</si>
  <si>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</si>
  <si>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</si>
  <si>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</si>
  <si>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</si>
  <si>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</si>
  <si>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</si>
  <si>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</si>
  <si>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</si>
  <si>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</si>
  <si>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</si>
  <si>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</si>
  <si>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</si>
  <si>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</si>
  <si>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</si>
  <si>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</si>
  <si>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</si>
  <si>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</si>
  <si>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</si>
  <si>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</si>
  <si>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</si>
  <si>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</si>
  <si>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</si>
  <si>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</si>
  <si>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</si>
  <si>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</si>
  <si>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</si>
  <si>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</si>
  <si>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</si>
  <si>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</si>
  <si>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</si>
  <si>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</si>
  <si>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</si>
  <si>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</si>
  <si>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</si>
  <si>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</si>
  <si>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</si>
  <si>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</si>
  <si>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</si>
  <si>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</si>
  <si>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</si>
  <si>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</si>
  <si>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</si>
  <si>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</si>
  <si>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</si>
  <si>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</si>
  <si>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</si>
  <si>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</si>
  <si>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</si>
  <si>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</si>
  <si>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</si>
  <si>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</si>
  <si>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</si>
  <si>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</si>
  <si>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</si>
  <si>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</si>
  <si>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</si>
  <si>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</si>
  <si>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</si>
  <si>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</si>
  <si>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</si>
  <si>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</si>
  <si>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</si>
  <si>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</si>
  <si>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</si>
  <si>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</si>
  <si>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</si>
  <si>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</si>
  <si>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</si>
  <si>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</si>
  <si>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</si>
  <si>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</si>
  <si>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</si>
  <si>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</si>
  <si>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</si>
  <si>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</si>
  <si>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</si>
  <si>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</si>
  <si>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</si>
  <si>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</si>
  <si>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</si>
  <si>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</si>
  <si>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</si>
  <si>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</si>
  <si>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</si>
  <si>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</si>
  <si>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</si>
  <si>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</si>
  <si>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</si>
  <si>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</si>
  <si>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</si>
  <si>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</si>
  <si>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</si>
  <si>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</si>
  <si>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</si>
  <si>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</si>
  <si>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</si>
  <si>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</si>
  <si>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</si>
  <si>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</si>
  <si>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</si>
  <si>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</si>
  <si>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</si>
  <si>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</si>
  <si>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</si>
  <si>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</si>
  <si>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</si>
  <si>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</si>
  <si>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</si>
  <si>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</si>
  <si>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</si>
  <si>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</si>
  <si>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</si>
  <si>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</si>
  <si>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</si>
  <si>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</si>
  <si>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</si>
  <si>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</si>
  <si>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</si>
  <si>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</si>
  <si>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</si>
  <si>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</si>
  <si>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</si>
  <si>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</si>
  <si>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</si>
  <si>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</si>
  <si>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</si>
  <si>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</si>
  <si>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</si>
  <si>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</si>
  <si>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</si>
  <si>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</si>
  <si>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</si>
  <si>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</si>
  <si>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</si>
  <si>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</si>
  <si>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</si>
  <si>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</si>
  <si>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</si>
  <si>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</si>
  <si>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</si>
  <si>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</si>
  <si>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</si>
  <si>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</si>
  <si>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</si>
  <si>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</si>
  <si>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</si>
  <si>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</si>
  <si>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</si>
  <si>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</si>
  <si>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</si>
  <si>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</si>
  <si>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</si>
  <si>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</si>
  <si>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</si>
  <si>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</si>
  <si>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</si>
  <si>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</si>
  <si>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</si>
  <si>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</si>
  <si>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</si>
  <si>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</si>
  <si>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</si>
  <si>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</si>
  <si>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</si>
  <si>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</si>
  <si>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</si>
  <si>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</si>
  <si>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</si>
  <si>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</si>
  <si>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</si>
  <si>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</si>
  <si>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</si>
  <si>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</si>
  <si>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</si>
  <si>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</si>
  <si>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</si>
  <si>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</si>
  <si>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</si>
  <si>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</si>
  <si>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</si>
  <si>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</si>
  <si>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</si>
  <si>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</si>
  <si>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</si>
  <si>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</si>
  <si>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</si>
  <si>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</si>
  <si>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</si>
  <si>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</si>
  <si>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</si>
  <si>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</si>
  <si>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</si>
  <si>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</si>
  <si>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</si>
  <si>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</si>
  <si>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</si>
  <si>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</si>
  <si>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</si>
  <si>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</si>
  <si>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</si>
  <si>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</si>
  <si>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</si>
  <si>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</si>
  <si>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</si>
  <si>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</si>
  <si>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</si>
  <si>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</si>
  <si>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</si>
  <si>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</si>
  <si>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</si>
  <si>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</si>
  <si>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</si>
  <si>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</si>
  <si>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</si>
  <si>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</si>
  <si>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</si>
  <si>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</si>
  <si>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</si>
  <si>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</si>
  <si>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</si>
  <si>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</si>
  <si>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</si>
  <si>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</si>
  <si>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</si>
  <si>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</si>
  <si>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</si>
  <si>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</si>
  <si>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</si>
  <si>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</si>
  <si>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</si>
  <si>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</si>
  <si>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</si>
  <si>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</si>
  <si>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</si>
  <si>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</si>
  <si>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</si>
  <si>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</si>
  <si>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</si>
  <si>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</si>
  <si>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</si>
  <si>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</si>
  <si>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</si>
  <si>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</si>
  <si>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</si>
  <si>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</si>
  <si>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</si>
  <si>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</si>
  <si>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</si>
  <si>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</si>
  <si>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</si>
  <si>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</si>
  <si>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</si>
  <si>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</si>
  <si>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</si>
  <si>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</si>
  <si>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</si>
  <si>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</si>
  <si>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</si>
  <si>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</si>
  <si>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</si>
  <si>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</si>
  <si>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</si>
  <si>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</si>
  <si>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</si>
  <si>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</si>
  <si>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</si>
  <si>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</si>
  <si>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</si>
  <si>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</si>
  <si>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</si>
  <si>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</si>
  <si>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</si>
  <si>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</si>
  <si>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</si>
  <si>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</si>
  <si>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</si>
  <si>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</si>
  <si>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</si>
  <si>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</si>
  <si>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</si>
  <si>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</si>
  <si>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</si>
  <si>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</si>
  <si>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</si>
  <si>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</si>
  <si>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</si>
  <si>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</si>
  <si>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</si>
  <si>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</si>
  <si>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</si>
  <si>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</si>
  <si>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</si>
  <si>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</si>
  <si>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</si>
  <si>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</si>
  <si>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</si>
  <si>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</si>
  <si>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</si>
  <si>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</si>
  <si>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</si>
  <si>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</si>
  <si>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</si>
  <si>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</si>
  <si>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</si>
  <si>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</si>
  <si>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</si>
  <si>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</si>
  <si>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</si>
  <si>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</si>
  <si>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</si>
  <si>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</si>
  <si>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</si>
  <si>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</si>
  <si>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</si>
  <si>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</si>
  <si>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</si>
  <si>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</si>
  <si>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</si>
  <si>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</si>
  <si>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</si>
  <si>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</si>
  <si>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</si>
  <si>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</si>
  <si>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</si>
  <si>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</si>
  <si>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</si>
  <si>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</si>
  <si>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</si>
  <si>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</si>
  <si>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</si>
  <si>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</si>
  <si>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</si>
  <si>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</si>
  <si>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</si>
  <si>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</si>
  <si>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</si>
  <si>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</si>
  <si>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</si>
  <si>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</si>
  <si>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</si>
  <si>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</si>
  <si>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</si>
  <si>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</si>
  <si>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</si>
  <si>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</si>
  <si>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</si>
  <si>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</si>
  <si>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</si>
  <si>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</si>
  <si>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</si>
  <si>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</si>
  <si>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</si>
  <si>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</si>
  <si>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</si>
  <si>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</si>
  <si>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</si>
  <si>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</si>
  <si>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</si>
  <si>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</si>
  <si>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</si>
  <si>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</si>
  <si>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</si>
  <si>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</si>
  <si>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</si>
  <si>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</si>
  <si>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</si>
  <si>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</si>
  <si>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</si>
  <si>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</si>
  <si>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</si>
  <si>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</si>
  <si>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</si>
  <si>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</si>
  <si>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</si>
  <si>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</si>
  <si>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</si>
  <si>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</si>
  <si>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</si>
  <si>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</si>
  <si>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</si>
  <si>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</si>
  <si>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</si>
  <si>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</si>
  <si>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</si>
  <si>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</si>
  <si>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</si>
  <si>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</si>
  <si>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</si>
  <si>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</si>
  <si>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</si>
  <si>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</si>
  <si>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</si>
  <si>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</si>
  <si>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</si>
  <si>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</si>
  <si>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</si>
  <si>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</si>
  <si>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</si>
  <si>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</si>
  <si>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</si>
  <si>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</si>
  <si>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</si>
  <si>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</si>
  <si>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</si>
  <si>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</si>
  <si>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</si>
  <si>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</si>
  <si>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</si>
  <si>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</si>
  <si>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</si>
  <si>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</si>
  <si>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</si>
  <si>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</si>
  <si>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</si>
  <si>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</si>
  <si>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</si>
  <si>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</si>
  <si>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</si>
  <si>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</si>
  <si>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</si>
  <si>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</si>
  <si>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</si>
  <si>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</si>
  <si>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</si>
  <si>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</si>
  <si>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</si>
  <si>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</si>
  <si>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</si>
  <si>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</si>
  <si>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</si>
  <si>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</si>
  <si>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</si>
  <si>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</si>
  <si>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</si>
  <si>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</si>
  <si>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</si>
  <si>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</si>
  <si>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</si>
  <si>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</si>
  <si>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</si>
  <si>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</si>
  <si>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</si>
  <si>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</si>
  <si>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</si>
  <si>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</si>
  <si>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</si>
  <si>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</si>
  <si>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</si>
  <si>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</si>
  <si>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</si>
  <si>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</si>
  <si>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</si>
  <si>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</si>
  <si>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</si>
  <si>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</si>
  <si>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</si>
  <si>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</si>
  <si>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</si>
  <si>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</si>
  <si>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</si>
  <si>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</si>
  <si>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</si>
  <si>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</si>
  <si>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</si>
  <si>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</si>
  <si>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</si>
  <si>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</si>
  <si>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</si>
  <si>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</si>
  <si>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</si>
  <si>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</si>
  <si>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</si>
  <si>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</si>
  <si>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</si>
  <si>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</si>
  <si>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</si>
  <si>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</si>
  <si>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</si>
  <si>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</si>
  <si>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</si>
  <si>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</si>
  <si>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</si>
  <si>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</si>
  <si>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</si>
  <si>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</si>
  <si>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</si>
  <si>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</si>
  <si>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</si>
  <si>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</si>
  <si>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</si>
  <si>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</si>
  <si>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</si>
  <si>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</si>
  <si>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</si>
  <si>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</si>
  <si>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</si>
  <si>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</si>
  <si>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</si>
  <si>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</si>
  <si>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</si>
  <si>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</si>
  <si>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</si>
  <si>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</si>
  <si>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</si>
  <si>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</si>
  <si>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</si>
  <si>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</si>
  <si>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</si>
  <si>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</si>
  <si>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</si>
  <si>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</si>
  <si>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</si>
  <si>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</si>
  <si>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</si>
  <si>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</si>
  <si>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</si>
  <si>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</si>
  <si>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</si>
  <si>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</si>
  <si>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</si>
  <si>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</si>
  <si>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</si>
  <si>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</si>
  <si>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</si>
  <si>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</si>
  <si>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</si>
  <si>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</si>
  <si>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</si>
  <si>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</si>
  <si>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</si>
  <si>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</si>
  <si>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</si>
  <si>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</si>
  <si>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</si>
  <si>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</si>
  <si>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</si>
  <si>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</si>
  <si>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</si>
  <si>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</si>
  <si>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</si>
  <si>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</si>
  <si>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</si>
  <si>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</si>
  <si>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</si>
  <si>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</si>
  <si>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</si>
  <si>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</si>
  <si>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</si>
  <si>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</si>
  <si>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</si>
  <si>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</si>
  <si>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</si>
  <si>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</si>
  <si>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</si>
  <si>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</si>
  <si>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</si>
  <si>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</si>
  <si>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</si>
  <si>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</si>
  <si>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</si>
  <si>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</si>
  <si>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</si>
  <si>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</si>
  <si>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</si>
  <si>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</si>
  <si>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</si>
  <si>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</si>
  <si>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</si>
  <si>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</si>
  <si>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</si>
  <si>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</si>
  <si>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</si>
  <si>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</si>
  <si>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</si>
  <si>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</si>
  <si>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</si>
  <si>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</si>
  <si>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</si>
  <si>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</si>
  <si>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</si>
  <si>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</si>
  <si>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</si>
  <si>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</si>
  <si>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</si>
  <si>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</si>
  <si>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</si>
  <si>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</si>
  <si>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</si>
  <si>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</si>
  <si>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</si>
  <si>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</si>
  <si>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</si>
  <si>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</si>
  <si>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</si>
  <si>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</si>
  <si>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</si>
  <si>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</si>
  <si>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</si>
  <si>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</si>
  <si>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</si>
  <si>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</si>
  <si>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</si>
  <si>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</si>
  <si>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</si>
  <si>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</si>
  <si>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</si>
  <si>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</si>
  <si>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</si>
  <si>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</si>
  <si>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</si>
  <si>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</si>
  <si>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</si>
  <si>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</si>
  <si>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</si>
  <si>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</si>
  <si>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</si>
  <si>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</si>
  <si>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</si>
  <si>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</si>
  <si>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</si>
  <si>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</si>
  <si>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</si>
  <si>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</si>
  <si>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</si>
  <si>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</si>
  <si>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</si>
  <si>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</si>
  <si>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</si>
  <si>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</si>
  <si>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</si>
  <si>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</si>
  <si>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</si>
  <si>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</si>
  <si>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</si>
  <si>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</si>
  <si>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</si>
  <si>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</si>
  <si>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</si>
  <si>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</si>
  <si>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</si>
  <si>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</si>
  <si>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</si>
  <si>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</si>
  <si>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</si>
  <si>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</si>
  <si>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</si>
  <si>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</si>
  <si>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</si>
  <si>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</si>
  <si>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</si>
  <si>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</si>
  <si>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</si>
  <si>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</si>
  <si>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</si>
  <si>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</si>
  <si>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</si>
  <si>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</si>
  <si>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</si>
  <si>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</si>
  <si>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</si>
  <si>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</si>
  <si>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</si>
  <si>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</si>
  <si>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</si>
  <si>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</si>
  <si>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</si>
  <si>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</si>
  <si>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</si>
  <si>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</si>
  <si>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</si>
  <si>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</si>
  <si>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</si>
  <si>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</si>
  <si>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</si>
  <si>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</si>
  <si>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</si>
  <si>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</si>
  <si>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</si>
  <si>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</si>
  <si>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</si>
  <si>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</si>
  <si>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</si>
  <si>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</si>
  <si>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</si>
  <si>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</si>
  <si>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</si>
  <si>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</si>
  <si>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</si>
  <si>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</si>
  <si>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</si>
  <si>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</si>
  <si>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</si>
  <si>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</si>
  <si>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</si>
  <si>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</si>
  <si>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</si>
  <si>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</si>
  <si>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</si>
  <si>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</si>
  <si>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</si>
  <si>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</si>
  <si>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</si>
  <si>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</si>
  <si>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</si>
  <si>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</si>
  <si>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</si>
  <si>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</si>
  <si>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</si>
  <si>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</si>
  <si>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</si>
  <si>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</si>
  <si>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</si>
  <si>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</si>
  <si>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</si>
  <si>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</si>
  <si>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</si>
  <si>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</si>
  <si>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</si>
  <si>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</si>
  <si>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</si>
  <si>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</si>
  <si>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</si>
  <si>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</si>
  <si>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</si>
  <si>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</si>
  <si>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</si>
  <si>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</si>
  <si>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</si>
  <si>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</si>
  <si>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</si>
  <si>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</si>
  <si>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</si>
  <si>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</si>
  <si>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</si>
  <si>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</si>
  <si>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</si>
  <si>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</si>
  <si>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</si>
  <si>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</si>
  <si>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</si>
  <si>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</si>
  <si>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</si>
  <si>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</si>
  <si>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</si>
  <si>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</si>
  <si>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</si>
  <si>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</si>
  <si>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</si>
  <si>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</si>
  <si>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</si>
  <si>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</si>
  <si>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</si>
  <si>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</si>
  <si>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</si>
  <si>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</si>
  <si>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</si>
  <si>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</si>
  <si>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</si>
  <si>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</si>
  <si>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</si>
  <si>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</si>
  <si>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</si>
  <si>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</si>
  <si>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</si>
  <si>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</si>
  <si>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</si>
  <si>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</si>
  <si>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</si>
  <si>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</si>
  <si>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</si>
  <si>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</si>
  <si>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</si>
  <si>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</si>
  <si>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</si>
  <si>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</si>
  <si>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</si>
  <si>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</si>
  <si>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</si>
  <si>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</si>
  <si>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</si>
  <si>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</si>
  <si>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</si>
  <si>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</si>
  <si>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</si>
  <si>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</si>
  <si>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</si>
  <si>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</si>
  <si>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</si>
  <si>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</si>
  <si>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</si>
  <si>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</si>
  <si>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</si>
  <si>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</si>
  <si>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</si>
  <si>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</si>
  <si>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</si>
  <si>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</si>
  <si>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</si>
  <si>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</si>
  <si>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</si>
  <si>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</si>
  <si>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</si>
  <si>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</si>
  <si>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</si>
  <si>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</si>
  <si>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</si>
  <si>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</si>
  <si>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</si>
  <si>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</si>
  <si>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</si>
  <si>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</si>
  <si>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</si>
  <si>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</si>
  <si>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</si>
  <si>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</si>
  <si>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</si>
  <si>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</si>
  <si>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</si>
  <si>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</si>
  <si>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</si>
  <si>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</si>
  <si>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</si>
  <si>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</si>
  <si>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</si>
  <si>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</si>
  <si>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</si>
  <si>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</si>
  <si>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</si>
  <si>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</si>
  <si>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</si>
  <si>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</si>
  <si>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</si>
  <si>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</si>
  <si>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</si>
  <si>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</si>
  <si>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</si>
  <si>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</si>
  <si>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</si>
  <si>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</si>
  <si>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</si>
  <si>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</si>
  <si>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</si>
  <si>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</si>
  <si>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</si>
  <si>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</si>
  <si>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</si>
  <si>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</si>
  <si>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</si>
  <si>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</si>
  <si>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</si>
  <si>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</si>
  <si>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</si>
  <si>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</si>
  <si>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</si>
  <si>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</si>
  <si>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</si>
  <si>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</si>
  <si>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</si>
  <si>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</si>
  <si>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</si>
  <si>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</si>
  <si>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</si>
  <si>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</si>
  <si>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</si>
  <si>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</si>
  <si>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</si>
  <si>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</si>
  <si>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</si>
  <si>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</si>
  <si>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</si>
  <si>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</si>
  <si>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</si>
  <si>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</si>
  <si>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</si>
  <si>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</si>
  <si>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</si>
  <si>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</si>
  <si>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</si>
  <si>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</si>
  <si>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</si>
  <si>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</si>
  <si>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</si>
  <si>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</si>
  <si>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</si>
  <si>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</si>
  <si>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</si>
  <si>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</si>
  <si>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</si>
  <si>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</si>
  <si>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</si>
  <si>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</si>
  <si>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</si>
  <si>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</si>
  <si>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</si>
  <si>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</si>
  <si>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</si>
  <si>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</si>
  <si>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</si>
  <si>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</si>
  <si>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</si>
  <si>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</si>
  <si>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</si>
  <si>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</si>
  <si>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</si>
  <si>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</si>
  <si>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</si>
  <si>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</si>
  <si>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</si>
  <si>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</si>
  <si>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</si>
  <si>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</si>
  <si>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</si>
  <si>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</si>
  <si>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</si>
  <si>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</si>
  <si>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</si>
  <si>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</si>
  <si>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</si>
  <si>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</si>
  <si>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</si>
  <si>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</si>
  <si>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</si>
  <si>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</si>
  <si>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</si>
  <si>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</si>
  <si>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</si>
  <si>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</si>
  <si>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</si>
  <si>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</si>
  <si>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</si>
  <si>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</si>
  <si>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</si>
  <si>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</si>
  <si>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</si>
  <si>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</si>
  <si>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</si>
  <si>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</si>
  <si>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</si>
  <si>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</si>
  <si>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</si>
  <si>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</si>
  <si>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</si>
  <si>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</si>
  <si>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</si>
  <si>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</si>
  <si>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</si>
  <si>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</si>
  <si>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</si>
  <si>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</si>
  <si>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</si>
  <si>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</si>
  <si>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</si>
  <si>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</si>
  <si>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</si>
  <si>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</si>
  <si>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</si>
  <si>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</si>
  <si>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</si>
  <si>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</si>
  <si>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</si>
  <si>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</si>
  <si>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</si>
  <si>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</si>
  <si>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</si>
  <si>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</si>
  <si>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</si>
  <si>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</si>
  <si>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</si>
  <si>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</si>
  <si>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</si>
  <si>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</si>
  <si>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</si>
  <si>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</si>
  <si>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</si>
  <si>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</si>
  <si>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</si>
  <si>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</si>
  <si>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</si>
  <si>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</si>
  <si>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</si>
  <si>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</si>
  <si>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</si>
  <si>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</si>
  <si>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</si>
  <si>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</si>
  <si>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</si>
  <si>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</si>
  <si>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</si>
  <si>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</si>
  <si>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</si>
  <si>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</si>
  <si>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</si>
  <si>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</si>
  <si>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</si>
  <si>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</si>
  <si>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</si>
  <si>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</si>
  <si>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</si>
  <si>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</si>
  <si>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</si>
  <si>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</si>
  <si>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</si>
  <si>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</si>
  <si>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</si>
  <si>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</si>
  <si>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</si>
  <si>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</si>
  <si>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</si>
  <si>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</si>
  <si>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</si>
  <si>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</si>
  <si>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</si>
  <si>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</si>
  <si>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</si>
  <si>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</si>
  <si>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</si>
  <si>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</si>
  <si>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</si>
  <si>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</si>
  <si>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</si>
  <si>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</si>
  <si>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</si>
  <si>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</si>
  <si>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</si>
  <si>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</si>
  <si>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</si>
  <si>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</si>
  <si>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</si>
  <si>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</si>
  <si>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</si>
  <si>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</si>
  <si>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</si>
  <si>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</si>
  <si>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</si>
  <si>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</si>
  <si>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</si>
  <si>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</si>
  <si>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</si>
  <si>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</si>
  <si>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</si>
  <si>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</si>
  <si>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</si>
  <si>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</si>
  <si>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</si>
  <si>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</si>
  <si>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</si>
  <si>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</si>
  <si>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</si>
  <si>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</si>
  <si>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</si>
  <si>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</si>
  <si>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</si>
  <si>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</si>
  <si>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</si>
  <si>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</si>
  <si>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</si>
  <si>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</si>
  <si>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</si>
  <si>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</si>
  <si>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</si>
  <si>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</si>
  <si>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</si>
  <si>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</si>
  <si>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</si>
  <si>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</si>
  <si>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</si>
  <si>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</si>
  <si>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</si>
  <si>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</si>
  <si>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</si>
  <si>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</si>
  <si>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</si>
  <si>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</si>
  <si>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</si>
  <si>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</si>
  <si>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</si>
  <si>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</si>
  <si>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</si>
  <si>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</si>
  <si>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</si>
  <si>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</si>
  <si>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</si>
  <si>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</si>
  <si>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</si>
  <si>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</si>
  <si>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</si>
  <si>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</si>
  <si>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</si>
  <si>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</si>
  <si>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</si>
  <si>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</si>
  <si>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</si>
  <si>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</si>
  <si>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</si>
  <si>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</si>
  <si>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</si>
  <si>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</si>
  <si>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</si>
  <si>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</si>
  <si>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</si>
  <si>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</si>
  <si>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</si>
  <si>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</si>
  <si>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</si>
  <si>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</si>
  <si>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</si>
  <si>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</si>
  <si>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</si>
  <si>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</si>
  <si>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</si>
  <si>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</si>
  <si>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</si>
  <si>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</si>
  <si>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</si>
  <si>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</si>
  <si>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</si>
  <si>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</si>
  <si>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</si>
  <si>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</si>
  <si>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</si>
  <si>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</si>
  <si>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</si>
  <si>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</si>
  <si>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</si>
  <si>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</si>
  <si>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</si>
  <si>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</si>
  <si>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</si>
  <si>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</si>
  <si>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</si>
  <si>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</si>
  <si>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</si>
  <si>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</si>
  <si>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</si>
  <si>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</si>
  <si>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</si>
  <si>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</si>
  <si>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</si>
  <si>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</si>
  <si>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</si>
  <si>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</si>
  <si>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</si>
  <si>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</si>
  <si>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</si>
  <si>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</si>
  <si>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</si>
  <si>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</si>
  <si>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</si>
  <si>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</si>
  <si>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</si>
  <si>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</si>
  <si>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</si>
  <si>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</si>
  <si>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</si>
  <si>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</si>
  <si>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</si>
  <si>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</si>
  <si>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</si>
  <si>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</si>
  <si>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</si>
  <si>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</si>
  <si>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</si>
  <si>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</si>
  <si>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</si>
  <si>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</si>
  <si>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</si>
  <si>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</si>
  <si>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</si>
  <si>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</si>
  <si>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</si>
  <si>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</si>
  <si>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</si>
  <si>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</si>
  <si>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</si>
  <si>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</si>
  <si>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</si>
  <si>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</si>
  <si>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</si>
  <si>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</si>
  <si>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</si>
  <si>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</si>
  <si>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</si>
  <si>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</si>
  <si>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</si>
  <si>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</si>
  <si>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</si>
  <si>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</si>
  <si>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</si>
  <si>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</si>
  <si>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</si>
  <si>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</si>
  <si>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</si>
  <si>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</si>
  <si>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</si>
  <si>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</si>
  <si>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</si>
  <si>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</si>
  <si>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</si>
  <si>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</si>
  <si>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</si>
  <si>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</si>
  <si>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</si>
  <si>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</si>
  <si>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</si>
  <si>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</si>
  <si>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</si>
  <si>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</si>
  <si>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</si>
  <si>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</si>
  <si>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</si>
  <si>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</si>
  <si>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</si>
  <si>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</si>
  <si>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</si>
  <si>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</si>
  <si>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</si>
  <si>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</si>
  <si>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</si>
  <si>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</si>
  <si>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</si>
  <si>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</si>
  <si>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</si>
  <si>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</si>
  <si>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</si>
  <si>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</si>
  <si>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</si>
  <si>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</si>
  <si>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</si>
  <si>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</si>
  <si>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</si>
  <si>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</si>
  <si>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</si>
  <si>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</si>
  <si>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</si>
  <si>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</si>
  <si>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</si>
  <si>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</si>
  <si>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</si>
  <si>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</si>
  <si>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</si>
  <si>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</si>
  <si>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</si>
  <si>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</si>
  <si>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</si>
  <si>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</si>
  <si>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</si>
  <si>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</si>
  <si>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</si>
  <si>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</si>
  <si>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</si>
  <si>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</si>
  <si>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</si>
  <si>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</si>
  <si>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</si>
  <si>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</si>
  <si>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</si>
  <si>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</si>
  <si>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</si>
  <si>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</si>
  <si>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</si>
  <si>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</si>
  <si>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</si>
  <si>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</si>
  <si>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</si>
  <si>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</si>
  <si>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</si>
  <si>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</si>
  <si>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</si>
  <si>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</si>
  <si>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</si>
  <si>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</si>
  <si>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</si>
  <si>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</si>
  <si>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</si>
  <si>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</si>
  <si>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</si>
  <si>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</si>
  <si>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</si>
  <si>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</si>
  <si>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</si>
  <si>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</si>
  <si>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</si>
  <si>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</si>
  <si>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</si>
  <si>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</si>
  <si>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</si>
  <si>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</si>
  <si>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</si>
  <si>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</si>
  <si>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</si>
  <si>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</si>
  <si>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</si>
  <si>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</si>
  <si>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</si>
  <si>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</si>
  <si>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</si>
  <si>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</si>
  <si>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</si>
  <si>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</si>
  <si>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</si>
  <si>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</si>
  <si>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</si>
  <si>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</si>
  <si>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</si>
  <si>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</si>
  <si>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</si>
  <si>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</si>
  <si>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</si>
  <si>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</si>
  <si>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</si>
  <si>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</si>
  <si>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</si>
  <si>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</si>
  <si>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</si>
  <si>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</si>
  <si>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</si>
  <si>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</si>
  <si>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</si>
  <si>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</si>
  <si>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</si>
  <si>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</si>
  <si>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</si>
  <si>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</si>
  <si>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</si>
  <si>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</si>
  <si>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</si>
  <si>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</si>
  <si>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</si>
  <si>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</si>
  <si>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</si>
  <si>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</si>
  <si>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</si>
  <si>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</si>
  <si>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</si>
  <si>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</si>
  <si>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</si>
  <si>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</si>
  <si>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</si>
  <si>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</si>
  <si>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</si>
  <si>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</si>
  <si>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</si>
  <si>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</si>
  <si>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</si>
  <si>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</si>
  <si>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</si>
  <si>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</si>
  <si>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</si>
  <si>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</si>
  <si>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</si>
  <si>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</si>
  <si>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</si>
  <si>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</si>
  <si>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</si>
  <si>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</si>
  <si>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</si>
  <si>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</si>
  <si>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</si>
  <si>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</si>
  <si>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</si>
  <si>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</si>
  <si>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</si>
  <si>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</si>
  <si>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</si>
  <si>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</si>
  <si>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</si>
  <si>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</si>
  <si>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</si>
  <si>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</si>
  <si>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</si>
  <si>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</si>
  <si>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</si>
  <si>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</si>
  <si>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</si>
  <si>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</si>
  <si>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</si>
  <si>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</si>
  <si>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</si>
  <si>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</si>
  <si>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</si>
  <si>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</si>
  <si>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</si>
  <si>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</si>
  <si>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</si>
  <si>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</si>
  <si>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</si>
  <si>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</si>
  <si>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</si>
  <si>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</si>
  <si>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</si>
  <si>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</si>
  <si>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</si>
  <si>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</si>
  <si>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</si>
  <si>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</si>
  <si>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</si>
  <si>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</si>
  <si>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</si>
  <si>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</si>
  <si>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</si>
  <si>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</si>
  <si>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</si>
  <si>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</si>
  <si>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</si>
  <si>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</si>
  <si>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</si>
  <si>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</si>
  <si>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</si>
  <si>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</si>
  <si>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</si>
  <si>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</si>
  <si>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</si>
  <si>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</si>
  <si>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</si>
  <si>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</si>
  <si>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</si>
  <si>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</si>
  <si>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</si>
  <si>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</si>
  <si>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</si>
  <si>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</si>
  <si>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</si>
  <si>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</si>
  <si>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</si>
  <si>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</si>
  <si>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</si>
  <si>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</si>
  <si>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</si>
  <si>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</si>
  <si>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</si>
  <si>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</si>
  <si>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</si>
  <si>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</si>
  <si>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</si>
  <si>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</si>
  <si>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</si>
  <si>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</si>
  <si>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</si>
  <si>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</si>
  <si>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</si>
  <si>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</si>
  <si>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</si>
  <si>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</si>
  <si>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</si>
  <si>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</si>
  <si>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</si>
  <si>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</si>
  <si>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</si>
  <si>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</si>
  <si>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</si>
  <si>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</si>
  <si>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</si>
  <si>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</si>
  <si>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</si>
  <si>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</si>
  <si>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</si>
  <si>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</si>
  <si>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</si>
  <si>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</si>
  <si>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</si>
  <si>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</si>
  <si>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</si>
  <si>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</si>
  <si>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</si>
  <si>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</si>
  <si>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</si>
  <si>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</si>
  <si>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</si>
  <si>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</si>
  <si>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</si>
  <si>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</si>
  <si>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</si>
  <si>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</si>
  <si>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</si>
  <si>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</si>
  <si>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</si>
  <si>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</si>
  <si>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</si>
  <si>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</si>
  <si>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</si>
  <si>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</si>
  <si>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</si>
  <si>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</si>
  <si>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</si>
  <si>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</si>
  <si>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</si>
  <si>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</si>
  <si>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</si>
  <si>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</si>
  <si>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</si>
  <si>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</si>
  <si>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</si>
  <si>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</si>
  <si>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</si>
  <si>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</si>
  <si>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</si>
  <si>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</si>
  <si>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</si>
  <si>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</si>
  <si>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</si>
  <si>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</si>
  <si>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</si>
  <si>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</si>
  <si>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</si>
  <si>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</si>
  <si>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</si>
  <si>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</si>
  <si>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</si>
  <si>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</si>
  <si>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</si>
  <si>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</si>
  <si>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</si>
  <si>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</si>
  <si>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</si>
  <si>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</si>
  <si>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</si>
  <si>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</si>
  <si>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</si>
  <si>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</si>
  <si>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</si>
  <si>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</si>
  <si>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</si>
  <si>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</si>
  <si>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</si>
  <si>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</si>
  <si>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</si>
  <si>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</si>
  <si>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</si>
  <si>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</si>
  <si>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</si>
  <si>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</si>
  <si>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</si>
  <si>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</si>
  <si>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</si>
  <si>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</si>
  <si>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</si>
  <si>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</si>
  <si>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</si>
  <si>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</si>
  <si>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</si>
  <si>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</si>
  <si>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</si>
  <si>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</si>
  <si>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</si>
  <si>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</si>
  <si>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</si>
  <si>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</si>
  <si>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</si>
  <si>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</si>
  <si>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</si>
  <si>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</si>
  <si>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</si>
  <si>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</si>
  <si>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</si>
  <si>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</si>
  <si>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</si>
  <si>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</si>
  <si>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</si>
  <si>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</si>
  <si>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</si>
  <si>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</si>
  <si>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</si>
  <si>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</si>
  <si>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</si>
  <si>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</si>
  <si>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</si>
  <si>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</si>
  <si>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</si>
  <si>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</si>
  <si>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</si>
  <si>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</si>
  <si>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</si>
  <si>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</si>
  <si>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</si>
  <si>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</si>
  <si>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</si>
  <si>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</si>
  <si>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</si>
  <si>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</si>
  <si>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</si>
  <si>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</si>
  <si>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</si>
  <si>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</si>
  <si>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</si>
  <si>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</si>
  <si>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</si>
  <si>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</si>
  <si>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</si>
  <si>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</si>
  <si>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</si>
  <si>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</si>
  <si>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</si>
  <si>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</si>
  <si>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</si>
  <si>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</si>
  <si>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</si>
  <si>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</si>
  <si>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</si>
  <si>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</si>
  <si>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</si>
  <si>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</si>
  <si>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</si>
  <si>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</si>
  <si>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</si>
  <si>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</si>
  <si>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</si>
  <si>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</si>
  <si>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</si>
  <si>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</si>
  <si>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</si>
  <si>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</si>
  <si>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</si>
  <si>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</si>
  <si>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</si>
  <si>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</si>
  <si>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</si>
  <si>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</si>
  <si>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</si>
  <si>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</si>
  <si>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</si>
  <si>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</si>
  <si>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</si>
  <si>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</si>
  <si>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</si>
  <si>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</si>
  <si>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</si>
  <si>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</si>
  <si>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</si>
  <si>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</si>
  <si>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</si>
  <si>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</si>
  <si>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</si>
  <si>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</si>
  <si>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</si>
  <si>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</si>
  <si>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</si>
  <si>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</si>
  <si>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</si>
  <si>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</si>
  <si>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</si>
  <si>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</si>
  <si>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</si>
  <si>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Qtr1</t>
  </si>
  <si>
    <t>Qtr2</t>
  </si>
  <si>
    <t>Qtr3</t>
  </si>
  <si>
    <t>Qtr4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</si>
</sst>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0" fontId="0" fillId="0" borderId="0" xfId="0" quotePrefix="1"/>
    <xf numFmtId="9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5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Pady 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</a:t>
            </a:r>
            <a:r>
              <a:rPr lang="en-US" b="1" baseline="0"/>
              <a:t> Outcomes</a:t>
            </a:r>
            <a:r>
              <a:rPr lang="en-US" b="1"/>
              <a:t> </a:t>
            </a:r>
          </a:p>
        </c:rich>
      </c:tx>
      <c:layout>
        <c:manualLayout>
          <c:xMode val="edge"/>
          <c:yMode val="edge"/>
          <c:x val="0.36504855643044626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69-42AD-94F6-58BFDC4ADAB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69-42AD-94F6-58BFDC4ADAB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2-4AF2-97BB-AB1F1A993B9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2-4AF2-97BB-AB1F1A993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8957376"/>
        <c:axId val="1418959672"/>
      </c:barChart>
      <c:catAx>
        <c:axId val="141895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959672"/>
        <c:crosses val="autoZero"/>
        <c:auto val="1"/>
        <c:lblAlgn val="ctr"/>
        <c:lblOffset val="100"/>
        <c:noMultiLvlLbl val="0"/>
      </c:catAx>
      <c:valAx>
        <c:axId val="141895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95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Pady final.xlsx]Subcategory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</a:t>
            </a:r>
            <a:r>
              <a:rPr lang="en-US" b="1" baseline="0"/>
              <a:t> Outcomes</a:t>
            </a:r>
            <a:endParaRPr lang="en-US" b="1"/>
          </a:p>
        </c:rich>
      </c:tx>
      <c:layout>
        <c:manualLayout>
          <c:xMode val="edge"/>
          <c:yMode val="edge"/>
          <c:x val="0.41504855643044625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8F-4C49-A558-BEE10152DB4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8F-4C49-A558-BEE10152DB4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8F-4C49-A558-BEE10152D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8095824"/>
        <c:axId val="678102056"/>
      </c:barChart>
      <c:catAx>
        <c:axId val="67809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102056"/>
        <c:crosses val="autoZero"/>
        <c:auto val="1"/>
        <c:lblAlgn val="ctr"/>
        <c:lblOffset val="100"/>
        <c:noMultiLvlLbl val="0"/>
      </c:catAx>
      <c:valAx>
        <c:axId val="67810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09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Pady final.xlsx]Outcomes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layout>
        <c:manualLayout>
          <c:xMode val="edge"/>
          <c:yMode val="edge"/>
          <c:x val="0.23727077865266838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F-4148-9F50-532E1800711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F-4148-9F50-532E1800711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F-4148-9F50-532E1800711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CF-4148-9F50-532E18007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4456288"/>
        <c:axId val="764449728"/>
      </c:lineChart>
      <c:catAx>
        <c:axId val="76445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449728"/>
        <c:crosses val="autoZero"/>
        <c:auto val="1"/>
        <c:lblAlgn val="ctr"/>
        <c:lblOffset val="100"/>
        <c:noMultiLvlLbl val="0"/>
      </c:catAx>
      <c:valAx>
        <c:axId val="76444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45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Pady final.xlsx]Theater Outcomes by Launch Date!PivotTable6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23398065533070506"/>
          <c:y val="5.401993868413507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402004361105357E-2"/>
          <c:y val="0.13445378151260504"/>
          <c:w val="0.75321444042795627"/>
          <c:h val="0.7389404265643265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'Theater Outcomes by Launch Date'!$A$6:$A$30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'Theater Outcomes by Launch Date'!$B$6:$B$30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F4-4E92-991D-E59813160C8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'Theater Outcomes by Launch Date'!$A$6:$A$30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'Theater Outcomes by Launch Date'!$C$6:$C$30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F4-4E92-991D-E59813160C8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'Theater Outcomes by Launch Date'!$A$6:$A$30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'Theater Outcomes by Launch Date'!$D$6:$D$30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F4-4E92-991D-E59813160C8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42374504"/>
        <c:axId val="442375816"/>
      </c:lineChart>
      <c:catAx>
        <c:axId val="442374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75816"/>
        <c:crosses val="autoZero"/>
        <c:auto val="1"/>
        <c:lblAlgn val="ctr"/>
        <c:lblOffset val="100"/>
        <c:noMultiLvlLbl val="0"/>
      </c:catAx>
      <c:valAx>
        <c:axId val="442375816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7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C7-4F9E-9D63-A8E3B1E93A9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C7-4F9E-9D63-A8E3B1E93A9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C7-4F9E-9D63-A8E3B1E93A9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11009592"/>
        <c:axId val="1511004344"/>
      </c:lineChart>
      <c:catAx>
        <c:axId val="1511009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004344"/>
        <c:crosses val="autoZero"/>
        <c:auto val="1"/>
        <c:lblAlgn val="ctr"/>
        <c:lblOffset val="100"/>
        <c:noMultiLvlLbl val="0"/>
      </c:catAx>
      <c:valAx>
        <c:axId val="151100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009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61912</xdr:rowOff>
    </xdr:from>
    <xdr:to>
      <xdr:col>14</xdr:col>
      <xdr:colOff>314325</xdr:colOff>
      <xdr:row>15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E72034-4EB0-4677-919C-1EF99B815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4762</xdr:rowOff>
    </xdr:from>
    <xdr:to>
      <xdr:col>15</xdr:col>
      <xdr:colOff>57150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E491E6-BBA3-49AF-B528-4CCE613A02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176212</xdr:rowOff>
    </xdr:from>
    <xdr:to>
      <xdr:col>15</xdr:col>
      <xdr:colOff>304800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0EF6B5-D9F4-4ABB-99F9-E9CDCECD8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0</xdr:row>
      <xdr:rowOff>171450</xdr:rowOff>
    </xdr:from>
    <xdr:to>
      <xdr:col>18</xdr:col>
      <xdr:colOff>171449</xdr:colOff>
      <xdr:row>24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FB75755-68CA-4C5C-BF6D-A624D0400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184150</xdr:rowOff>
    </xdr:from>
    <xdr:to>
      <xdr:col>13</xdr:col>
      <xdr:colOff>55562</xdr:colOff>
      <xdr:row>40</xdr:row>
      <xdr:rowOff>176213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9F733F-15FF-445C-A676-080CA9DB8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ule%201%20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U2">
            <v>2015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y Martin" refreshedDate="44152.779410300929" createdVersion="6" refreshedVersion="6" minRefreshableVersion="3" recordCount="4114" xr:uid="{E44D51A4-A984-4F24-9753-61E6BB54B60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y Martin" refreshedDate="44153.917522222226" createdVersion="6" refreshedVersion="6" minRefreshableVersion="3" recordCount="4114" xr:uid="{6A410A9A-4D93-4865-9808-4DB4348DE65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y Martin" refreshedDate="44156.89014664352" createdVersion="6" refreshedVersion="6" minRefreshableVersion="3" recordCount="4114" xr:uid="{A3A7687A-EF54-41FE-8B52-56BF938354E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47EC2-E45A-48C1-90CA-7F45F0F96DC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BD773-3613-46D4-A8C5-2F005ED9956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79F15-700E-4AE1-A8F9-A87A701B82D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009568-3007-4378-9AA8-34836F7A7D2C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chartFormat="29">
  <location ref="A4:E30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1"/>
  </rowFields>
  <rowItems count="25"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2"/>
    </i>
    <i>
      <x v="5"/>
    </i>
    <i r="1">
      <x v="2"/>
    </i>
    <i>
      <x v="6"/>
    </i>
    <i r="1">
      <x v="2"/>
    </i>
    <i>
      <x v="7"/>
    </i>
    <i r="1">
      <x v="3"/>
    </i>
    <i>
      <x v="8"/>
    </i>
    <i r="1">
      <x v="3"/>
    </i>
    <i>
      <x v="9"/>
    </i>
    <i r="1">
      <x v="3"/>
    </i>
    <i>
      <x v="10"/>
    </i>
    <i r="1">
      <x v="4"/>
    </i>
    <i>
      <x v="11"/>
    </i>
    <i r="1">
      <x v="4"/>
    </i>
    <i>
      <x v="12"/>
    </i>
    <i r="1">
      <x v="4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I1" zoomScale="95" zoomScaleNormal="95" workbookViewId="0">
      <selection activeCell="Q1" sqref="Q1"/>
    </sheetView>
  </sheetViews>
  <sheetFormatPr defaultColWidth="8.81640625" defaultRowHeight="14.5" x14ac:dyDescent="0.35"/>
  <cols>
    <col min="1" max="1" width="7.54296875" bestFit="1" customWidth="1"/>
    <col min="2" max="2" width="38.453125" style="3" customWidth="1"/>
    <col min="3" max="3" width="40.26953125" style="3" customWidth="1"/>
    <col min="4" max="4" width="16.81640625" style="6" bestFit="1" customWidth="1"/>
    <col min="5" max="5" width="13.453125" style="8" bestFit="1" customWidth="1"/>
    <col min="6" max="6" width="14.7265625" bestFit="1" customWidth="1"/>
    <col min="7" max="7" width="12.81640625" bestFit="1" customWidth="1"/>
    <col min="8" max="8" width="13.7265625" bestFit="1" customWidth="1"/>
    <col min="9" max="9" width="13.54296875" bestFit="1" customWidth="1"/>
    <col min="10" max="10" width="17" bestFit="1" customWidth="1"/>
    <col min="11" max="11" width="14.453125" bestFit="1" customWidth="1"/>
    <col min="12" max="12" width="19.26953125" bestFit="1" customWidth="1"/>
    <col min="13" max="13" width="13.81640625" bestFit="1" customWidth="1"/>
    <col min="14" max="14" width="29.81640625" bestFit="1" customWidth="1"/>
    <col min="15" max="15" width="23.26953125" bestFit="1" customWidth="1"/>
    <col min="16" max="16" width="22.1796875" bestFit="1" customWidth="1"/>
    <col min="17" max="17" width="15.453125" bestFit="1" customWidth="1"/>
    <col min="18" max="18" width="16.81640625" bestFit="1" customWidth="1"/>
    <col min="19" max="19" width="23.54296875" bestFit="1" customWidth="1"/>
    <col min="20" max="20" width="27" bestFit="1" customWidth="1"/>
    <col min="21" max="21" width="10.7265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YEAR(S:S)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YEAR(S:S)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58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3.5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58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58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58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58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58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58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>(((J522/60)/60)/24)+DATE(1970,1,1)</f>
        <v>42318.702094907407</v>
      </c>
      <c r="T522" s="14">
        <f t="shared" si="43"/>
        <v>42348.702094907407</v>
      </c>
      <c r="U522" t="b">
        <f>[1]Sheet1!$U$2=YEAR(S:S)</f>
        <v>1</v>
      </c>
    </row>
    <row r="523" spans="1:21" ht="58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58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58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58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58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YEAR(S:S)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58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58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58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58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58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58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58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58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58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58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58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3.5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58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58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58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58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58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58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58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58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58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58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58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58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3.5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58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58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3.5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58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58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7B64DED2-C8A3-4478-86AD-1FC28B8A3B54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9143B-5CED-4980-8D90-517EB11CB19A}">
  <dimension ref="A1:F6"/>
  <sheetViews>
    <sheetView workbookViewId="0">
      <selection activeCell="A2" sqref="A2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D6A46-AC11-44EC-9C63-E55483DF9C45}">
  <dimension ref="A1:E7"/>
  <sheetViews>
    <sheetView workbookViewId="0">
      <selection activeCell="G27" sqref="G27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4.26953125" bestFit="1" customWidth="1"/>
    <col min="4" max="4" width="10" bestFit="1" customWidth="1"/>
    <col min="5" max="6" width="11.26953125" bestFit="1" customWidth="1"/>
  </cols>
  <sheetData>
    <row r="1" spans="1:5" x14ac:dyDescent="0.35">
      <c r="A1" s="11" t="s">
        <v>8222</v>
      </c>
      <c r="B1" t="s">
        <v>8223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23C3F-6305-40E5-A8DB-5A47522C272A}">
  <dimension ref="A1:F18"/>
  <sheetViews>
    <sheetView workbookViewId="0">
      <selection activeCell="A3" sqref="A3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4ED3F-6E95-407B-A434-CEB8BE5813E7}">
  <dimension ref="A1:F6"/>
  <sheetViews>
    <sheetView topLeftCell="B1" workbookViewId="0">
      <selection activeCell="D2" sqref="D2"/>
    </sheetView>
  </sheetViews>
  <sheetFormatPr defaultRowHeight="14.5" x14ac:dyDescent="0.35"/>
  <cols>
    <col min="1" max="1" width="33.81640625" customWidth="1"/>
    <col min="2" max="2" width="124.26953125" customWidth="1"/>
    <col min="4" max="4" width="10.54296875" bestFit="1" customWidth="1"/>
    <col min="5" max="5" width="19.26953125" bestFit="1" customWidth="1"/>
    <col min="6" max="6" width="20.26953125" bestFit="1" customWidth="1"/>
  </cols>
  <sheetData>
    <row r="1" spans="1:6" s="16" customFormat="1" x14ac:dyDescent="0.3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6" t="s">
        <v>8384</v>
      </c>
    </row>
    <row r="2" spans="1:6" x14ac:dyDescent="0.3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autoFilter ref="A1:F1" xr:uid="{537A4C8A-1F41-4A14-A31E-59929C54607F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D7B06-C5A7-40B0-8066-A774A7002F1A}">
  <dimension ref="A1:E30"/>
  <sheetViews>
    <sheetView workbookViewId="0">
      <selection activeCell="F21" sqref="F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11.269531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20" t="s">
        <v>8404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35">
      <c r="A8" s="15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35">
      <c r="A9" s="20" t="s">
        <v>8404</v>
      </c>
      <c r="B9" s="13">
        <v>71</v>
      </c>
      <c r="C9" s="13">
        <v>39</v>
      </c>
      <c r="D9" s="13">
        <v>3</v>
      </c>
      <c r="E9" s="13">
        <v>113</v>
      </c>
    </row>
    <row r="10" spans="1:5" x14ac:dyDescent="0.35">
      <c r="A10" s="15" t="s">
        <v>8375</v>
      </c>
      <c r="B10" s="13">
        <v>56</v>
      </c>
      <c r="C10" s="13">
        <v>33</v>
      </c>
      <c r="D10" s="13">
        <v>3</v>
      </c>
      <c r="E10" s="13">
        <v>92</v>
      </c>
    </row>
    <row r="11" spans="1:5" x14ac:dyDescent="0.35">
      <c r="A11" s="20" t="s">
        <v>8404</v>
      </c>
      <c r="B11" s="13">
        <v>56</v>
      </c>
      <c r="C11" s="13">
        <v>33</v>
      </c>
      <c r="D11" s="13">
        <v>3</v>
      </c>
      <c r="E11" s="13">
        <v>92</v>
      </c>
    </row>
    <row r="12" spans="1:5" x14ac:dyDescent="0.35">
      <c r="A12" s="15" t="s">
        <v>8376</v>
      </c>
      <c r="B12" s="13">
        <v>71</v>
      </c>
      <c r="C12" s="13">
        <v>40</v>
      </c>
      <c r="D12" s="13">
        <v>2</v>
      </c>
      <c r="E12" s="13">
        <v>113</v>
      </c>
    </row>
    <row r="13" spans="1:5" x14ac:dyDescent="0.35">
      <c r="A13" s="20" t="s">
        <v>8405</v>
      </c>
      <c r="B13" s="13">
        <v>71</v>
      </c>
      <c r="C13" s="13">
        <v>40</v>
      </c>
      <c r="D13" s="13">
        <v>2</v>
      </c>
      <c r="E13" s="13">
        <v>113</v>
      </c>
    </row>
    <row r="14" spans="1:5" x14ac:dyDescent="0.35">
      <c r="A14" s="15" t="s">
        <v>8367</v>
      </c>
      <c r="B14" s="13">
        <v>111</v>
      </c>
      <c r="C14" s="13">
        <v>52</v>
      </c>
      <c r="D14" s="13">
        <v>3</v>
      </c>
      <c r="E14" s="13">
        <v>166</v>
      </c>
    </row>
    <row r="15" spans="1:5" x14ac:dyDescent="0.35">
      <c r="A15" s="20" t="s">
        <v>8405</v>
      </c>
      <c r="B15" s="13">
        <v>111</v>
      </c>
      <c r="C15" s="13">
        <v>52</v>
      </c>
      <c r="D15" s="13">
        <v>3</v>
      </c>
      <c r="E15" s="13">
        <v>166</v>
      </c>
    </row>
    <row r="16" spans="1:5" x14ac:dyDescent="0.35">
      <c r="A16" s="15" t="s">
        <v>8377</v>
      </c>
      <c r="B16" s="13">
        <v>100</v>
      </c>
      <c r="C16" s="13">
        <v>49</v>
      </c>
      <c r="D16" s="13">
        <v>4</v>
      </c>
      <c r="E16" s="13">
        <v>153</v>
      </c>
    </row>
    <row r="17" spans="1:5" x14ac:dyDescent="0.35">
      <c r="A17" s="20" t="s">
        <v>8405</v>
      </c>
      <c r="B17" s="13">
        <v>100</v>
      </c>
      <c r="C17" s="13">
        <v>49</v>
      </c>
      <c r="D17" s="13">
        <v>4</v>
      </c>
      <c r="E17" s="13">
        <v>153</v>
      </c>
    </row>
    <row r="18" spans="1:5" x14ac:dyDescent="0.35">
      <c r="A18" s="15" t="s">
        <v>8368</v>
      </c>
      <c r="B18" s="13">
        <v>87</v>
      </c>
      <c r="C18" s="13">
        <v>50</v>
      </c>
      <c r="D18" s="13">
        <v>1</v>
      </c>
      <c r="E18" s="13">
        <v>138</v>
      </c>
    </row>
    <row r="19" spans="1:5" x14ac:dyDescent="0.35">
      <c r="A19" s="20" t="s">
        <v>8406</v>
      </c>
      <c r="B19" s="13">
        <v>87</v>
      </c>
      <c r="C19" s="13">
        <v>50</v>
      </c>
      <c r="D19" s="13">
        <v>1</v>
      </c>
      <c r="E19" s="13">
        <v>138</v>
      </c>
    </row>
    <row r="20" spans="1:5" x14ac:dyDescent="0.35">
      <c r="A20" s="15" t="s">
        <v>8369</v>
      </c>
      <c r="B20" s="13">
        <v>72</v>
      </c>
      <c r="C20" s="13">
        <v>47</v>
      </c>
      <c r="D20" s="13">
        <v>4</v>
      </c>
      <c r="E20" s="13">
        <v>123</v>
      </c>
    </row>
    <row r="21" spans="1:5" x14ac:dyDescent="0.35">
      <c r="A21" s="20" t="s">
        <v>8406</v>
      </c>
      <c r="B21" s="13">
        <v>72</v>
      </c>
      <c r="C21" s="13">
        <v>47</v>
      </c>
      <c r="D21" s="13">
        <v>4</v>
      </c>
      <c r="E21" s="13">
        <v>123</v>
      </c>
    </row>
    <row r="22" spans="1:5" x14ac:dyDescent="0.35">
      <c r="A22" s="15" t="s">
        <v>8370</v>
      </c>
      <c r="B22" s="13">
        <v>59</v>
      </c>
      <c r="C22" s="13">
        <v>34</v>
      </c>
      <c r="D22" s="13">
        <v>4</v>
      </c>
      <c r="E22" s="13">
        <v>97</v>
      </c>
    </row>
    <row r="23" spans="1:5" x14ac:dyDescent="0.35">
      <c r="A23" s="20" t="s">
        <v>8406</v>
      </c>
      <c r="B23" s="13">
        <v>59</v>
      </c>
      <c r="C23" s="13">
        <v>34</v>
      </c>
      <c r="D23" s="13">
        <v>4</v>
      </c>
      <c r="E23" s="13">
        <v>97</v>
      </c>
    </row>
    <row r="24" spans="1:5" x14ac:dyDescent="0.35">
      <c r="A24" s="15" t="s">
        <v>8371</v>
      </c>
      <c r="B24" s="13">
        <v>65</v>
      </c>
      <c r="C24" s="13">
        <v>50</v>
      </c>
      <c r="D24" s="13"/>
      <c r="E24" s="13">
        <v>115</v>
      </c>
    </row>
    <row r="25" spans="1:5" x14ac:dyDescent="0.35">
      <c r="A25" s="20" t="s">
        <v>8407</v>
      </c>
      <c r="B25" s="13">
        <v>65</v>
      </c>
      <c r="C25" s="13">
        <v>50</v>
      </c>
      <c r="D25" s="13"/>
      <c r="E25" s="13">
        <v>115</v>
      </c>
    </row>
    <row r="26" spans="1:5" x14ac:dyDescent="0.35">
      <c r="A26" s="15" t="s">
        <v>8372</v>
      </c>
      <c r="B26" s="13">
        <v>54</v>
      </c>
      <c r="C26" s="13">
        <v>31</v>
      </c>
      <c r="D26" s="13">
        <v>3</v>
      </c>
      <c r="E26" s="13">
        <v>88</v>
      </c>
    </row>
    <row r="27" spans="1:5" x14ac:dyDescent="0.35">
      <c r="A27" s="20" t="s">
        <v>8407</v>
      </c>
      <c r="B27" s="13">
        <v>54</v>
      </c>
      <c r="C27" s="13">
        <v>31</v>
      </c>
      <c r="D27" s="13">
        <v>3</v>
      </c>
      <c r="E27" s="13">
        <v>88</v>
      </c>
    </row>
    <row r="28" spans="1:5" x14ac:dyDescent="0.35">
      <c r="A28" s="15" t="s">
        <v>8378</v>
      </c>
      <c r="B28" s="13">
        <v>37</v>
      </c>
      <c r="C28" s="13">
        <v>35</v>
      </c>
      <c r="D28" s="13">
        <v>3</v>
      </c>
      <c r="E28" s="13">
        <v>75</v>
      </c>
    </row>
    <row r="29" spans="1:5" x14ac:dyDescent="0.35">
      <c r="A29" s="20" t="s">
        <v>8407</v>
      </c>
      <c r="B29" s="13">
        <v>37</v>
      </c>
      <c r="C29" s="13">
        <v>35</v>
      </c>
      <c r="D29" s="13">
        <v>3</v>
      </c>
      <c r="E29" s="13">
        <v>75</v>
      </c>
    </row>
    <row r="30" spans="1:5" x14ac:dyDescent="0.35">
      <c r="A30" s="15" t="s">
        <v>8361</v>
      </c>
      <c r="B30" s="13">
        <v>839</v>
      </c>
      <c r="C30" s="13">
        <v>493</v>
      </c>
      <c r="D30" s="13">
        <v>37</v>
      </c>
      <c r="E30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B128F-4014-4E0F-BFD5-A46473E3C411}">
  <dimension ref="A1:H13"/>
  <sheetViews>
    <sheetView tabSelected="1" zoomScale="120" zoomScaleNormal="120" workbookViewId="0">
      <selection activeCell="A13" sqref="A13"/>
    </sheetView>
  </sheetViews>
  <sheetFormatPr defaultRowHeight="14.5" x14ac:dyDescent="0.35"/>
  <cols>
    <col min="1" max="2" width="18.1796875" bestFit="1" customWidth="1"/>
    <col min="3" max="3" width="14.26953125" bestFit="1" customWidth="1"/>
    <col min="4" max="4" width="17" bestFit="1" customWidth="1"/>
    <col min="5" max="5" width="13.1796875" bestFit="1" customWidth="1"/>
    <col min="6" max="6" width="20.81640625" bestFit="1" customWidth="1"/>
    <col min="7" max="7" width="17" bestFit="1" customWidth="1"/>
    <col min="8" max="8" width="19.81640625" bestFit="1" customWidth="1"/>
  </cols>
  <sheetData>
    <row r="1" spans="1:8" s="16" customFormat="1" x14ac:dyDescent="0.35">
      <c r="A1" s="16" t="s">
        <v>8382</v>
      </c>
      <c r="B1" s="16" t="s">
        <v>8385</v>
      </c>
      <c r="C1" s="16" t="s">
        <v>8386</v>
      </c>
      <c r="D1" s="16" t="s">
        <v>8387</v>
      </c>
      <c r="E1" s="16" t="s">
        <v>8388</v>
      </c>
      <c r="F1" s="16" t="s">
        <v>8389</v>
      </c>
      <c r="G1" s="16" t="s">
        <v>8390</v>
      </c>
      <c r="H1" s="16" t="s">
        <v>8391</v>
      </c>
    </row>
    <row r="2" spans="1:8" x14ac:dyDescent="0.35">
      <c r="A2" t="s">
        <v>8392</v>
      </c>
      <c r="B2" s="18">
        <f>COUNTIFS(Kickstarter!D:D, "&lt;1000", Kickstarter!F:F, "successful", Kickstarter!R:R, "plays")</f>
        <v>141</v>
      </c>
      <c r="C2" s="18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5">
      <c r="A3" t="s">
        <v>8393</v>
      </c>
      <c r="B3" s="18">
        <f>COUNTIFS(Kickstarter!D:D,"&gt;=1000",Kickstarter!F:F,"successful",Kickstarter!D:D,"&lt;=4999",Kickstarter!R:R,"plays")</f>
        <v>388</v>
      </c>
      <c r="C3">
        <f>COUNTIFS(Kickstarter!D:D,"&gt;=1000",Kickstarter!F:F,"failed",Kickstarter!D:D,"&lt;=4999",Kickstarter!R:R,"plays")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5">
      <c r="A4" t="s">
        <v>8394</v>
      </c>
      <c r="B4" s="18">
        <f>COUNTIFS(Kickstarter!D:D,"&gt;=5000",Kickstarter!F:F,"successful",Kickstarter!D:D,"&lt;=9999",Kickstarter!R:R,"plays")</f>
        <v>93</v>
      </c>
      <c r="C4" s="18">
        <f>COUNTIFS(Kickstarter!D:D,"&gt;=5000",Kickstarter!F:F,"failed",Kickstarter!D:D,"&lt;=9999",Kickstarter!R:R,"plays")</f>
        <v>76</v>
      </c>
      <c r="D4" s="18">
        <f>COUNTIFS(Kickstarter!D:D,"&gt;=5000",Kickstarter!F:F,"canceled",Kickstarter!D:D,"&lt;=9999",Kickstarter!R:R,"plays")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t="s">
        <v>8395</v>
      </c>
      <c r="B5" s="18">
        <f>COUNTIFS(Kickstarter!D:D,"&gt;=10000",Kickstarter!F:F,"successful",Kickstarter!D:D,"&lt;=14999",Kickstarter!R:R,"plays")</f>
        <v>39</v>
      </c>
      <c r="C5" s="18">
        <f>COUNTIFS(Kickstarter!D:D,"&gt;=10000",Kickstarter!F:F,"failed",Kickstarter!D:D,"&lt;=14999",Kickstarter!R:R,"plays")</f>
        <v>33</v>
      </c>
      <c r="D5" s="18">
        <f>COUNTIFS(Kickstarter!D:D,"&gt;=10000",Kickstarter!F:F,"canceled",Kickstarter!D:D,"&lt;=14999",Kickstarter!R:R,"plays")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t="s">
        <v>8396</v>
      </c>
      <c r="B6" s="18">
        <f>COUNTIFS(Kickstarter!D:D,"&gt;=15000",Kickstarter!F:F,"successful",Kickstarter!D:D,"&lt;=19999",Kickstarter!R:R,"plays")</f>
        <v>12</v>
      </c>
      <c r="C6" s="18">
        <f>COUNTIFS(Kickstarter!D:D,"&gt;=15000",Kickstarter!F:F,"failed",Kickstarter!D:D,"&lt;=19999",Kickstarter!R:R,"plays")</f>
        <v>12</v>
      </c>
      <c r="D6" s="18">
        <f>COUNTIFS(Kickstarter!D:D,"&gt;=15000",Kickstarter!F:F,"canceled",Kickstarter!D:D,"&lt;=19999",Kickstarter!R:R,"plays")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t="s">
        <v>8397</v>
      </c>
      <c r="B7" s="18">
        <f>COUNTIFS(Kickstarter!D:D,"&gt;=20000",Kickstarter!F:F,"successful",Kickstarter!D:D,"&lt;=24999",Kickstarter!R:R,"plays")</f>
        <v>9</v>
      </c>
      <c r="C7" s="18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t="s">
        <v>8398</v>
      </c>
      <c r="B8" s="18">
        <f>COUNTIFS(Kickstarter!D:D,"&gt;=25000",Kickstarter!F:F,"successful",Kickstarter!D:D,"&lt;=29999",Kickstarter!R:R,"plays")</f>
        <v>1</v>
      </c>
      <c r="C8" s="1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t="s">
        <v>8399</v>
      </c>
      <c r="B9" s="18">
        <f>COUNTIFS(Kickstarter!D:D,"&gt;=30000",Kickstarter!F:F,"successful",Kickstarter!D:D,"&lt;=34999",Kickstarter!R:R,"plays")</f>
        <v>3</v>
      </c>
      <c r="C9" s="18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t="s">
        <v>8400</v>
      </c>
      <c r="B10" s="18">
        <f>COUNTIFS(Kickstarter!D:D,"&gt;=35000",Kickstarter!F:F,"successful",Kickstarter!D:D,"&lt;=39999",Kickstarter!R:R,"plays")</f>
        <v>4</v>
      </c>
      <c r="C10" s="18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t="s">
        <v>8401</v>
      </c>
      <c r="B11" s="18">
        <f>COUNTIFS(Kickstarter!D:D,"&gt;=40000",Kickstarter!F:F,"successful",Kickstarter!D:D,"&lt;=44999",Kickstarter!R:R,"plays")</f>
        <v>2</v>
      </c>
      <c r="C11" s="18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COUNTIFS(Kickstarter!D:D,"&gt;=40000",Kickstarter!F:F,"canceled",Kickstarter!D:D,"&lt;=44999",Kickstarter!R:R,"plays")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8402</v>
      </c>
      <c r="B12" s="18">
        <f>COUNTIFS(Kickstarter!D:D,"&gt;=45000",Kickstarter!F:F,"successful",Kickstarter!D:D,"&lt;=49999",Kickstarter!R:R,"plays")</f>
        <v>0</v>
      </c>
      <c r="C12" s="18">
        <f>COUNTIFS(Kickstarter!D:D,"&gt;=45000",Kickstarter!F:F,"failed",Kickstarter!D:D,"&lt;=49999",Kickstarter!R:R,"plays")</f>
        <v>1</v>
      </c>
      <c r="D12">
        <f>COUNTIFS(Kickstarter!D:D,"&gt;=45000",Kickstarter!F:F,"canceled",Kickstarter!D:D,"&lt;=49999",Kickstarter!R:R,"plays")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t="s">
        <v>8403</v>
      </c>
      <c r="B13" s="18">
        <f>COUNTIFS(Kickstarter!D:D,"&gt;50000",Kickstarter!F:F,"successful",Kickstarter!R:R,"plays")</f>
        <v>2</v>
      </c>
      <c r="C13" s="18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PADMANABAN NAGARAJ</cp:lastModifiedBy>
  <dcterms:created xsi:type="dcterms:W3CDTF">2017-04-20T15:17:24Z</dcterms:created>
  <dcterms:modified xsi:type="dcterms:W3CDTF">2021-11-04T03:34:16Z</dcterms:modified>
</cp:coreProperties>
</file>