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-srvr-001\P059$\Documents\Vehicle Dynamics\190404_004C_FEM_Compliance_Targets\"/>
    </mc:Choice>
  </mc:AlternateContent>
  <xr:revisionPtr revIDLastSave="0" documentId="13_ncr:1_{7B9FFA50-3FBE-4B65-AA67-60F8FD7936F3}" xr6:coauthVersionLast="43" xr6:coauthVersionMax="43" xr10:uidLastSave="{00000000-0000-0000-0000-000000000000}"/>
  <bookViews>
    <workbookView xWindow="-120" yWindow="-120" windowWidth="38640" windowHeight="15840" tabRatio="709" xr2:uid="{8D9925E5-DC93-4C65-84FC-540A36863A83}"/>
  </bookViews>
  <sheets>
    <sheet name="Compliance_003C" sheetId="3" r:id="rId1"/>
    <sheet name="Load_cases_for_Compliance" sheetId="2" r:id="rId2"/>
    <sheet name="Compliance_ConstRadCorner" sheetId="7" r:id="rId3"/>
    <sheet name="Compliance_SineSweep" sheetId="8" r:id="rId4"/>
    <sheet name="Compliance_Step_Steer" sheetId="6" r:id="rId5"/>
    <sheet name="Installation_Stiffness" sheetId="4" r:id="rId6"/>
    <sheet name="nnnn" sheetId="5" r:id="rId7"/>
    <sheet name="__Compliance_Maneuver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R30" i="6"/>
  <c r="S30" i="6"/>
  <c r="T30" i="6"/>
  <c r="U30" i="6"/>
  <c r="V30" i="6"/>
  <c r="R22" i="6"/>
  <c r="S22" i="6"/>
  <c r="T22" i="6"/>
  <c r="U22" i="6"/>
  <c r="V22" i="6"/>
  <c r="R14" i="6"/>
  <c r="S14" i="6"/>
  <c r="T14" i="6"/>
  <c r="U14" i="6"/>
  <c r="V14" i="6"/>
  <c r="K30" i="6"/>
  <c r="L30" i="6"/>
  <c r="M30" i="6"/>
  <c r="N30" i="6"/>
  <c r="O30" i="6"/>
  <c r="K22" i="6"/>
  <c r="L22" i="6"/>
  <c r="M22" i="6"/>
  <c r="N22" i="6"/>
  <c r="O22" i="6"/>
  <c r="K14" i="6"/>
  <c r="L14" i="6"/>
  <c r="M14" i="6"/>
  <c r="N14" i="6"/>
  <c r="O14" i="6"/>
  <c r="I9" i="4"/>
  <c r="F10" i="4"/>
  <c r="F11" i="4"/>
  <c r="F12" i="4"/>
  <c r="F13" i="4"/>
  <c r="F9" i="4"/>
  <c r="G12" i="4" s="1"/>
  <c r="I12" i="4" s="1"/>
  <c r="R29" i="6"/>
  <c r="S29" i="6"/>
  <c r="T29" i="6"/>
  <c r="U29" i="6"/>
  <c r="V29" i="6"/>
  <c r="K29" i="6"/>
  <c r="L29" i="6"/>
  <c r="M29" i="6"/>
  <c r="N29" i="6"/>
  <c r="O29" i="6"/>
  <c r="E29" i="6"/>
  <c r="F29" i="6"/>
  <c r="G29" i="6"/>
  <c r="H29" i="6"/>
  <c r="I29" i="6"/>
  <c r="D29" i="6"/>
  <c r="V9" i="7"/>
  <c r="V8" i="7"/>
  <c r="U8" i="7"/>
  <c r="W9" i="7"/>
  <c r="W8" i="7"/>
  <c r="D21" i="2"/>
  <c r="D20" i="2"/>
  <c r="K12" i="8"/>
  <c r="R12" i="8" s="1"/>
  <c r="L12" i="8"/>
  <c r="S12" i="8" s="1"/>
  <c r="M12" i="8"/>
  <c r="T12" i="8" s="1"/>
  <c r="N12" i="8"/>
  <c r="U12" i="8" s="1"/>
  <c r="O12" i="8"/>
  <c r="V12" i="8" s="1"/>
  <c r="K4" i="8"/>
  <c r="R4" i="8" s="1"/>
  <c r="O11" i="8"/>
  <c r="V11" i="8" s="1"/>
  <c r="N11" i="8"/>
  <c r="U11" i="8" s="1"/>
  <c r="M11" i="8"/>
  <c r="T11" i="8" s="1"/>
  <c r="L11" i="8"/>
  <c r="S11" i="8" s="1"/>
  <c r="K11" i="8"/>
  <c r="R11" i="8" s="1"/>
  <c r="O10" i="8"/>
  <c r="V10" i="8" s="1"/>
  <c r="N10" i="8"/>
  <c r="U10" i="8" s="1"/>
  <c r="M10" i="8"/>
  <c r="T10" i="8" s="1"/>
  <c r="L10" i="8"/>
  <c r="S10" i="8" s="1"/>
  <c r="K10" i="8"/>
  <c r="R10" i="8" s="1"/>
  <c r="O9" i="8"/>
  <c r="V9" i="8" s="1"/>
  <c r="N9" i="8"/>
  <c r="U9" i="8" s="1"/>
  <c r="M9" i="8"/>
  <c r="T9" i="8" s="1"/>
  <c r="L9" i="8"/>
  <c r="S9" i="8" s="1"/>
  <c r="K9" i="8"/>
  <c r="R9" i="8" s="1"/>
  <c r="T6" i="8"/>
  <c r="O6" i="8"/>
  <c r="V6" i="8" s="1"/>
  <c r="N6" i="8"/>
  <c r="U6" i="8" s="1"/>
  <c r="M6" i="8"/>
  <c r="L6" i="8"/>
  <c r="S6" i="8" s="1"/>
  <c r="K6" i="8"/>
  <c r="R6" i="8" s="1"/>
  <c r="O5" i="8"/>
  <c r="V5" i="8" s="1"/>
  <c r="O4" i="8"/>
  <c r="V4" i="8" s="1"/>
  <c r="N4" i="8"/>
  <c r="U4" i="8" s="1"/>
  <c r="M4" i="8"/>
  <c r="T4" i="8" s="1"/>
  <c r="L4" i="8"/>
  <c r="S4" i="8" s="1"/>
  <c r="V6" i="7"/>
  <c r="L8" i="7"/>
  <c r="S8" i="7" s="1"/>
  <c r="M8" i="7"/>
  <c r="T8" i="7" s="1"/>
  <c r="N8" i="7"/>
  <c r="O8" i="7"/>
  <c r="P8" i="7"/>
  <c r="L9" i="7"/>
  <c r="S9" i="7" s="1"/>
  <c r="M9" i="7"/>
  <c r="T9" i="7" s="1"/>
  <c r="N9" i="7"/>
  <c r="U9" i="7" s="1"/>
  <c r="O9" i="7"/>
  <c r="P9" i="7"/>
  <c r="P7" i="7"/>
  <c r="W7" i="7" s="1"/>
  <c r="O7" i="7"/>
  <c r="V7" i="7" s="1"/>
  <c r="N7" i="7"/>
  <c r="U7" i="7" s="1"/>
  <c r="M7" i="7"/>
  <c r="T7" i="7" s="1"/>
  <c r="L7" i="7"/>
  <c r="S7" i="7" s="1"/>
  <c r="P6" i="7"/>
  <c r="W6" i="7" s="1"/>
  <c r="O6" i="7"/>
  <c r="N6" i="7"/>
  <c r="U6" i="7" s="1"/>
  <c r="M6" i="7"/>
  <c r="T6" i="7" s="1"/>
  <c r="L6" i="7"/>
  <c r="S6" i="7" s="1"/>
  <c r="P5" i="7"/>
  <c r="W5" i="7" s="1"/>
  <c r="O5" i="7"/>
  <c r="V5" i="7" s="1"/>
  <c r="N5" i="7"/>
  <c r="U5" i="7" s="1"/>
  <c r="M5" i="7"/>
  <c r="T5" i="7" s="1"/>
  <c r="L5" i="7"/>
  <c r="S5" i="7" s="1"/>
  <c r="P4" i="7"/>
  <c r="W4" i="7" s="1"/>
  <c r="O4" i="7"/>
  <c r="V4" i="7" s="1"/>
  <c r="N4" i="7"/>
  <c r="U4" i="7" s="1"/>
  <c r="M4" i="7"/>
  <c r="T4" i="7" s="1"/>
  <c r="L4" i="7"/>
  <c r="S4" i="7" s="1"/>
  <c r="N21" i="6"/>
  <c r="U21" i="6" s="1"/>
  <c r="O21" i="6"/>
  <c r="V21" i="6" s="1"/>
  <c r="E21" i="6"/>
  <c r="K21" i="6" s="1"/>
  <c r="R21" i="6" s="1"/>
  <c r="F21" i="6"/>
  <c r="L21" i="6" s="1"/>
  <c r="S21" i="6" s="1"/>
  <c r="G21" i="6"/>
  <c r="H21" i="6"/>
  <c r="I21" i="6"/>
  <c r="D21" i="6"/>
  <c r="M21" i="6" s="1"/>
  <c r="T21" i="6" s="1"/>
  <c r="N13" i="6"/>
  <c r="U13" i="6" s="1"/>
  <c r="O13" i="6"/>
  <c r="V13" i="6" s="1"/>
  <c r="E13" i="6"/>
  <c r="K13" i="6" s="1"/>
  <c r="R13" i="6" s="1"/>
  <c r="F13" i="6"/>
  <c r="L13" i="6" s="1"/>
  <c r="S13" i="6" s="1"/>
  <c r="G13" i="6"/>
  <c r="H13" i="6"/>
  <c r="I13" i="6"/>
  <c r="D13" i="6"/>
  <c r="M13" i="6" s="1"/>
  <c r="T13" i="6" s="1"/>
  <c r="N16" i="6"/>
  <c r="U16" i="6" s="1"/>
  <c r="O16" i="6"/>
  <c r="V16" i="6" s="1"/>
  <c r="E16" i="6"/>
  <c r="K16" i="6" s="1"/>
  <c r="R16" i="6" s="1"/>
  <c r="F16" i="6"/>
  <c r="L16" i="6" s="1"/>
  <c r="S16" i="6" s="1"/>
  <c r="G16" i="6"/>
  <c r="H16" i="6"/>
  <c r="I16" i="6"/>
  <c r="D16" i="6"/>
  <c r="M16" i="6" s="1"/>
  <c r="T16" i="6" s="1"/>
  <c r="D10" i="6"/>
  <c r="E26" i="6"/>
  <c r="F26" i="6"/>
  <c r="E7" i="6"/>
  <c r="F7" i="6"/>
  <c r="L7" i="6" s="1"/>
  <c r="S7" i="6" s="1"/>
  <c r="G7" i="6"/>
  <c r="M7" i="6" s="1"/>
  <c r="T7" i="6" s="1"/>
  <c r="H7" i="6"/>
  <c r="N7" i="6" s="1"/>
  <c r="U7" i="6" s="1"/>
  <c r="I7" i="6"/>
  <c r="O7" i="6" s="1"/>
  <c r="V7" i="6" s="1"/>
  <c r="D7" i="6"/>
  <c r="E25" i="6"/>
  <c r="F25" i="6"/>
  <c r="G25" i="6"/>
  <c r="G26" i="6" s="1"/>
  <c r="H25" i="6"/>
  <c r="I25" i="6"/>
  <c r="D25" i="6"/>
  <c r="D26" i="6" s="1"/>
  <c r="E9" i="6"/>
  <c r="E10" i="6" s="1"/>
  <c r="K10" i="6" s="1"/>
  <c r="R10" i="6" s="1"/>
  <c r="F9" i="6"/>
  <c r="F10" i="6" s="1"/>
  <c r="L10" i="6" s="1"/>
  <c r="S10" i="6" s="1"/>
  <c r="G9" i="6"/>
  <c r="G10" i="6" s="1"/>
  <c r="M10" i="6" s="1"/>
  <c r="T10" i="6" s="1"/>
  <c r="H9" i="6"/>
  <c r="H10" i="6" s="1"/>
  <c r="N10" i="6" s="1"/>
  <c r="U10" i="6" s="1"/>
  <c r="I9" i="6"/>
  <c r="I10" i="6" s="1"/>
  <c r="O10" i="6" s="1"/>
  <c r="V10" i="6" s="1"/>
  <c r="E18" i="6"/>
  <c r="F18" i="6"/>
  <c r="G18" i="6"/>
  <c r="H18" i="6"/>
  <c r="I18" i="6"/>
  <c r="D18" i="6"/>
  <c r="D9" i="6"/>
  <c r="L6" i="6"/>
  <c r="S6" i="6" s="1"/>
  <c r="M6" i="6"/>
  <c r="T6" i="6" s="1"/>
  <c r="N6" i="6"/>
  <c r="U6" i="6" s="1"/>
  <c r="O6" i="6"/>
  <c r="V6" i="6" s="1"/>
  <c r="L8" i="6"/>
  <c r="S8" i="6" s="1"/>
  <c r="M8" i="6"/>
  <c r="T8" i="6" s="1"/>
  <c r="N8" i="6"/>
  <c r="U8" i="6" s="1"/>
  <c r="O8" i="6"/>
  <c r="V8" i="6" s="1"/>
  <c r="L11" i="6"/>
  <c r="S11" i="6" s="1"/>
  <c r="M11" i="6"/>
  <c r="T11" i="6" s="1"/>
  <c r="N11" i="6"/>
  <c r="U11" i="6" s="1"/>
  <c r="O11" i="6"/>
  <c r="V11" i="6" s="1"/>
  <c r="L12" i="6"/>
  <c r="S12" i="6" s="1"/>
  <c r="M12" i="6"/>
  <c r="T12" i="6" s="1"/>
  <c r="N12" i="6"/>
  <c r="U12" i="6" s="1"/>
  <c r="O12" i="6"/>
  <c r="V12" i="6" s="1"/>
  <c r="L15" i="6"/>
  <c r="S15" i="6" s="1"/>
  <c r="M15" i="6"/>
  <c r="T15" i="6" s="1"/>
  <c r="N15" i="6"/>
  <c r="U15" i="6" s="1"/>
  <c r="O15" i="6"/>
  <c r="V15" i="6" s="1"/>
  <c r="L17" i="6"/>
  <c r="S17" i="6" s="1"/>
  <c r="M17" i="6"/>
  <c r="T17" i="6" s="1"/>
  <c r="N17" i="6"/>
  <c r="U17" i="6" s="1"/>
  <c r="O17" i="6"/>
  <c r="V17" i="6" s="1"/>
  <c r="L19" i="6"/>
  <c r="S19" i="6" s="1"/>
  <c r="M19" i="6"/>
  <c r="T19" i="6" s="1"/>
  <c r="N19" i="6"/>
  <c r="U19" i="6" s="1"/>
  <c r="O19" i="6"/>
  <c r="V19" i="6" s="1"/>
  <c r="L20" i="6"/>
  <c r="S20" i="6" s="1"/>
  <c r="M20" i="6"/>
  <c r="T20" i="6" s="1"/>
  <c r="N20" i="6"/>
  <c r="U20" i="6" s="1"/>
  <c r="O20" i="6"/>
  <c r="V20" i="6" s="1"/>
  <c r="L23" i="6"/>
  <c r="S23" i="6" s="1"/>
  <c r="M23" i="6"/>
  <c r="T23" i="6" s="1"/>
  <c r="N23" i="6"/>
  <c r="U23" i="6" s="1"/>
  <c r="O23" i="6"/>
  <c r="V23" i="6" s="1"/>
  <c r="L24" i="6"/>
  <c r="S24" i="6" s="1"/>
  <c r="M24" i="6"/>
  <c r="T24" i="6" s="1"/>
  <c r="N24" i="6"/>
  <c r="U24" i="6" s="1"/>
  <c r="O24" i="6"/>
  <c r="V24" i="6" s="1"/>
  <c r="L27" i="6"/>
  <c r="S27" i="6" s="1"/>
  <c r="M27" i="6"/>
  <c r="T27" i="6" s="1"/>
  <c r="N27" i="6"/>
  <c r="U27" i="6" s="1"/>
  <c r="O27" i="6"/>
  <c r="V27" i="6" s="1"/>
  <c r="L28" i="6"/>
  <c r="S28" i="6" s="1"/>
  <c r="M28" i="6"/>
  <c r="T28" i="6" s="1"/>
  <c r="N28" i="6"/>
  <c r="U28" i="6" s="1"/>
  <c r="O28" i="6"/>
  <c r="V28" i="6" s="1"/>
  <c r="K28" i="6"/>
  <c r="R28" i="6" s="1"/>
  <c r="K27" i="6"/>
  <c r="R27" i="6" s="1"/>
  <c r="K24" i="6"/>
  <c r="R24" i="6" s="1"/>
  <c r="K23" i="6"/>
  <c r="R23" i="6" s="1"/>
  <c r="K20" i="6"/>
  <c r="R20" i="6" s="1"/>
  <c r="K19" i="6"/>
  <c r="R19" i="6" s="1"/>
  <c r="K17" i="6"/>
  <c r="R17" i="6" s="1"/>
  <c r="K15" i="6"/>
  <c r="R15" i="6" s="1"/>
  <c r="K12" i="6"/>
  <c r="R12" i="6" s="1"/>
  <c r="K11" i="6"/>
  <c r="R11" i="6" s="1"/>
  <c r="K8" i="6"/>
  <c r="R8" i="6" s="1"/>
  <c r="K6" i="6"/>
  <c r="R6" i="6" s="1"/>
  <c r="D5" i="4"/>
  <c r="C5" i="4"/>
  <c r="G11" i="4" l="1"/>
  <c r="I11" i="4" s="1"/>
  <c r="G10" i="4"/>
  <c r="I10" i="4" s="1"/>
  <c r="G13" i="4"/>
  <c r="I13" i="4" s="1"/>
  <c r="M25" i="6"/>
  <c r="T25" i="6" s="1"/>
  <c r="M26" i="6"/>
  <c r="T26" i="6" s="1"/>
  <c r="K7" i="6"/>
  <c r="R7" i="6" s="1"/>
  <c r="L26" i="6"/>
  <c r="S26" i="6" s="1"/>
  <c r="L25" i="6"/>
  <c r="S25" i="6" s="1"/>
  <c r="K26" i="6"/>
  <c r="R26" i="6" s="1"/>
  <c r="K25" i="6"/>
  <c r="R25" i="6" s="1"/>
  <c r="O25" i="6"/>
  <c r="V25" i="6" s="1"/>
  <c r="N25" i="6"/>
  <c r="U25" i="6" s="1"/>
  <c r="M7" i="8"/>
  <c r="T7" i="8" s="1"/>
  <c r="O7" i="8"/>
  <c r="V7" i="8" s="1"/>
  <c r="L8" i="8"/>
  <c r="S8" i="8" s="1"/>
  <c r="K8" i="8"/>
  <c r="R8" i="8" s="1"/>
  <c r="K7" i="8"/>
  <c r="R7" i="8" s="1"/>
  <c r="L5" i="8"/>
  <c r="S5" i="8" s="1"/>
  <c r="K5" i="8"/>
  <c r="R5" i="8" s="1"/>
  <c r="N7" i="8"/>
  <c r="U7" i="8" s="1"/>
  <c r="N8" i="8"/>
  <c r="U8" i="8" s="1"/>
  <c r="N5" i="8"/>
  <c r="U5" i="8" s="1"/>
  <c r="L7" i="8"/>
  <c r="S7" i="8" s="1"/>
  <c r="M5" i="8"/>
  <c r="T5" i="8" s="1"/>
  <c r="L18" i="6"/>
  <c r="S18" i="6" s="1"/>
  <c r="I26" i="6"/>
  <c r="O26" i="6" s="1"/>
  <c r="V26" i="6" s="1"/>
  <c r="H26" i="6"/>
  <c r="N26" i="6" s="1"/>
  <c r="U26" i="6" s="1"/>
  <c r="O18" i="6"/>
  <c r="V18" i="6" s="1"/>
  <c r="K18" i="6"/>
  <c r="R18" i="6" s="1"/>
  <c r="N18" i="6"/>
  <c r="U18" i="6" s="1"/>
  <c r="M18" i="6"/>
  <c r="T18" i="6" s="1"/>
  <c r="L9" i="6"/>
  <c r="S9" i="6" s="1"/>
  <c r="O9" i="6"/>
  <c r="V9" i="6" s="1"/>
  <c r="N9" i="6"/>
  <c r="U9" i="6" s="1"/>
  <c r="M9" i="6"/>
  <c r="T9" i="6" s="1"/>
  <c r="K9" i="6"/>
  <c r="R9" i="6" s="1"/>
  <c r="K31" i="1"/>
  <c r="Q31" i="1" s="1"/>
  <c r="M31" i="1"/>
  <c r="S31" i="1" s="1"/>
  <c r="M17" i="1"/>
  <c r="S17" i="1" s="1"/>
  <c r="M18" i="1"/>
  <c r="S18" i="1" s="1"/>
  <c r="M19" i="1"/>
  <c r="S19" i="1" s="1"/>
  <c r="M20" i="1"/>
  <c r="S20" i="1" s="1"/>
  <c r="M21" i="1"/>
  <c r="M22" i="1"/>
  <c r="M23" i="1"/>
  <c r="S23" i="1" s="1"/>
  <c r="M24" i="1"/>
  <c r="M25" i="1"/>
  <c r="S25" i="1" s="1"/>
  <c r="M26" i="1"/>
  <c r="S26" i="1" s="1"/>
  <c r="M27" i="1"/>
  <c r="S27" i="1" s="1"/>
  <c r="M28" i="1"/>
  <c r="S28" i="1" s="1"/>
  <c r="M29" i="1"/>
  <c r="S29" i="1" s="1"/>
  <c r="M30" i="1"/>
  <c r="S30" i="1" s="1"/>
  <c r="K29" i="1"/>
  <c r="Q29" i="1" s="1"/>
  <c r="K30" i="1"/>
  <c r="Q30" i="1" s="1"/>
  <c r="K21" i="1"/>
  <c r="Q21" i="1" s="1"/>
  <c r="K18" i="1"/>
  <c r="Q18" i="1" s="1"/>
  <c r="K19" i="1"/>
  <c r="K20" i="1"/>
  <c r="Q20" i="1" s="1"/>
  <c r="K22" i="1"/>
  <c r="K23" i="1"/>
  <c r="Q23" i="1" s="1"/>
  <c r="K24" i="1"/>
  <c r="K25" i="1"/>
  <c r="Q25" i="1" s="1"/>
  <c r="K26" i="1"/>
  <c r="Q26" i="1" s="1"/>
  <c r="K27" i="1"/>
  <c r="Q27" i="1" s="1"/>
  <c r="K28" i="1"/>
  <c r="Q28" i="1" s="1"/>
  <c r="S21" i="1"/>
  <c r="Q19" i="1"/>
  <c r="S22" i="1"/>
  <c r="Q22" i="1"/>
  <c r="K17" i="1"/>
  <c r="Q17" i="1" s="1"/>
  <c r="M8" i="8" l="1"/>
  <c r="T8" i="8" s="1"/>
  <c r="O8" i="8"/>
  <c r="V8" i="8" s="1"/>
  <c r="S24" i="1"/>
  <c r="Q24" i="1"/>
  <c r="E18" i="2"/>
  <c r="E17" i="2"/>
  <c r="E16" i="2"/>
  <c r="E15" i="2"/>
  <c r="E14" i="2"/>
  <c r="D23" i="2"/>
  <c r="E23" i="2" s="1"/>
  <c r="D24" i="2"/>
  <c r="E24" i="2" s="1"/>
  <c r="D22" i="2"/>
  <c r="E22" i="2" s="1"/>
  <c r="E21" i="2"/>
  <c r="E20" i="2"/>
  <c r="D31" i="3"/>
  <c r="C31" i="3"/>
  <c r="D30" i="3"/>
  <c r="C30" i="3"/>
  <c r="D28" i="3"/>
  <c r="C28" i="3"/>
  <c r="D27" i="3"/>
  <c r="C27" i="3"/>
  <c r="D26" i="3"/>
  <c r="C26" i="3"/>
  <c r="E20" i="3"/>
  <c r="F20" i="3" s="1"/>
  <c r="E19" i="3"/>
  <c r="F19" i="3" s="1"/>
  <c r="E18" i="3"/>
  <c r="F18" i="3" s="1"/>
  <c r="E14" i="3"/>
  <c r="F14" i="3" s="1"/>
  <c r="E13" i="3"/>
  <c r="F13" i="3" s="1"/>
  <c r="E12" i="3"/>
  <c r="F12" i="3" s="1"/>
  <c r="E7" i="3"/>
  <c r="F7" i="3" s="1"/>
  <c r="E6" i="3"/>
  <c r="F6" i="3" s="1"/>
  <c r="E8" i="3"/>
  <c r="F8" i="3" s="1"/>
</calcChain>
</file>

<file path=xl/sharedStrings.xml><?xml version="1.0" encoding="utf-8"?>
<sst xmlns="http://schemas.openxmlformats.org/spreadsheetml/2006/main" count="433" uniqueCount="190">
  <si>
    <t>Load transfer front distribution</t>
  </si>
  <si>
    <t>[deg]</t>
  </si>
  <si>
    <t>Camber angle outer front</t>
  </si>
  <si>
    <t>Camber angle outer rear</t>
  </si>
  <si>
    <t>Front outer tire slip angle</t>
  </si>
  <si>
    <t>Rear outer tire slip angle</t>
  </si>
  <si>
    <t>Vehicle Side slip angle</t>
  </si>
  <si>
    <t>Roll angle</t>
  </si>
  <si>
    <t>Pitch angle</t>
  </si>
  <si>
    <t>[%]</t>
  </si>
  <si>
    <t>Reference - Rigid</t>
  </si>
  <si>
    <t>Setup 1</t>
  </si>
  <si>
    <t>Setup 2</t>
  </si>
  <si>
    <t>Setup 3</t>
  </si>
  <si>
    <t>Setup 4</t>
  </si>
  <si>
    <t>Setup 5</t>
  </si>
  <si>
    <t>Max lateral acceleration</t>
  </si>
  <si>
    <t>[g]</t>
  </si>
  <si>
    <t>Peak lateral acceleration</t>
  </si>
  <si>
    <t>[deg/s]</t>
  </si>
  <si>
    <t>Understeeer gradient at max accy</t>
  </si>
  <si>
    <t>[deg/g]</t>
  </si>
  <si>
    <t>Yaw rate peak gain</t>
  </si>
  <si>
    <t>Lateral acceleration peak gain</t>
  </si>
  <si>
    <t>Deadband</t>
  </si>
  <si>
    <t>[g/deg]</t>
  </si>
  <si>
    <t>[deg/s/deg]</t>
  </si>
  <si>
    <t xml:space="preserve">Sine steer -  40deg - 1Hz </t>
  </si>
  <si>
    <t>Yaw rate phase lag</t>
  </si>
  <si>
    <t>Brake in turn</t>
  </si>
  <si>
    <t>Path deviation</t>
  </si>
  <si>
    <t>max yaw rate / ref yaw rate (9.4.4)</t>
  </si>
  <si>
    <t>yaw rate difference wrt ideal calculated (9.4.11)</t>
  </si>
  <si>
    <t>peak side slip angle</t>
  </si>
  <si>
    <t>peak side slip angle time</t>
  </si>
  <si>
    <t>[s]</t>
  </si>
  <si>
    <t>[m]</t>
  </si>
  <si>
    <t>Throttle release - R40m - 20 m/s</t>
  </si>
  <si>
    <t>Fx</t>
  </si>
  <si>
    <t>Fy</t>
  </si>
  <si>
    <t>Fz</t>
  </si>
  <si>
    <t>Front</t>
  </si>
  <si>
    <t>Rear</t>
  </si>
  <si>
    <t>Toe vs Fx (braking)</t>
  </si>
  <si>
    <t>Camber vs Fy</t>
  </si>
  <si>
    <t>Toe vs Fy</t>
  </si>
  <si>
    <t>Loadcases</t>
  </si>
  <si>
    <t>-</t>
  </si>
  <si>
    <t>1000N Fx</t>
  </si>
  <si>
    <t>1000N Fy</t>
  </si>
  <si>
    <t>1000N Fz</t>
  </si>
  <si>
    <t>Initial</t>
  </si>
  <si>
    <t>Final</t>
  </si>
  <si>
    <t>Delta</t>
  </si>
  <si>
    <t>Toe (Yaw)</t>
  </si>
  <si>
    <t>Compliance Gain [deg/N]</t>
  </si>
  <si>
    <t>Camber (Roll)</t>
  </si>
  <si>
    <t>Caster (Pitch)</t>
  </si>
  <si>
    <t>chiude</t>
  </si>
  <si>
    <t>apre in frenata</t>
  </si>
  <si>
    <t>apre</t>
  </si>
  <si>
    <t>Toe step 35 deg @ 69 m/s</t>
  </si>
  <si>
    <t>Toe braking @ 69 m/s</t>
  </si>
  <si>
    <t>chiude Fy inward</t>
  </si>
  <si>
    <t>Apre fy inward</t>
  </si>
  <si>
    <t>Left Side</t>
  </si>
  <si>
    <t>Right Side</t>
  </si>
  <si>
    <t>Valori per Vi-Grade con segni corretti</t>
  </si>
  <si>
    <t>Toe vs Fz</t>
  </si>
  <si>
    <t>Camber vs Fz</t>
  </si>
  <si>
    <t>Front suspension - no chassis (outer axis system)</t>
  </si>
  <si>
    <t>Loadcases 004C</t>
  </si>
  <si>
    <t>003C Compliance</t>
  </si>
  <si>
    <t>003C Compliance x2</t>
  </si>
  <si>
    <t>003C Compliance x0.5</t>
  </si>
  <si>
    <t>Rigid 004C model</t>
  </si>
  <si>
    <t>*Reverse Fx sign for rear</t>
  </si>
  <si>
    <t>Custom 1</t>
  </si>
  <si>
    <t>Custom 2</t>
  </si>
  <si>
    <t>Description</t>
  </si>
  <si>
    <t>Camber cornering 130m</t>
  </si>
  <si>
    <t>Compliant</t>
  </si>
  <si>
    <t>Compl. x0.5</t>
  </si>
  <si>
    <t>Compl. x2</t>
  </si>
  <si>
    <t>Loadcase #</t>
  </si>
  <si>
    <t>[deg/N]</t>
  </si>
  <si>
    <t>Left</t>
  </si>
  <si>
    <t>Right</t>
  </si>
  <si>
    <t>Compliance</t>
  </si>
  <si>
    <t>Steering wheel angle</t>
  </si>
  <si>
    <t>Constant Radius 130m - Values at accy=1.5g</t>
  </si>
  <si>
    <t>Overshoot</t>
  </si>
  <si>
    <t>Steady state</t>
  </si>
  <si>
    <t>Peak</t>
  </si>
  <si>
    <t>Lateral Acceleration [g]</t>
  </si>
  <si>
    <t>Response Time - 90% Steady [ms]</t>
  </si>
  <si>
    <t>Response Time -  Peak [ms]</t>
  </si>
  <si>
    <t>Yaw velocity [deg/s]</t>
  </si>
  <si>
    <t>Side slip angle [deg]</t>
  </si>
  <si>
    <t>Difference</t>
  </si>
  <si>
    <t>Difference [%]</t>
  </si>
  <si>
    <t>Step steer - 250km/h - 35deg steer</t>
  </si>
  <si>
    <t xml:space="preserve">Sine steer -  30deg - 3Hz </t>
  </si>
  <si>
    <t>Sine sweep steer - 30 deg - 1-10Hz</t>
  </si>
  <si>
    <t>Spring stiffness</t>
  </si>
  <si>
    <t>Motion ratio</t>
  </si>
  <si>
    <t>Ground stiffness</t>
  </si>
  <si>
    <t>[N/mm]</t>
  </si>
  <si>
    <t>[]</t>
  </si>
  <si>
    <t>Stiffness cases</t>
  </si>
  <si>
    <t>Rigid</t>
  </si>
  <si>
    <t>x10</t>
  </si>
  <si>
    <t>x5</t>
  </si>
  <si>
    <t>x20</t>
  </si>
  <si>
    <t>x3</t>
  </si>
  <si>
    <t>CRC 1.5g Front Load Transfer [%]</t>
  </si>
  <si>
    <t>Installation stiffness [N/mm]</t>
  </si>
  <si>
    <t>Assuming 100 N/mm as reference spring stiffness</t>
  </si>
  <si>
    <t>003C Compliance x4</t>
  </si>
  <si>
    <t>003C Compliance x8</t>
  </si>
  <si>
    <t>Toe step 25 deg @ 69 m/s (~2g Y)</t>
  </si>
  <si>
    <t>Compl. x4</t>
  </si>
  <si>
    <t>Compl. x8</t>
  </si>
  <si>
    <t>Compl. x1</t>
  </si>
  <si>
    <t>Step steer - 250km/h - 25deg steer</t>
  </si>
  <si>
    <t>Overshoot ratio</t>
  </si>
  <si>
    <t>Gain (Lat. acc. / Steer angle)</t>
  </si>
  <si>
    <t>Gain</t>
  </si>
  <si>
    <t>Understeering Rear Axle - Negative mechanical trail at rear</t>
  </si>
  <si>
    <t>Normalized  Tmax [ms/g]</t>
  </si>
  <si>
    <t>Normalized  Tmax [ms/deg*s]</t>
  </si>
  <si>
    <t>Constant Radius 130m - Values at accy=1.5g - ~160km/h</t>
  </si>
  <si>
    <t>Camber loss outer front</t>
  </si>
  <si>
    <t>Camber loss outer rear</t>
  </si>
  <si>
    <t>Time domain</t>
  </si>
  <si>
    <t>Frequency domain</t>
  </si>
  <si>
    <t>Yaw Rate</t>
  </si>
  <si>
    <t>Lateral Acceleration</t>
  </si>
  <si>
    <t>Response Freq.</t>
  </si>
  <si>
    <t>1 Hz</t>
  </si>
  <si>
    <t>3 Hz</t>
  </si>
  <si>
    <t>5 Hz</t>
  </si>
  <si>
    <t>Sine sweep - 150km/h - 15deg steer</t>
  </si>
  <si>
    <t>Side slip angle</t>
  </si>
  <si>
    <t>Normalized  Tmax [ms/deg]</t>
  </si>
  <si>
    <r>
      <t>CRC 1.5</t>
    </r>
    <r>
      <rPr>
        <b/>
        <i/>
        <sz val="11"/>
        <color theme="1"/>
        <rFont val="Calibri"/>
        <family val="2"/>
        <scheme val="minor"/>
      </rPr>
      <t xml:space="preserve"> +30% </t>
    </r>
    <r>
      <rPr>
        <i/>
        <sz val="11"/>
        <color theme="1"/>
        <rFont val="Calibri"/>
        <family val="2"/>
        <scheme val="minor"/>
      </rPr>
      <t>front arb L.T. [%]</t>
    </r>
  </si>
  <si>
    <t>Front ARB Sensitivity</t>
  </si>
  <si>
    <t>F. ARB Sensitivity -1</t>
  </si>
  <si>
    <t>Material</t>
  </si>
  <si>
    <t>Billet</t>
  </si>
  <si>
    <t>Component</t>
  </si>
  <si>
    <t>Front Axle - LCAF Braket</t>
  </si>
  <si>
    <t>Aluminum 6060 T6</t>
  </si>
  <si>
    <t>Extrusion bar 100x100</t>
  </si>
  <si>
    <t>Rm</t>
  </si>
  <si>
    <t>Rp02</t>
  </si>
  <si>
    <t>[Mpa]</t>
  </si>
  <si>
    <t>Components Description</t>
  </si>
  <si>
    <t>Materials Description</t>
  </si>
  <si>
    <t>Round D30</t>
  </si>
  <si>
    <t>Round D50</t>
  </si>
  <si>
    <t>Round D100</t>
  </si>
  <si>
    <t>Round D200</t>
  </si>
  <si>
    <t>Square Bar 20x20</t>
  </si>
  <si>
    <t>Square Bar 100x100</t>
  </si>
  <si>
    <t>Square Bar 200x200</t>
  </si>
  <si>
    <t>Square Bar 400x400</t>
  </si>
  <si>
    <t>Al 6060 T6</t>
  </si>
  <si>
    <t>Steel 35NiCrMo4</t>
  </si>
  <si>
    <t>#</t>
  </si>
  <si>
    <t>Structural verification load cases</t>
  </si>
  <si>
    <t>Cornering 2g + Kerb</t>
  </si>
  <si>
    <t>Full bump spring+bumpstop</t>
  </si>
  <si>
    <t>Lateral impact</t>
  </si>
  <si>
    <t>Yelding Safety Factor Range</t>
  </si>
  <si>
    <t>1.3-1.7</t>
  </si>
  <si>
    <t>…</t>
  </si>
  <si>
    <t>Desired compliance [deg/N]</t>
  </si>
  <si>
    <t>Stiffness targets (1000N X,Y,Z)</t>
  </si>
  <si>
    <t>Cornering - 160km/h - 1.5g</t>
  </si>
  <si>
    <t>Full braking - 250 km/h - 2g</t>
  </si>
  <si>
    <t>Toe variation</t>
  </si>
  <si>
    <t>Camber Variation</t>
  </si>
  <si>
    <t>Full acceleration</t>
  </si>
  <si>
    <t>Verification loadcases</t>
  </si>
  <si>
    <t>Response time for 1g [ms]</t>
  </si>
  <si>
    <t>Response time for 10 deg/s [ms]</t>
  </si>
  <si>
    <t>Response time for 0.8deg [ms]</t>
  </si>
  <si>
    <t>Step steer toe compliance</t>
  </si>
  <si>
    <t>Compliance 1/stiffness [mm/N]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</si>
</sst>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E+00"/>
    <numFmt numFmtId="167" formatCode="0.0%"/>
    <numFmt numFmtId="171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i/>
      <strike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3" xfId="0" applyFont="1" applyBorder="1"/>
    <xf numFmtId="0" fontId="4" fillId="0" borderId="4" xfId="0" applyFont="1" applyBorder="1"/>
    <xf numFmtId="0" fontId="5" fillId="0" borderId="4" xfId="0" applyFont="1" applyBorder="1"/>
    <xf numFmtId="0" fontId="5" fillId="0" borderId="5" xfId="0" applyFont="1" applyBorder="1"/>
    <xf numFmtId="0" fontId="0" fillId="2" borderId="6" xfId="0" applyFill="1" applyBorder="1" applyAlignment="1">
      <alignment horizontal="right"/>
    </xf>
    <xf numFmtId="0" fontId="0" fillId="2" borderId="7" xfId="0" applyFill="1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2" borderId="8" xfId="0" applyFill="1" applyBorder="1" applyAlignment="1">
      <alignment horizontal="right"/>
    </xf>
    <xf numFmtId="0" fontId="0" fillId="2" borderId="9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0" fontId="3" fillId="0" borderId="15" xfId="0" applyFont="1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11" fontId="0" fillId="0" borderId="0" xfId="0" applyNumberFormat="1"/>
    <xf numFmtId="0" fontId="3" fillId="0" borderId="16" xfId="0" applyFont="1" applyBorder="1"/>
    <xf numFmtId="11" fontId="0" fillId="0" borderId="21" xfId="0" applyNumberFormat="1" applyBorder="1"/>
    <xf numFmtId="11" fontId="0" fillId="0" borderId="19" xfId="0" applyNumberFormat="1" applyBorder="1"/>
    <xf numFmtId="11" fontId="0" fillId="0" borderId="22" xfId="0" applyNumberFormat="1" applyBorder="1"/>
    <xf numFmtId="0" fontId="3" fillId="4" borderId="0" xfId="0" applyFont="1" applyFill="1"/>
    <xf numFmtId="0" fontId="0" fillId="4" borderId="0" xfId="0" applyFill="1"/>
    <xf numFmtId="0" fontId="9" fillId="0" borderId="0" xfId="0" applyFont="1"/>
    <xf numFmtId="0" fontId="0" fillId="0" borderId="15" xfId="0" applyBorder="1"/>
    <xf numFmtId="0" fontId="3" fillId="0" borderId="27" xfId="0" applyFont="1" applyBorder="1"/>
    <xf numFmtId="0" fontId="3" fillId="0" borderId="26" xfId="0" applyFont="1" applyBorder="1"/>
    <xf numFmtId="0" fontId="3" fillId="0" borderId="28" xfId="0" applyFont="1" applyBorder="1"/>
    <xf numFmtId="0" fontId="7" fillId="0" borderId="26" xfId="0" applyFont="1" applyBorder="1"/>
    <xf numFmtId="0" fontId="7" fillId="0" borderId="28" xfId="0" applyFont="1" applyBorder="1"/>
    <xf numFmtId="0" fontId="6" fillId="0" borderId="29" xfId="2" applyFont="1" applyBorder="1"/>
    <xf numFmtId="0" fontId="6" fillId="0" borderId="30" xfId="2" applyFont="1" applyBorder="1"/>
    <xf numFmtId="0" fontId="6" fillId="0" borderId="31" xfId="2" applyFont="1" applyBorder="1"/>
    <xf numFmtId="0" fontId="0" fillId="0" borderId="0" xfId="0" quotePrefix="1" applyAlignment="1">
      <alignment horizontal="right"/>
    </xf>
    <xf numFmtId="0" fontId="0" fillId="0" borderId="21" xfId="0" applyBorder="1" applyAlignment="1">
      <alignment horizontal="right"/>
    </xf>
    <xf numFmtId="0" fontId="0" fillId="0" borderId="16" xfId="0" applyBorder="1" applyAlignment="1">
      <alignment horizontal="right"/>
    </xf>
    <xf numFmtId="164" fontId="0" fillId="0" borderId="16" xfId="0" applyNumberFormat="1" applyBorder="1"/>
    <xf numFmtId="0" fontId="6" fillId="0" borderId="10" xfId="2" applyFont="1" applyBorder="1" applyAlignment="1">
      <alignment horizontal="left"/>
    </xf>
    <xf numFmtId="0" fontId="3" fillId="0" borderId="8" xfId="0" applyFont="1" applyBorder="1"/>
    <xf numFmtId="0" fontId="3" fillId="0" borderId="5" xfId="0" applyFont="1" applyBorder="1" applyAlignment="1">
      <alignment horizontal="left"/>
    </xf>
    <xf numFmtId="11" fontId="0" fillId="0" borderId="31" xfId="0" applyNumberFormat="1" applyBorder="1"/>
    <xf numFmtId="11" fontId="0" fillId="0" borderId="11" xfId="0" applyNumberFormat="1" applyBorder="1"/>
    <xf numFmtId="11" fontId="0" fillId="0" borderId="33" xfId="0" applyNumberFormat="1" applyBorder="1"/>
    <xf numFmtId="0" fontId="5" fillId="0" borderId="32" xfId="0" applyFont="1" applyBorder="1"/>
    <xf numFmtId="166" fontId="0" fillId="0" borderId="1" xfId="0" applyNumberFormat="1" applyBorder="1"/>
    <xf numFmtId="166" fontId="0" fillId="0" borderId="9" xfId="0" applyNumberFormat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5" fillId="0" borderId="1" xfId="0" applyFont="1" applyBorder="1"/>
    <xf numFmtId="0" fontId="0" fillId="2" borderId="1" xfId="0" applyFill="1" applyBorder="1" applyAlignment="1">
      <alignment horizontal="right"/>
    </xf>
    <xf numFmtId="167" fontId="0" fillId="0" borderId="1" xfId="1" applyNumberFormat="1" applyFont="1" applyBorder="1"/>
    <xf numFmtId="167" fontId="0" fillId="0" borderId="7" xfId="1" applyNumberFormat="1" applyFont="1" applyBorder="1"/>
    <xf numFmtId="167" fontId="0" fillId="0" borderId="9" xfId="1" applyNumberFormat="1" applyFont="1" applyBorder="1"/>
    <xf numFmtId="0" fontId="0" fillId="0" borderId="1" xfId="0" applyFill="1" applyBorder="1"/>
    <xf numFmtId="0" fontId="0" fillId="0" borderId="7" xfId="0" applyFill="1" applyBorder="1"/>
    <xf numFmtId="0" fontId="0" fillId="0" borderId="0" xfId="0" applyBorder="1"/>
    <xf numFmtId="0" fontId="0" fillId="0" borderId="1" xfId="0" applyFill="1" applyBorder="1" applyAlignment="1">
      <alignment horizontal="right"/>
    </xf>
    <xf numFmtId="0" fontId="0" fillId="0" borderId="32" xfId="0" applyBorder="1"/>
    <xf numFmtId="0" fontId="0" fillId="0" borderId="35" xfId="0" applyBorder="1"/>
    <xf numFmtId="0" fontId="0" fillId="0" borderId="36" xfId="0" applyFill="1" applyBorder="1" applyAlignment="1">
      <alignment horizontal="right"/>
    </xf>
    <xf numFmtId="0" fontId="0" fillId="0" borderId="32" xfId="0" applyFill="1" applyBorder="1"/>
    <xf numFmtId="0" fontId="0" fillId="0" borderId="35" xfId="0" applyFill="1" applyBorder="1"/>
    <xf numFmtId="0" fontId="0" fillId="0" borderId="0" xfId="0" applyBorder="1" applyAlignment="1">
      <alignment horizontal="center"/>
    </xf>
    <xf numFmtId="164" fontId="0" fillId="0" borderId="1" xfId="0" applyNumberFormat="1" applyFill="1" applyBorder="1"/>
    <xf numFmtId="0" fontId="0" fillId="0" borderId="36" xfId="0" applyFill="1" applyBorder="1"/>
    <xf numFmtId="0" fontId="0" fillId="0" borderId="38" xfId="0" applyFill="1" applyBorder="1"/>
    <xf numFmtId="0" fontId="0" fillId="0" borderId="32" xfId="0" applyFill="1" applyBorder="1" applyAlignment="1">
      <alignment horizontal="right"/>
    </xf>
    <xf numFmtId="0" fontId="0" fillId="0" borderId="9" xfId="0" applyFill="1" applyBorder="1"/>
    <xf numFmtId="0" fontId="0" fillId="0" borderId="10" xfId="0" applyFill="1" applyBorder="1"/>
    <xf numFmtId="0" fontId="5" fillId="0" borderId="6" xfId="0" applyFont="1" applyBorder="1"/>
    <xf numFmtId="0" fontId="5" fillId="0" borderId="7" xfId="0" applyFont="1" applyBorder="1"/>
    <xf numFmtId="0" fontId="0" fillId="0" borderId="0" xfId="0" applyBorder="1" applyAlignment="1">
      <alignment horizontal="right"/>
    </xf>
    <xf numFmtId="167" fontId="0" fillId="0" borderId="6" xfId="1" applyNumberFormat="1" applyFont="1" applyBorder="1"/>
    <xf numFmtId="0" fontId="0" fillId="0" borderId="9" xfId="0" applyFill="1" applyBorder="1" applyAlignment="1">
      <alignment horizontal="right"/>
    </xf>
    <xf numFmtId="0" fontId="0" fillId="2" borderId="6" xfId="0" applyFill="1" applyBorder="1"/>
    <xf numFmtId="167" fontId="0" fillId="2" borderId="6" xfId="1" applyNumberFormat="1" applyFont="1" applyFill="1" applyBorder="1"/>
    <xf numFmtId="167" fontId="0" fillId="2" borderId="1" xfId="1" applyNumberFormat="1" applyFont="1" applyFill="1" applyBorder="1"/>
    <xf numFmtId="167" fontId="0" fillId="2" borderId="7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0" fontId="5" fillId="0" borderId="7" xfId="0" applyFont="1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34" xfId="0" applyFill="1" applyBorder="1"/>
    <xf numFmtId="0" fontId="0" fillId="0" borderId="37" xfId="0" applyFill="1" applyBorder="1"/>
    <xf numFmtId="167" fontId="0" fillId="0" borderId="34" xfId="1" applyNumberFormat="1" applyFont="1" applyBorder="1"/>
    <xf numFmtId="167" fontId="0" fillId="0" borderId="32" xfId="1" applyNumberFormat="1" applyFont="1" applyBorder="1"/>
    <xf numFmtId="167" fontId="0" fillId="0" borderId="35" xfId="1" applyNumberFormat="1" applyFont="1" applyBorder="1"/>
    <xf numFmtId="167" fontId="0" fillId="0" borderId="37" xfId="1" applyNumberFormat="1" applyFont="1" applyBorder="1"/>
    <xf numFmtId="167" fontId="0" fillId="0" borderId="36" xfId="1" applyNumberFormat="1" applyFont="1" applyBorder="1"/>
    <xf numFmtId="167" fontId="0" fillId="0" borderId="38" xfId="1" applyNumberFormat="1" applyFont="1" applyBorder="1"/>
    <xf numFmtId="0" fontId="0" fillId="0" borderId="0" xfId="0" applyFill="1"/>
    <xf numFmtId="167" fontId="0" fillId="0" borderId="8" xfId="1" applyNumberFormat="1" applyFont="1" applyBorder="1"/>
    <xf numFmtId="167" fontId="0" fillId="5" borderId="1" xfId="1" applyNumberFormat="1" applyFont="1" applyFill="1" applyBorder="1"/>
    <xf numFmtId="167" fontId="0" fillId="5" borderId="9" xfId="1" applyNumberFormat="1" applyFont="1" applyFill="1" applyBorder="1"/>
    <xf numFmtId="167" fontId="0" fillId="5" borderId="6" xfId="1" applyNumberFormat="1" applyFont="1" applyFill="1" applyBorder="1"/>
    <xf numFmtId="0" fontId="8" fillId="0" borderId="3" xfId="0" applyFont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11" fillId="0" borderId="4" xfId="0" applyFont="1" applyBorder="1"/>
    <xf numFmtId="0" fontId="10" fillId="0" borderId="4" xfId="0" applyFont="1" applyBorder="1"/>
    <xf numFmtId="0" fontId="10" fillId="0" borderId="5" xfId="0" applyFont="1" applyBorder="1"/>
    <xf numFmtId="0" fontId="9" fillId="0" borderId="6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7" xfId="0" applyFont="1" applyBorder="1"/>
    <xf numFmtId="0" fontId="9" fillId="0" borderId="0" xfId="0" applyFont="1" applyAlignment="1">
      <alignment horizontal="center"/>
    </xf>
    <xf numFmtId="0" fontId="9" fillId="4" borderId="6" xfId="0" applyFont="1" applyFill="1" applyBorder="1" applyAlignment="1">
      <alignment horizontal="right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7" xfId="0" applyFont="1" applyFill="1" applyBorder="1"/>
    <xf numFmtId="0" fontId="9" fillId="0" borderId="12" xfId="0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4" xfId="0" applyFont="1" applyBorder="1"/>
    <xf numFmtId="0" fontId="9" fillId="0" borderId="8" xfId="0" applyFont="1" applyBorder="1" applyAlignment="1">
      <alignment horizontal="right"/>
    </xf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0" fontId="9" fillId="0" borderId="10" xfId="0" applyFont="1" applyBorder="1"/>
    <xf numFmtId="0" fontId="3" fillId="2" borderId="0" xfId="0" applyFont="1" applyFill="1" applyBorder="1" applyAlignment="1">
      <alignment horizontal="right"/>
    </xf>
    <xf numFmtId="0" fontId="7" fillId="3" borderId="2" xfId="0" applyFont="1" applyFill="1" applyBorder="1"/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4" fontId="0" fillId="0" borderId="0" xfId="0" applyNumberFormat="1"/>
    <xf numFmtId="0" fontId="0" fillId="0" borderId="5" xfId="0" applyBorder="1"/>
    <xf numFmtId="0" fontId="0" fillId="0" borderId="1" xfId="0" applyBorder="1" applyAlignment="1">
      <alignment horizontal="right"/>
    </xf>
    <xf numFmtId="1" fontId="0" fillId="0" borderId="1" xfId="0" applyNumberFormat="1" applyBorder="1"/>
    <xf numFmtId="1" fontId="0" fillId="0" borderId="9" xfId="0" applyNumberFormat="1" applyBorder="1"/>
    <xf numFmtId="0" fontId="3" fillId="0" borderId="6" xfId="0" applyFont="1" applyBorder="1"/>
    <xf numFmtId="0" fontId="5" fillId="0" borderId="39" xfId="0" applyFont="1" applyBorder="1"/>
    <xf numFmtId="0" fontId="5" fillId="0" borderId="40" xfId="0" applyFont="1" applyBorder="1"/>
    <xf numFmtId="165" fontId="0" fillId="6" borderId="9" xfId="0" applyNumberFormat="1" applyFill="1" applyBorder="1"/>
    <xf numFmtId="0" fontId="3" fillId="6" borderId="27" xfId="0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/>
    <xf numFmtId="0" fontId="5" fillId="0" borderId="3" xfId="0" applyFont="1" applyBorder="1"/>
    <xf numFmtId="167" fontId="0" fillId="0" borderId="1" xfId="1" applyNumberFormat="1" applyFont="1" applyFill="1" applyBorder="1"/>
    <xf numFmtId="167" fontId="0" fillId="0" borderId="7" xfId="1" applyNumberFormat="1" applyFont="1" applyFill="1" applyBorder="1"/>
    <xf numFmtId="9" fontId="0" fillId="0" borderId="6" xfId="1" applyNumberFormat="1" applyFont="1" applyFill="1" applyBorder="1"/>
    <xf numFmtId="9" fontId="0" fillId="0" borderId="1" xfId="1" applyNumberFormat="1" applyFont="1" applyFill="1" applyBorder="1"/>
    <xf numFmtId="9" fontId="0" fillId="0" borderId="7" xfId="1" applyNumberFormat="1" applyFont="1" applyFill="1" applyBorder="1"/>
    <xf numFmtId="9" fontId="0" fillId="0" borderId="37" xfId="1" applyNumberFormat="1" applyFont="1" applyFill="1" applyBorder="1"/>
    <xf numFmtId="9" fontId="0" fillId="0" borderId="36" xfId="1" applyNumberFormat="1" applyFont="1" applyFill="1" applyBorder="1"/>
    <xf numFmtId="9" fontId="0" fillId="0" borderId="38" xfId="1" applyNumberFormat="1" applyFont="1" applyFill="1" applyBorder="1"/>
    <xf numFmtId="9" fontId="0" fillId="0" borderId="34" xfId="1" applyNumberFormat="1" applyFont="1" applyFill="1" applyBorder="1"/>
    <xf numFmtId="9" fontId="0" fillId="0" borderId="32" xfId="1" applyNumberFormat="1" applyFont="1" applyFill="1" applyBorder="1"/>
    <xf numFmtId="9" fontId="0" fillId="0" borderId="35" xfId="1" applyNumberFormat="1" applyFont="1" applyFill="1" applyBorder="1"/>
    <xf numFmtId="9" fontId="0" fillId="0" borderId="8" xfId="1" applyNumberFormat="1" applyFont="1" applyFill="1" applyBorder="1"/>
    <xf numFmtId="9" fontId="0" fillId="0" borderId="9" xfId="1" applyNumberFormat="1" applyFont="1" applyFill="1" applyBorder="1"/>
    <xf numFmtId="9" fontId="0" fillId="0" borderId="10" xfId="1" applyNumberFormat="1" applyFont="1" applyFill="1" applyBorder="1"/>
    <xf numFmtId="164" fontId="0" fillId="2" borderId="7" xfId="0" applyNumberFormat="1" applyFill="1" applyBorder="1"/>
    <xf numFmtId="0" fontId="0" fillId="3" borderId="1" xfId="0" applyFill="1" applyBorder="1"/>
    <xf numFmtId="164" fontId="0" fillId="0" borderId="35" xfId="0" applyNumberFormat="1" applyFill="1" applyBorder="1"/>
    <xf numFmtId="0" fontId="0" fillId="0" borderId="42" xfId="0" applyFill="1" applyBorder="1" applyAlignment="1">
      <alignment horizontal="right"/>
    </xf>
    <xf numFmtId="0" fontId="0" fillId="0" borderId="42" xfId="0" applyFill="1" applyBorder="1"/>
    <xf numFmtId="0" fontId="0" fillId="0" borderId="43" xfId="0" applyFill="1" applyBorder="1"/>
    <xf numFmtId="0" fontId="0" fillId="0" borderId="41" xfId="0" applyFill="1" applyBorder="1"/>
    <xf numFmtId="9" fontId="0" fillId="0" borderId="41" xfId="1" applyNumberFormat="1" applyFont="1" applyFill="1" applyBorder="1"/>
    <xf numFmtId="9" fontId="0" fillId="0" borderId="42" xfId="1" applyNumberFormat="1" applyFont="1" applyFill="1" applyBorder="1"/>
    <xf numFmtId="9" fontId="0" fillId="0" borderId="43" xfId="1" applyNumberFormat="1" applyFont="1" applyFill="1" applyBorder="1"/>
    <xf numFmtId="0" fontId="3" fillId="3" borderId="0" xfId="0" applyFont="1" applyFill="1" applyBorder="1" applyAlignment="1">
      <alignment horizontal="center"/>
    </xf>
    <xf numFmtId="0" fontId="0" fillId="0" borderId="12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164" fontId="0" fillId="0" borderId="1" xfId="0" applyNumberFormat="1" applyBorder="1"/>
    <xf numFmtId="0" fontId="3" fillId="3" borderId="2" xfId="0" applyFont="1" applyFill="1" applyBorder="1" applyAlignment="1">
      <alignment horizontal="center"/>
    </xf>
    <xf numFmtId="0" fontId="5" fillId="0" borderId="0" xfId="0" applyFont="1" applyBorder="1"/>
    <xf numFmtId="9" fontId="0" fillId="0" borderId="0" xfId="1" applyNumberFormat="1" applyFont="1" applyFill="1" applyBorder="1"/>
    <xf numFmtId="164" fontId="0" fillId="0" borderId="36" xfId="0" applyNumberFormat="1" applyFill="1" applyBorder="1"/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right"/>
    </xf>
    <xf numFmtId="0" fontId="0" fillId="0" borderId="47" xfId="0" applyFill="1" applyBorder="1"/>
    <xf numFmtId="0" fontId="0" fillId="0" borderId="48" xfId="0" applyFill="1" applyBorder="1"/>
    <xf numFmtId="164" fontId="0" fillId="0" borderId="1" xfId="1" applyNumberFormat="1" applyFont="1" applyFill="1" applyBorder="1"/>
    <xf numFmtId="164" fontId="0" fillId="0" borderId="47" xfId="0" applyNumberFormat="1" applyFill="1" applyBorder="1"/>
    <xf numFmtId="165" fontId="0" fillId="0" borderId="1" xfId="0" applyNumberFormat="1" applyFill="1" applyBorder="1"/>
    <xf numFmtId="164" fontId="0" fillId="0" borderId="32" xfId="0" applyNumberFormat="1" applyFill="1" applyBorder="1"/>
    <xf numFmtId="0" fontId="5" fillId="0" borderId="49" xfId="0" applyFont="1" applyFill="1" applyBorder="1" applyAlignment="1">
      <alignment horizontal="center"/>
    </xf>
    <xf numFmtId="0" fontId="5" fillId="0" borderId="50" xfId="0" applyFont="1" applyFill="1" applyBorder="1" applyAlignment="1">
      <alignment horizontal="center"/>
    </xf>
    <xf numFmtId="0" fontId="5" fillId="0" borderId="51" xfId="0" applyFont="1" applyFill="1" applyBorder="1" applyAlignment="1">
      <alignment horizontal="center"/>
    </xf>
    <xf numFmtId="171" fontId="0" fillId="0" borderId="1" xfId="0" applyNumberFormat="1" applyFill="1" applyBorder="1"/>
    <xf numFmtId="171" fontId="0" fillId="0" borderId="9" xfId="0" applyNumberFormat="1" applyBorder="1"/>
    <xf numFmtId="164" fontId="0" fillId="0" borderId="9" xfId="0" applyNumberFormat="1" applyBorder="1"/>
    <xf numFmtId="164" fontId="0" fillId="0" borderId="7" xfId="1" applyNumberFormat="1" applyFont="1" applyFill="1" applyBorder="1"/>
    <xf numFmtId="164" fontId="0" fillId="0" borderId="7" xfId="0" applyNumberFormat="1" applyFill="1" applyBorder="1"/>
    <xf numFmtId="164" fontId="0" fillId="0" borderId="10" xfId="0" applyNumberFormat="1" applyBorder="1"/>
    <xf numFmtId="164" fontId="0" fillId="0" borderId="38" xfId="0" applyNumberFormat="1" applyFill="1" applyBorder="1"/>
    <xf numFmtId="164" fontId="0" fillId="0" borderId="48" xfId="0" applyNumberFormat="1" applyFill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3" fillId="7" borderId="3" xfId="0" applyFont="1" applyFill="1" applyBorder="1"/>
    <xf numFmtId="164" fontId="0" fillId="0" borderId="21" xfId="0" applyNumberFormat="1" applyBorder="1"/>
    <xf numFmtId="0" fontId="5" fillId="3" borderId="4" xfId="0" applyFont="1" applyFill="1" applyBorder="1"/>
    <xf numFmtId="9" fontId="0" fillId="0" borderId="12" xfId="1" applyNumberFormat="1" applyFont="1" applyFill="1" applyBorder="1"/>
    <xf numFmtId="9" fontId="0" fillId="0" borderId="13" xfId="1" applyNumberFormat="1" applyFont="1" applyFill="1" applyBorder="1"/>
    <xf numFmtId="9" fontId="0" fillId="0" borderId="14" xfId="1" applyNumberFormat="1" applyFont="1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5" borderId="1" xfId="0" applyFill="1" applyBorder="1"/>
    <xf numFmtId="164" fontId="0" fillId="3" borderId="9" xfId="0" applyNumberFormat="1" applyFill="1" applyBorder="1"/>
    <xf numFmtId="0" fontId="0" fillId="8" borderId="9" xfId="0" applyFill="1" applyBorder="1"/>
    <xf numFmtId="0" fontId="3" fillId="0" borderId="18" xfId="0" applyFont="1" applyBorder="1"/>
    <xf numFmtId="0" fontId="0" fillId="0" borderId="17" xfId="0" applyBorder="1" applyAlignment="1">
      <alignment horizontal="center"/>
    </xf>
    <xf numFmtId="0" fontId="0" fillId="0" borderId="21" xfId="0" applyFill="1" applyBorder="1"/>
    <xf numFmtId="0" fontId="5" fillId="0" borderId="18" xfId="0" applyFont="1" applyBorder="1"/>
    <xf numFmtId="0" fontId="5" fillId="0" borderId="19" xfId="0" applyFont="1" applyBorder="1"/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1" fontId="0" fillId="0" borderId="42" xfId="0" applyNumberFormat="1" applyFill="1" applyBorder="1"/>
    <xf numFmtId="1" fontId="0" fillId="0" borderId="43" xfId="0" applyNumberFormat="1" applyFill="1" applyBorder="1"/>
    <xf numFmtId="164" fontId="0" fillId="0" borderId="42" xfId="0" applyNumberFormat="1" applyFill="1" applyBorder="1"/>
    <xf numFmtId="164" fontId="0" fillId="0" borderId="43" xfId="0" applyNumberFormat="1" applyFill="1" applyBorder="1"/>
    <xf numFmtId="1" fontId="0" fillId="0" borderId="36" xfId="0" applyNumberFormat="1" applyFill="1" applyBorder="1"/>
    <xf numFmtId="1" fontId="0" fillId="0" borderId="38" xfId="0" applyNumberFormat="1" applyFill="1" applyBorder="1"/>
    <xf numFmtId="165" fontId="0" fillId="0" borderId="7" xfId="0" applyNumberFormat="1" applyFill="1" applyBorder="1"/>
    <xf numFmtId="1" fontId="0" fillId="0" borderId="9" xfId="0" applyNumberFormat="1" applyFill="1" applyBorder="1"/>
    <xf numFmtId="1" fontId="0" fillId="0" borderId="10" xfId="0" applyNumberFormat="1" applyFill="1" applyBorder="1"/>
    <xf numFmtId="171" fontId="0" fillId="0" borderId="1" xfId="0" applyNumberFormat="1" applyBorder="1"/>
    <xf numFmtId="0" fontId="5" fillId="0" borderId="4" xfId="0" applyFont="1" applyFill="1" applyBorder="1"/>
    <xf numFmtId="0" fontId="5" fillId="0" borderId="5" xfId="0" applyFont="1" applyFill="1" applyBorder="1"/>
    <xf numFmtId="167" fontId="0" fillId="0" borderId="7" xfId="0" applyNumberFormat="1" applyBorder="1"/>
    <xf numFmtId="167" fontId="0" fillId="0" borderId="10" xfId="0" applyNumberFormat="1" applyBorder="1"/>
    <xf numFmtId="164" fontId="0" fillId="5" borderId="1" xfId="0" applyNumberFormat="1" applyFill="1" applyBorder="1"/>
  </cellXfs>
  <cellStyles count="3">
    <cellStyle name="Explanatory Text" xfId="2" builtinId="5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Steering</a:t>
            </a:r>
            <a:r>
              <a:rPr lang="en-US" b="1" baseline="0"/>
              <a:t> wheel angle </a:t>
            </a:r>
            <a:r>
              <a:rPr lang="el-GR" b="1" baseline="0">
                <a:latin typeface="Arial" panose="020B0604020202020204" pitchFamily="34" charset="0"/>
                <a:cs typeface="Arial" panose="020B0604020202020204" pitchFamily="34" charset="0"/>
              </a:rPr>
              <a:t>Δ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[%]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9.7385170212243591E-2"/>
          <c:w val="0.89005531432473894"/>
          <c:h val="0.81602037111295567"/>
        </c:manualLayout>
      </c:layout>
      <c:scatterChart>
        <c:scatterStyle val="lineMarker"/>
        <c:varyColors val="0"/>
        <c:ser>
          <c:idx val="0"/>
          <c:order val="0"/>
          <c:tx>
            <c:v>Steering wheel angle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Compliance_ConstRadCorner!$D$2:$I$2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Compliance_ConstRadCorner!$R$5:$W$5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2.7567136096698749E-2</c:v>
                </c:pt>
                <c:pt idx="2">
                  <c:v>6.6423399281600945E-2</c:v>
                </c:pt>
                <c:pt idx="3">
                  <c:v>0.14424995723815481</c:v>
                </c:pt>
                <c:pt idx="4">
                  <c:v>0.3001596442214492</c:v>
                </c:pt>
                <c:pt idx="5">
                  <c:v>0.61294828667540902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E9-44F2-A27A-501C9157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Camber Loss</a:t>
            </a:r>
            <a:r>
              <a:rPr lang="en-US" b="1" baseline="0"/>
              <a:t> [deg]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0.19037661319048516"/>
          <c:w val="0.89005531432473894"/>
          <c:h val="0.72302892813471398"/>
        </c:manualLayout>
      </c:layout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Compliance_ConstRadCorner!$D$2:$I$2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Compliance_ConstRadCorner!$K$7:$P$7</c:f>
              <c:numCache>
                <c:formatCode>General</c:formatCode>
                <c:ptCount val="6"/>
                <c:pt idx="0">
                  <c:v>0</c:v>
                </c:pt>
                <c:pt idx="1">
                  <c:v>1.4000000000000012E-2</c:v>
                </c:pt>
                <c:pt idx="2">
                  <c:v>3.0999999999999917E-2</c:v>
                </c:pt>
                <c:pt idx="3">
                  <c:v>6.6999999999999948E-2</c:v>
                </c:pt>
                <c:pt idx="4" formatCode="0.000">
                  <c:v>0.14000000000000012</c:v>
                </c:pt>
                <c:pt idx="5">
                  <c:v>0.28499999999999992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E-4094-A4AC-0FE169C44355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Compliance_ConstRadCorner!$D$2:$I$2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Compliance_ConstRadCorner!$K$8:$P$8</c:f>
              <c:numCache>
                <c:formatCode>General</c:formatCode>
                <c:ptCount val="6"/>
                <c:pt idx="0">
                  <c:v>0</c:v>
                </c:pt>
                <c:pt idx="1">
                  <c:v>3.8999999999999924E-2</c:v>
                </c:pt>
                <c:pt idx="2">
                  <c:v>6.1999999999999833E-2</c:v>
                </c:pt>
                <c:pt idx="3">
                  <c:v>0.10799999999999987</c:v>
                </c:pt>
                <c:pt idx="4">
                  <c:v>0.20099999999999985</c:v>
                </c:pt>
                <c:pt idx="5">
                  <c:v>0.3919999999999999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E-4094-A4AC-0FE169C4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6140727512956279E-2"/>
          <c:y val="7.9267990656922735E-2"/>
          <c:w val="0.92234331291413807"/>
          <c:h val="9.2308328441124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Side slip </a:t>
            </a:r>
            <a:r>
              <a:rPr lang="en-US" b="1" baseline="0"/>
              <a:t>angle </a:t>
            </a:r>
            <a:r>
              <a:rPr lang="el-GR" b="1" baseline="0">
                <a:latin typeface="Arial" panose="020B0604020202020204" pitchFamily="34" charset="0"/>
                <a:cs typeface="Arial" panose="020B0604020202020204" pitchFamily="34" charset="0"/>
              </a:rPr>
              <a:t>Δ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[%]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9.7385170212243591E-2"/>
          <c:w val="0.89005531432473894"/>
          <c:h val="0.81602037111295567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Compliance_ConstRadCorner!$B$6</c:f>
              <c:strCache>
                <c:ptCount val="1"/>
                <c:pt idx="0">
                  <c:v>Vehicle Side slip angle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Compliance_ConstRadCorner!$D$2:$I$2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Compliance_ConstRadCorner!$R$6:$W$6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-1.5931372549019485E-2</c:v>
                </c:pt>
                <c:pt idx="2">
                  <c:v>-3.6764705882352838E-2</c:v>
                </c:pt>
                <c:pt idx="3">
                  <c:v>-7.8431372549019551E-2</c:v>
                </c:pt>
                <c:pt idx="4">
                  <c:v>-0.16115196078431368</c:v>
                </c:pt>
                <c:pt idx="5">
                  <c:v>-0.32659313725490191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5-4DF4-A373-37382EF44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Lateral Acceleration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0.25328264860149191"/>
          <c:w val="0.89005531432473894"/>
          <c:h val="0.66012296374392809"/>
        </c:manualLayout>
      </c:layout>
      <c:scatterChart>
        <c:scatterStyle val="lineMarker"/>
        <c:varyColors val="0"/>
        <c:ser>
          <c:idx val="0"/>
          <c:order val="0"/>
          <c:tx>
            <c:v>1 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Compliance_SineSweep!$Q$4:$V$4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-1.2441679626749622E-2</c:v>
                </c:pt>
                <c:pt idx="2">
                  <c:v>-2.6438569206842948E-2</c:v>
                </c:pt>
                <c:pt idx="3">
                  <c:v>-5.5264679359626791E-2</c:v>
                </c:pt>
                <c:pt idx="4">
                  <c:v>-0.11061441634983665</c:v>
                </c:pt>
                <c:pt idx="5">
                  <c:v>-0.21325495468537942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0-4E61-BCA1-35E525CAD7C6}"/>
            </c:ext>
          </c:extLst>
        </c:ser>
        <c:ser>
          <c:idx val="1"/>
          <c:order val="1"/>
          <c:tx>
            <c:v>3 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Compliance_SineSweep!$Q$5:$V$5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4.8076923076923123E-3</c:v>
                </c:pt>
                <c:pt idx="2">
                  <c:v>1.4423076923076936E-2</c:v>
                </c:pt>
                <c:pt idx="3">
                  <c:v>3.3700544944504876E-2</c:v>
                </c:pt>
                <c:pt idx="4">
                  <c:v>7.6316067944019295E-2</c:v>
                </c:pt>
                <c:pt idx="5">
                  <c:v>0.17231167637215386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E0-4E61-BCA1-35E525CAD7C6}"/>
            </c:ext>
          </c:extLst>
        </c:ser>
        <c:ser>
          <c:idx val="2"/>
          <c:order val="2"/>
          <c:tx>
            <c:v>5 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Compliance_SineSweep!$Q$6:$V$6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-1.3333333333333345E-2</c:v>
                </c:pt>
                <c:pt idx="2">
                  <c:v>-2.222222222222224E-2</c:v>
                </c:pt>
                <c:pt idx="3">
                  <c:v>-3.8736296638195569E-2</c:v>
                </c:pt>
                <c:pt idx="4">
                  <c:v>-6.6925563363937748E-2</c:v>
                </c:pt>
                <c:pt idx="5">
                  <c:v>-0.10985738486951119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E0-4E61-BCA1-35E525CAD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689517885154226E-2"/>
          <c:y val="9.8230692559788557E-2"/>
          <c:w val="0.92208293346591585"/>
          <c:h val="0.12356182824718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Yaw Rate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0.25328264860149191"/>
          <c:w val="0.89005531432473894"/>
          <c:h val="0.66012296374392809"/>
        </c:manualLayout>
      </c:layout>
      <c:scatterChart>
        <c:scatterStyle val="lineMarker"/>
        <c:varyColors val="0"/>
        <c:ser>
          <c:idx val="0"/>
          <c:order val="0"/>
          <c:tx>
            <c:v>1 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Compliance_SineSweep!$Q$7:$V$7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-1.8949181739879452E-2</c:v>
                </c:pt>
                <c:pt idx="2">
                  <c:v>-3.7994066417839048E-2</c:v>
                </c:pt>
                <c:pt idx="3">
                  <c:v>-7.5441557608279239E-2</c:v>
                </c:pt>
                <c:pt idx="4">
                  <c:v>-0.14705401466986884</c:v>
                </c:pt>
                <c:pt idx="5">
                  <c:v>-0.27341676397712694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0-48B8-878D-7A42302B03F9}"/>
            </c:ext>
          </c:extLst>
        </c:ser>
        <c:ser>
          <c:idx val="1"/>
          <c:order val="1"/>
          <c:tx>
            <c:v>3 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Compliance_SineSweep!$Q$8:$V$8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-5.9647662643916299E-3</c:v>
                </c:pt>
                <c:pt idx="2">
                  <c:v>-1.0542377583576033E-2</c:v>
                </c:pt>
                <c:pt idx="3">
                  <c:v>-1.9952790066308769E-2</c:v>
                </c:pt>
                <c:pt idx="4">
                  <c:v>-3.9663448070350951E-2</c:v>
                </c:pt>
                <c:pt idx="5">
                  <c:v>-8.5399942182488572E-2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0-48B8-878D-7A42302B03F9}"/>
            </c:ext>
          </c:extLst>
        </c:ser>
        <c:ser>
          <c:idx val="2"/>
          <c:order val="2"/>
          <c:tx>
            <c:v>5 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Compliance_SineSweep!$Q$9:$V$9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-6.5479844485367596E-3</c:v>
                </c:pt>
                <c:pt idx="2">
                  <c:v>-1.2277470841006674E-2</c:v>
                </c:pt>
                <c:pt idx="3">
                  <c:v>-2.361518557617134E-2</c:v>
                </c:pt>
                <c:pt idx="4">
                  <c:v>-4.442789962117856E-2</c:v>
                </c:pt>
                <c:pt idx="5">
                  <c:v>-7.991432256327384E-2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00-48B8-878D-7A42302B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689517885154226E-2"/>
          <c:y val="9.8230692559788557E-2"/>
          <c:w val="0.92208293346591585"/>
          <c:h val="0.12356182824718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Side slip angle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0.25328264860149191"/>
          <c:w val="0.89005531432473894"/>
          <c:h val="0.66012296374392809"/>
        </c:manualLayout>
      </c:layout>
      <c:scatterChart>
        <c:scatterStyle val="lineMarker"/>
        <c:varyColors val="0"/>
        <c:ser>
          <c:idx val="0"/>
          <c:order val="0"/>
          <c:tx>
            <c:v>1 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Compliance_SineSweep!$Q$10:$V$10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-3.703703703703707E-2</c:v>
                </c:pt>
                <c:pt idx="2">
                  <c:v>-7.4074074074074139E-2</c:v>
                </c:pt>
                <c:pt idx="3">
                  <c:v>-0.14597873804967229</c:v>
                </c:pt>
                <c:pt idx="4">
                  <c:v>-0.27880266704628898</c:v>
                </c:pt>
                <c:pt idx="5">
                  <c:v>-0.50158132385027976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9-4565-A665-B3FF5D05A217}"/>
            </c:ext>
          </c:extLst>
        </c:ser>
        <c:ser>
          <c:idx val="1"/>
          <c:order val="1"/>
          <c:tx>
            <c:v>3 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Compliance_SineSweep!$Q$11:$V$11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-1.6000000000000014E-2</c:v>
                </c:pt>
                <c:pt idx="2">
                  <c:v>-2.8000000000000025E-2</c:v>
                </c:pt>
                <c:pt idx="3">
                  <c:v>-5.6971364594668006E-2</c:v>
                </c:pt>
                <c:pt idx="4">
                  <c:v>-0.11649536531264404</c:v>
                </c:pt>
                <c:pt idx="5">
                  <c:v>-0.24815070538421602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99-4565-A665-B3FF5D05A217}"/>
            </c:ext>
          </c:extLst>
        </c:ser>
        <c:ser>
          <c:idx val="2"/>
          <c:order val="2"/>
          <c:tx>
            <c:v>5 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Compliance_SineSweep!$D$2:$I$2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Compliance_SineSweep!$Q$12:$V$12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-2.3255813953488393E-2</c:v>
                </c:pt>
                <c:pt idx="2">
                  <c:v>-3.1007751937984523E-2</c:v>
                </c:pt>
                <c:pt idx="3">
                  <c:v>-5.8644967055480619E-2</c:v>
                </c:pt>
                <c:pt idx="4">
                  <c:v>-0.10927751594610076</c:v>
                </c:pt>
                <c:pt idx="5">
                  <c:v>-0.21022753217837217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99-4565-A665-B3FF5D05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689517885154226E-2"/>
          <c:y val="9.8230692559788557E-2"/>
          <c:w val="0.92208293346591585"/>
          <c:h val="0.12356182824718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Yaw Rate </a:t>
            </a:r>
            <a:r>
              <a:rPr lang="en-US" sz="1400" b="1" i="0" u="none" strike="noStrike" baseline="0">
                <a:effectLst/>
              </a:rPr>
              <a:t>- Performance </a:t>
            </a:r>
            <a:r>
              <a:rPr lang="el-GR" sz="1400" b="1" i="0" u="none" strike="noStrike" baseline="0">
                <a:effectLst/>
              </a:rPr>
              <a:t>Δ</a:t>
            </a:r>
            <a:r>
              <a:rPr lang="en-US" sz="1400" b="1" i="0" u="none" strike="noStrike" baseline="0">
                <a:effectLst/>
              </a:rPr>
              <a:t> [%]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0.144590594105939"/>
          <c:w val="0.89005531432473894"/>
          <c:h val="0.77813710587930029"/>
        </c:manualLayout>
      </c:layout>
      <c:scatterChart>
        <c:scatterStyle val="lineMarker"/>
        <c:varyColors val="0"/>
        <c:ser>
          <c:idx val="0"/>
          <c:order val="0"/>
          <c:tx>
            <c:v>Steady-state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Compliance_Step_Steer!$Q$15:$V$15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-8.7236280393492415E-3</c:v>
                </c:pt>
                <c:pt idx="2">
                  <c:v>-2.5490317391573397E-2</c:v>
                </c:pt>
                <c:pt idx="3">
                  <c:v>-6.9355936397945947E-2</c:v>
                </c:pt>
                <c:pt idx="4">
                  <c:v>-0.16686258739095469</c:v>
                </c:pt>
                <c:pt idx="5">
                  <c:v>-0.32067066757408896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8-4A03-9C30-A8854E80D0B3}"/>
            </c:ext>
          </c:extLst>
        </c:ser>
        <c:ser>
          <c:idx val="1"/>
          <c:order val="1"/>
          <c:tx>
            <c:v>Peak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Compliance_Step_Steer!$Q$8:$V$8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-1.5392508978964155E-3</c:v>
                </c:pt>
                <c:pt idx="2">
                  <c:v>-1.7444843509492061E-2</c:v>
                </c:pt>
                <c:pt idx="3">
                  <c:v>-5.7465366854797383E-2</c:v>
                </c:pt>
                <c:pt idx="4">
                  <c:v>-0.15135967162647518</c:v>
                </c:pt>
                <c:pt idx="5">
                  <c:v>-0.30887634684453569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8-4A03-9C30-A8854E80D0B3}"/>
            </c:ext>
          </c:extLst>
        </c:ser>
        <c:ser>
          <c:idx val="2"/>
          <c:order val="2"/>
          <c:tx>
            <c:v>Input Lag (Tmax/Peak)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Compliance_Step_Steer!$Q$21:$V$21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1.9288174512055261E-2</c:v>
                </c:pt>
                <c:pt idx="2">
                  <c:v>9.9896946039871345E-4</c:v>
                </c:pt>
                <c:pt idx="3">
                  <c:v>9.7646943325024275E-3</c:v>
                </c:pt>
                <c:pt idx="4">
                  <c:v>1.3045836286702252E-2</c:v>
                </c:pt>
                <c:pt idx="5">
                  <c:v>0.10840882532136119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68-4A03-9C30-A8854E80D0B3}"/>
            </c:ext>
          </c:extLst>
        </c:ser>
        <c:ser>
          <c:idx val="3"/>
          <c:order val="3"/>
          <c:tx>
            <c:v>Input Lag for 10 deg/s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Compliance_Step_Steer!$Q$22:$V$22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68-4A03-9C30-A8854E80D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00026130070664E-2"/>
          <c:y val="6.1850935446389865E-2"/>
          <c:w val="0.92240853153267732"/>
          <c:h val="8.902100059007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Lateral Acceleration - Performance </a:t>
            </a:r>
            <a:r>
              <a:rPr lang="el-GR" b="1">
                <a:latin typeface="Arial" panose="020B0604020202020204" pitchFamily="34" charset="0"/>
                <a:cs typeface="Arial" panose="020B0604020202020204" pitchFamily="34" charset="0"/>
              </a:rPr>
              <a:t>Δ</a:t>
            </a: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 [%]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0.13980748178410843"/>
          <c:w val="0.89005531432473894"/>
          <c:h val="0.77359809919266442"/>
        </c:manualLayout>
      </c:layout>
      <c:scatterChart>
        <c:scatterStyle val="lineMarker"/>
        <c:varyColors val="0"/>
        <c:ser>
          <c:idx val="0"/>
          <c:order val="0"/>
          <c:tx>
            <c:v>Steady-state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Compliance_Step_Steer!$Q$6:$V$6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-5.5096418732782423E-3</c:v>
                </c:pt>
                <c:pt idx="2">
                  <c:v>-2.2589531680440731E-2</c:v>
                </c:pt>
                <c:pt idx="3">
                  <c:v>-6.5564738292011024E-2</c:v>
                </c:pt>
                <c:pt idx="4">
                  <c:v>-0.1614325068870523</c:v>
                </c:pt>
                <c:pt idx="5">
                  <c:v>-0.3140495867768594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8B-4037-816B-3C693DB1522E}"/>
            </c:ext>
          </c:extLst>
        </c:ser>
        <c:ser>
          <c:idx val="1"/>
          <c:order val="1"/>
          <c:tx>
            <c:v>Peak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Compliance_Step_Steer!$Q$8:$V$8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-1.5392508978964155E-3</c:v>
                </c:pt>
                <c:pt idx="2">
                  <c:v>-1.7444843509492061E-2</c:v>
                </c:pt>
                <c:pt idx="3">
                  <c:v>-5.7465366854797383E-2</c:v>
                </c:pt>
                <c:pt idx="4">
                  <c:v>-0.15135967162647518</c:v>
                </c:pt>
                <c:pt idx="5">
                  <c:v>-0.30887634684453569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8B-4037-816B-3C693DB1522E}"/>
            </c:ext>
          </c:extLst>
        </c:ser>
        <c:ser>
          <c:idx val="2"/>
          <c:order val="2"/>
          <c:tx>
            <c:v>Input Lag (Tmax/Peak)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Compliance_Step_Steer!$Q$13:$V$13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2.1981248820185862E-2</c:v>
                </c:pt>
                <c:pt idx="2">
                  <c:v>1.7754569190600547E-2</c:v>
                </c:pt>
                <c:pt idx="3">
                  <c:v>-2.5640740781886971E-2</c:v>
                </c:pt>
                <c:pt idx="4">
                  <c:v>-6.2125212842089564E-2</c:v>
                </c:pt>
                <c:pt idx="5">
                  <c:v>-8.4602215050830903E-2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8B-4037-816B-3C693DB1522E}"/>
            </c:ext>
          </c:extLst>
        </c:ser>
        <c:ser>
          <c:idx val="3"/>
          <c:order val="3"/>
          <c:tx>
            <c:v>Input Lag for 1g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Compliance_Step_Steer!$Q$14:$V$14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0.1111111111111111</c:v>
                </c:pt>
                <c:pt idx="5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8B-4037-816B-3C693DB15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689470459845324E-2"/>
          <c:y val="6.191866314458809E-2"/>
          <c:w val="0.92208293346591585"/>
          <c:h val="8.0441205746025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Side slip angle </a:t>
            </a:r>
            <a:r>
              <a:rPr lang="en-US" sz="1400" b="1" i="0" u="none" strike="noStrike" baseline="0">
                <a:effectLst/>
              </a:rPr>
              <a:t>- Performance </a:t>
            </a:r>
            <a:r>
              <a:rPr lang="el-GR" sz="1400" b="1" i="0" u="none" strike="noStrike" baseline="0">
                <a:effectLst/>
              </a:rPr>
              <a:t>Δ</a:t>
            </a:r>
            <a:r>
              <a:rPr lang="en-US" sz="1400" b="1" i="0" u="none" strike="noStrike" baseline="0">
                <a:effectLst/>
              </a:rPr>
              <a:t> [%]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0.14459061994443467"/>
          <c:w val="0.89005531432473894"/>
          <c:h val="0.77813724493324354"/>
        </c:manualLayout>
      </c:layout>
      <c:scatterChart>
        <c:scatterStyle val="lineMarker"/>
        <c:varyColors val="0"/>
        <c:ser>
          <c:idx val="0"/>
          <c:order val="0"/>
          <c:tx>
            <c:v>Steady-state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Compliance_Step_Steer!$Q$23:$V$23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-2.2737210319195473E-2</c:v>
                </c:pt>
                <c:pt idx="2">
                  <c:v>-7.9580236117184067E-2</c:v>
                </c:pt>
                <c:pt idx="3">
                  <c:v>-0.19501530389156099</c:v>
                </c:pt>
                <c:pt idx="4">
                  <c:v>-0.3874070835155225</c:v>
                </c:pt>
                <c:pt idx="5">
                  <c:v>-0.62090074333187584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C-4CA4-92D4-A9B21865EBB6}"/>
            </c:ext>
          </c:extLst>
        </c:ser>
        <c:ser>
          <c:idx val="1"/>
          <c:order val="1"/>
          <c:tx>
            <c:v>Peak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Compliance_Step_Steer!$Q$24:$V$24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-2.1403508771929803E-2</c:v>
                </c:pt>
                <c:pt idx="2">
                  <c:v>-9.6842105263157979E-2</c:v>
                </c:pt>
                <c:pt idx="3">
                  <c:v>-0.23157894736842111</c:v>
                </c:pt>
                <c:pt idx="4">
                  <c:v>-0.42596491228070182</c:v>
                </c:pt>
                <c:pt idx="5">
                  <c:v>-0.64491228070175444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C-4CA4-92D4-A9B21865EBB6}"/>
            </c:ext>
          </c:extLst>
        </c:ser>
        <c:ser>
          <c:idx val="2"/>
          <c:order val="2"/>
          <c:tx>
            <c:v>Input Lag (Tmax/Peak)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Compliance_Step_Steer!$Q$29:$V$29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2.1871638580136323E-2</c:v>
                </c:pt>
                <c:pt idx="2">
                  <c:v>0.10722610722610736</c:v>
                </c:pt>
                <c:pt idx="3">
                  <c:v>0.17123287671232895</c:v>
                </c:pt>
                <c:pt idx="4">
                  <c:v>0.28911980440097823</c:v>
                </c:pt>
                <c:pt idx="5">
                  <c:v>0.57707509881422936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C-4CA4-92D4-A9B21865EBB6}"/>
            </c:ext>
          </c:extLst>
        </c:ser>
        <c:ser>
          <c:idx val="3"/>
          <c:order val="3"/>
          <c:tx>
            <c:v>Input Lag for 0.8 deg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Compliance_Step_Steer!$D$4:$I$4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Compliance_Step_Steer!$Q$30:$V$30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0</c:v>
                </c:pt>
                <c:pt idx="2">
                  <c:v>8.3333333333333329E-2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C-4CA4-92D4-A9B21865E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00026130070664E-2"/>
          <c:y val="6.4120450248099647E-2"/>
          <c:w val="0.93295238976185246"/>
          <c:h val="7.7221562715949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Front ARB Sensitivity </a:t>
            </a:r>
            <a:r>
              <a:rPr lang="el-GR" b="1">
                <a:latin typeface="Arial" panose="020B0604020202020204" pitchFamily="34" charset="0"/>
                <a:cs typeface="Arial" panose="020B0604020202020204" pitchFamily="34" charset="0"/>
              </a:rPr>
              <a:t>Δ</a:t>
            </a:r>
            <a:r>
              <a:rPr lang="en-US" b="1" baseline="0"/>
              <a:t> [%]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42506195536117E-2"/>
          <c:y val="9.7385170212243591E-2"/>
          <c:w val="0.89005531432473894"/>
          <c:h val="0.81602037111295567"/>
        </c:manualLayout>
      </c:layout>
      <c:scatterChart>
        <c:scatterStyle val="lineMarker"/>
        <c:varyColors val="0"/>
        <c:ser>
          <c:idx val="0"/>
          <c:order val="0"/>
          <c:tx>
            <c:v>Front ARB Sensitivity Difference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Installation_Stiffness!$H$9:$H$13</c:f>
              <c:numCache>
                <c:formatCode>0.0000</c:formatCode>
                <c:ptCount val="5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2E-3</c:v>
                </c:pt>
                <c:pt idx="4">
                  <c:v>3.3333333333333335E-3</c:v>
                </c:pt>
              </c:numCache>
            </c:numRef>
          </c:xVal>
          <c:yVal>
            <c:numRef>
              <c:f>Installation_Stiffness!$I$9:$I$13</c:f>
              <c:numCache>
                <c:formatCode>0.0%</c:formatCode>
                <c:ptCount val="5"/>
                <c:pt idx="0">
                  <c:v>0</c:v>
                </c:pt>
                <c:pt idx="1">
                  <c:v>-4.8071216617212476E-2</c:v>
                </c:pt>
                <c:pt idx="2">
                  <c:v>-9.1988130563798731E-2</c:v>
                </c:pt>
                <c:pt idx="3">
                  <c:v>-0.1655786350148386</c:v>
                </c:pt>
                <c:pt idx="4">
                  <c:v>-0.24629080118694702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A-49E4-B3E5-B1345CC6A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05408"/>
        <c:axId val="267884128"/>
      </c:scatterChart>
      <c:valAx>
        <c:axId val="3151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Compliance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84128"/>
        <c:crosses val="autoZero"/>
        <c:crossBetween val="midCat"/>
      </c:valAx>
      <c:valAx>
        <c:axId val="2678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7.png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1</xdr:row>
      <xdr:rowOff>180975</xdr:rowOff>
    </xdr:from>
    <xdr:to>
      <xdr:col>27</xdr:col>
      <xdr:colOff>9524</xdr:colOff>
      <xdr:row>20</xdr:row>
      <xdr:rowOff>71614</xdr:rowOff>
    </xdr:to>
    <xdr:pic>
      <xdr:nvPicPr>
        <xdr:cNvPr id="2" name="Immagine 5">
          <a:extLst>
            <a:ext uri="{FF2B5EF4-FFF2-40B4-BE49-F238E27FC236}">
              <a16:creationId xmlns:a16="http://schemas.microsoft.com/office/drawing/2014/main" id="{6D962B4F-CFA7-4754-8EFA-EA30BE9F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561975"/>
          <a:ext cx="12192000" cy="3567289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16</xdr:row>
      <xdr:rowOff>52211</xdr:rowOff>
    </xdr:from>
    <xdr:to>
      <xdr:col>27</xdr:col>
      <xdr:colOff>38099</xdr:colOff>
      <xdr:row>34</xdr:row>
      <xdr:rowOff>152400</xdr:rowOff>
    </xdr:to>
    <xdr:pic>
      <xdr:nvPicPr>
        <xdr:cNvPr id="3" name="Immagine 6">
          <a:extLst>
            <a:ext uri="{FF2B5EF4-FFF2-40B4-BE49-F238E27FC236}">
              <a16:creationId xmlns:a16="http://schemas.microsoft.com/office/drawing/2014/main" id="{91D2FA82-8ABD-459E-8AED-52D7A2F7F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5700" y="3290711"/>
          <a:ext cx="12192000" cy="35672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27</xdr:row>
      <xdr:rowOff>0</xdr:rowOff>
    </xdr:from>
    <xdr:to>
      <xdr:col>8</xdr:col>
      <xdr:colOff>979827</xdr:colOff>
      <xdr:row>64</xdr:row>
      <xdr:rowOff>170548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532831-F3B9-476A-9D2F-985D905E2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5238750"/>
          <a:ext cx="9980952" cy="72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73025</xdr:colOff>
      <xdr:row>34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EDA89-B882-4BE8-92EE-9D1733D4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19</xdr:col>
      <xdr:colOff>125942</xdr:colOff>
      <xdr:row>34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35C00-F2AF-41F8-82FD-A564D3979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10</xdr:row>
      <xdr:rowOff>0</xdr:rowOff>
    </xdr:from>
    <xdr:to>
      <xdr:col>30</xdr:col>
      <xdr:colOff>180182</xdr:colOff>
      <xdr:row>34</xdr:row>
      <xdr:rowOff>71438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DBAAE-071E-48D3-AF3E-8C0F20522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45243</xdr:colOff>
      <xdr:row>37</xdr:row>
      <xdr:rowOff>47626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49DA72-C19D-400C-98EA-668309A64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18</xdr:col>
      <xdr:colOff>200025</xdr:colOff>
      <xdr:row>37</xdr:row>
      <xdr:rowOff>47626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DBDBF6-C640-4925-901E-7C1FDF48A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7</xdr:col>
      <xdr:colOff>45243</xdr:colOff>
      <xdr:row>62</xdr:row>
      <xdr:rowOff>71438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DBA522-8100-44FA-B78C-6960289F0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0</xdr:colOff>
      <xdr:row>2</xdr:row>
      <xdr:rowOff>0</xdr:rowOff>
    </xdr:from>
    <xdr:to>
      <xdr:col>23</xdr:col>
      <xdr:colOff>9768617</xdr:colOff>
      <xdr:row>26</xdr:row>
      <xdr:rowOff>130968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1170B0-6306-4CDF-B534-91047FE3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78313" y="404813"/>
          <a:ext cx="9768617" cy="4762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24</xdr:col>
      <xdr:colOff>0</xdr:colOff>
      <xdr:row>53</xdr:row>
      <xdr:rowOff>188264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9BDE8C2-E955-472D-97F0-3F96ED35A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78313" y="5631656"/>
          <a:ext cx="9786937" cy="4760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</xdr:colOff>
      <xdr:row>3</xdr:row>
      <xdr:rowOff>0</xdr:rowOff>
    </xdr:from>
    <xdr:to>
      <xdr:col>48</xdr:col>
      <xdr:colOff>0</xdr:colOff>
      <xdr:row>32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5CD44F0-0EE0-4199-8040-7FF54F931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</xdr:row>
      <xdr:rowOff>0</xdr:rowOff>
    </xdr:from>
    <xdr:to>
      <xdr:col>35</xdr:col>
      <xdr:colOff>-1</xdr:colOff>
      <xdr:row>32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5E0259-A9B0-4A3F-A486-D3FC85960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13</xdr:col>
      <xdr:colOff>261937</xdr:colOff>
      <xdr:row>61</xdr:row>
      <xdr:rowOff>41535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7383DEB-1D41-4B50-9CF8-8D930C27AD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68" r="7990" b="6730"/>
        <a:stretch/>
      </xdr:blipFill>
      <xdr:spPr bwMode="auto">
        <a:xfrm>
          <a:off x="250031" y="5607844"/>
          <a:ext cx="11763375" cy="5566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49</xdr:col>
      <xdr:colOff>1</xdr:colOff>
      <xdr:row>3</xdr:row>
      <xdr:rowOff>1</xdr:rowOff>
    </xdr:from>
    <xdr:to>
      <xdr:col>61</xdr:col>
      <xdr:colOff>0</xdr:colOff>
      <xdr:row>32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9F42A9-8BC6-4994-AF2B-B3FD8A53B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33</xdr:row>
      <xdr:rowOff>0</xdr:rowOff>
    </xdr:from>
    <xdr:to>
      <xdr:col>20</xdr:col>
      <xdr:colOff>312899</xdr:colOff>
      <xdr:row>47</xdr:row>
      <xdr:rowOff>795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F0C4E17-AF7B-464F-BD42-DD7C27E8D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08844" y="6369844"/>
          <a:ext cx="2456024" cy="26677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4</xdr:col>
      <xdr:colOff>865982</xdr:colOff>
      <xdr:row>38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3C46A-0F6A-4AE6-9019-6556D4FC3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17A7-B5DB-4EBE-8648-E93F31996E6C}">
  <dimension ref="B2:V31"/>
  <sheetViews>
    <sheetView tabSelected="1" zoomScale="90" zoomScaleNormal="90" workbookViewId="0"/>
  </sheetViews>
  <sheetFormatPr defaultRowHeight="15" x14ac:dyDescent="0.25"/>
  <cols>
    <col min="1" max="1" width="3.7109375" customWidth="1"/>
    <col min="2" max="2" width="19.42578125" customWidth="1"/>
    <col min="3" max="3" width="9.7109375" customWidth="1"/>
    <col min="4" max="4" width="9.85546875" bestFit="1" customWidth="1"/>
    <col min="6" max="6" width="23.7109375" bestFit="1" customWidth="1"/>
    <col min="7" max="7" width="16.5703125" customWidth="1"/>
  </cols>
  <sheetData>
    <row r="2" spans="2:22" x14ac:dyDescent="0.25">
      <c r="B2" s="43" t="s">
        <v>70</v>
      </c>
      <c r="C2" s="44"/>
      <c r="D2" s="44"/>
      <c r="E2" s="44"/>
      <c r="H2" t="s">
        <v>48</v>
      </c>
      <c r="O2" t="s">
        <v>49</v>
      </c>
      <c r="V2" t="s">
        <v>50</v>
      </c>
    </row>
    <row r="3" spans="2:22" ht="15.75" thickBot="1" x14ac:dyDescent="0.3"/>
    <row r="4" spans="2:22" x14ac:dyDescent="0.25">
      <c r="B4" s="30" t="s">
        <v>38</v>
      </c>
      <c r="C4" s="39"/>
      <c r="D4" s="39"/>
      <c r="E4" s="31"/>
      <c r="F4" s="37"/>
    </row>
    <row r="5" spans="2:22" x14ac:dyDescent="0.25">
      <c r="B5" s="32"/>
      <c r="C5" t="s">
        <v>51</v>
      </c>
      <c r="D5" t="s">
        <v>52</v>
      </c>
      <c r="E5" t="s">
        <v>53</v>
      </c>
      <c r="F5" s="33" t="s">
        <v>55</v>
      </c>
    </row>
    <row r="6" spans="2:22" x14ac:dyDescent="0.25">
      <c r="B6" s="32" t="s">
        <v>54</v>
      </c>
      <c r="C6">
        <v>2E-3</v>
      </c>
      <c r="D6">
        <v>0</v>
      </c>
      <c r="E6">
        <f>D6-C6</f>
        <v>-2E-3</v>
      </c>
      <c r="F6" s="41">
        <f>E6/1000</f>
        <v>-1.9999999999999999E-6</v>
      </c>
      <c r="G6" t="s">
        <v>59</v>
      </c>
    </row>
    <row r="7" spans="2:22" x14ac:dyDescent="0.25">
      <c r="B7" s="32" t="s">
        <v>57</v>
      </c>
      <c r="C7">
        <v>0</v>
      </c>
      <c r="D7">
        <v>1.7000000000000001E-2</v>
      </c>
      <c r="E7">
        <f>D7-C7</f>
        <v>1.7000000000000001E-2</v>
      </c>
      <c r="F7" s="41">
        <f t="shared" ref="F7:F8" si="0">E7/1000</f>
        <v>1.7E-5</v>
      </c>
    </row>
    <row r="8" spans="2:22" ht="15.75" thickBot="1" x14ac:dyDescent="0.3">
      <c r="B8" s="34" t="s">
        <v>56</v>
      </c>
      <c r="C8" s="35">
        <v>89.978999999999999</v>
      </c>
      <c r="D8" s="35">
        <v>89.978999999999999</v>
      </c>
      <c r="E8" s="35">
        <f>D8-C8</f>
        <v>0</v>
      </c>
      <c r="F8" s="42">
        <f t="shared" si="0"/>
        <v>0</v>
      </c>
    </row>
    <row r="9" spans="2:22" ht="15.75" thickBot="1" x14ac:dyDescent="0.3"/>
    <row r="10" spans="2:22" x14ac:dyDescent="0.25">
      <c r="B10" s="30" t="s">
        <v>39</v>
      </c>
      <c r="C10" s="39"/>
      <c r="D10" s="39"/>
      <c r="E10" s="31"/>
      <c r="F10" s="37"/>
    </row>
    <row r="11" spans="2:22" x14ac:dyDescent="0.25">
      <c r="B11" s="32"/>
      <c r="C11" t="s">
        <v>51</v>
      </c>
      <c r="D11" t="s">
        <v>52</v>
      </c>
      <c r="E11" t="s">
        <v>53</v>
      </c>
      <c r="F11" s="33" t="s">
        <v>55</v>
      </c>
    </row>
    <row r="12" spans="2:22" x14ac:dyDescent="0.25">
      <c r="B12" s="32" t="s">
        <v>54</v>
      </c>
      <c r="C12">
        <v>2E-3</v>
      </c>
      <c r="D12">
        <v>1.0999999999999999E-2</v>
      </c>
      <c r="E12">
        <f>D12-C12</f>
        <v>8.9999999999999993E-3</v>
      </c>
      <c r="F12" s="41">
        <f>E12/1000</f>
        <v>8.9999999999999985E-6</v>
      </c>
      <c r="G12" t="s">
        <v>64</v>
      </c>
    </row>
    <row r="13" spans="2:22" x14ac:dyDescent="0.25">
      <c r="B13" s="32" t="s">
        <v>57</v>
      </c>
      <c r="C13">
        <v>0</v>
      </c>
      <c r="D13">
        <v>2E-3</v>
      </c>
      <c r="E13">
        <f>D13-C13</f>
        <v>2E-3</v>
      </c>
      <c r="F13" s="41">
        <f t="shared" ref="F13:F14" si="1">E13/1000</f>
        <v>1.9999999999999999E-6</v>
      </c>
    </row>
    <row r="14" spans="2:22" ht="15.75" thickBot="1" x14ac:dyDescent="0.3">
      <c r="B14" s="34" t="s">
        <v>56</v>
      </c>
      <c r="C14" s="35">
        <v>89.978999999999999</v>
      </c>
      <c r="D14" s="35">
        <v>89.986000000000004</v>
      </c>
      <c r="E14" s="35">
        <f>D14-C14</f>
        <v>7.0000000000050022E-3</v>
      </c>
      <c r="F14" s="42">
        <f t="shared" si="1"/>
        <v>7.0000000000050025E-6</v>
      </c>
      <c r="G14" t="s">
        <v>63</v>
      </c>
    </row>
    <row r="15" spans="2:22" ht="15.75" thickBot="1" x14ac:dyDescent="0.3"/>
    <row r="16" spans="2:22" x14ac:dyDescent="0.25">
      <c r="B16" s="30" t="s">
        <v>40</v>
      </c>
      <c r="C16" s="39"/>
      <c r="D16" s="39"/>
      <c r="E16" s="31"/>
      <c r="F16" s="37"/>
    </row>
    <row r="17" spans="2:7" x14ac:dyDescent="0.25">
      <c r="B17" s="32"/>
      <c r="C17" t="s">
        <v>51</v>
      </c>
      <c r="D17" t="s">
        <v>52</v>
      </c>
      <c r="E17" t="s">
        <v>53</v>
      </c>
      <c r="F17" s="33" t="s">
        <v>55</v>
      </c>
    </row>
    <row r="18" spans="2:7" x14ac:dyDescent="0.25">
      <c r="B18" s="32" t="s">
        <v>54</v>
      </c>
      <c r="C18">
        <v>2E-3</v>
      </c>
      <c r="D18">
        <v>5.0000000000000001E-3</v>
      </c>
      <c r="E18">
        <f>D18-C18</f>
        <v>3.0000000000000001E-3</v>
      </c>
      <c r="F18" s="41">
        <f>E18/1000</f>
        <v>3.0000000000000001E-6</v>
      </c>
      <c r="G18" t="s">
        <v>58</v>
      </c>
    </row>
    <row r="19" spans="2:7" x14ac:dyDescent="0.25">
      <c r="B19" s="32" t="s">
        <v>57</v>
      </c>
      <c r="C19">
        <v>0</v>
      </c>
      <c r="D19">
        <v>1E-3</v>
      </c>
      <c r="E19">
        <f>D19-C19</f>
        <v>1E-3</v>
      </c>
      <c r="F19" s="41">
        <f t="shared" ref="F19:F20" si="2">E19/1000</f>
        <v>9.9999999999999995E-7</v>
      </c>
    </row>
    <row r="20" spans="2:7" ht="15.75" thickBot="1" x14ac:dyDescent="0.3">
      <c r="B20" s="34" t="s">
        <v>56</v>
      </c>
      <c r="C20" s="35">
        <v>89.978999999999999</v>
      </c>
      <c r="D20" s="35">
        <v>89.983999999999995</v>
      </c>
      <c r="E20" s="35">
        <f>D20-C20</f>
        <v>4.9999999999954525E-3</v>
      </c>
      <c r="F20" s="42">
        <f t="shared" si="2"/>
        <v>4.9999999999954527E-6</v>
      </c>
      <c r="G20" t="s">
        <v>60</v>
      </c>
    </row>
    <row r="23" spans="2:7" x14ac:dyDescent="0.25">
      <c r="B23" s="1" t="s">
        <v>67</v>
      </c>
    </row>
    <row r="24" spans="2:7" ht="15.75" thickBot="1" x14ac:dyDescent="0.3"/>
    <row r="25" spans="2:7" ht="15.75" thickBot="1" x14ac:dyDescent="0.3">
      <c r="B25" s="47" t="s">
        <v>41</v>
      </c>
      <c r="C25" s="48" t="s">
        <v>65</v>
      </c>
      <c r="D25" s="49" t="s">
        <v>66</v>
      </c>
    </row>
    <row r="26" spans="2:7" x14ac:dyDescent="0.25">
      <c r="B26" s="32" t="s">
        <v>43</v>
      </c>
      <c r="C26" s="38">
        <f>-F6</f>
        <v>1.9999999999999999E-6</v>
      </c>
      <c r="D26" s="41">
        <f>-F6</f>
        <v>1.9999999999999999E-6</v>
      </c>
      <c r="E26" t="s">
        <v>76</v>
      </c>
    </row>
    <row r="27" spans="2:7" x14ac:dyDescent="0.25">
      <c r="B27" s="32" t="s">
        <v>45</v>
      </c>
      <c r="C27" s="38">
        <f>F12</f>
        <v>8.9999999999999985E-6</v>
      </c>
      <c r="D27" s="41">
        <f>-F12</f>
        <v>-8.9999999999999985E-6</v>
      </c>
    </row>
    <row r="28" spans="2:7" x14ac:dyDescent="0.25">
      <c r="B28" s="32" t="s">
        <v>68</v>
      </c>
      <c r="C28" s="38">
        <f>-F18</f>
        <v>-3.0000000000000001E-6</v>
      </c>
      <c r="D28" s="41">
        <f>-F18</f>
        <v>-3.0000000000000001E-6</v>
      </c>
    </row>
    <row r="29" spans="2:7" x14ac:dyDescent="0.25">
      <c r="B29" s="32"/>
      <c r="D29" s="33"/>
    </row>
    <row r="30" spans="2:7" x14ac:dyDescent="0.25">
      <c r="B30" s="32" t="s">
        <v>44</v>
      </c>
      <c r="C30" s="38">
        <f>-F14</f>
        <v>-7.0000000000050025E-6</v>
      </c>
      <c r="D30" s="41">
        <f>F14</f>
        <v>7.0000000000050025E-6</v>
      </c>
    </row>
    <row r="31" spans="2:7" ht="15.75" thickBot="1" x14ac:dyDescent="0.3">
      <c r="B31" s="34" t="s">
        <v>69</v>
      </c>
      <c r="C31" s="40">
        <f>F20</f>
        <v>4.9999999999954527E-6</v>
      </c>
      <c r="D31" s="42">
        <f>F20</f>
        <v>4.9999999999954527E-6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0701-4796-4C1A-A371-B99074AF82CD}">
  <dimension ref="B1:I27"/>
  <sheetViews>
    <sheetView zoomScale="90" zoomScaleNormal="90" workbookViewId="0">
      <selection activeCell="G5" sqref="G5"/>
    </sheetView>
  </sheetViews>
  <sheetFormatPr defaultRowHeight="15" x14ac:dyDescent="0.25"/>
  <cols>
    <col min="1" max="1" width="3.7109375" customWidth="1"/>
    <col min="2" max="2" width="5.85546875" customWidth="1"/>
    <col min="3" max="3" width="31.42578125" customWidth="1"/>
    <col min="4" max="10" width="20.7109375" customWidth="1"/>
  </cols>
  <sheetData>
    <row r="1" spans="2:9" ht="15.75" thickBot="1" x14ac:dyDescent="0.3"/>
    <row r="2" spans="2:9" ht="15.75" thickBot="1" x14ac:dyDescent="0.3">
      <c r="C2" s="141" t="s">
        <v>71</v>
      </c>
      <c r="D2" s="50">
        <v>1</v>
      </c>
      <c r="E2" s="50">
        <v>2</v>
      </c>
      <c r="F2" s="50">
        <v>3</v>
      </c>
      <c r="G2" s="50">
        <v>4</v>
      </c>
      <c r="H2" s="50">
        <v>5</v>
      </c>
      <c r="I2" s="51">
        <v>6</v>
      </c>
    </row>
    <row r="3" spans="2:9" ht="15" customHeight="1" thickBot="1" x14ac:dyDescent="0.3">
      <c r="C3" s="52" t="s">
        <v>79</v>
      </c>
      <c r="D3" s="53" t="s">
        <v>75</v>
      </c>
      <c r="E3" s="53" t="s">
        <v>74</v>
      </c>
      <c r="F3" s="53" t="s">
        <v>72</v>
      </c>
      <c r="G3" s="53" t="s">
        <v>73</v>
      </c>
      <c r="H3" s="53" t="s">
        <v>118</v>
      </c>
      <c r="I3" s="54" t="s">
        <v>119</v>
      </c>
    </row>
    <row r="4" spans="2:9" x14ac:dyDescent="0.25">
      <c r="B4" s="145" t="s">
        <v>41</v>
      </c>
      <c r="C4" s="32" t="s">
        <v>62</v>
      </c>
      <c r="D4" s="23" t="s">
        <v>47</v>
      </c>
      <c r="E4">
        <v>-2.1999999999999999E-2</v>
      </c>
      <c r="F4">
        <v>-3.7999999999999999E-2</v>
      </c>
      <c r="G4" s="158">
        <v>-7.0000000000000007E-2</v>
      </c>
      <c r="H4">
        <v>-0.129</v>
      </c>
      <c r="I4" s="33">
        <v>-0.23499999999999999</v>
      </c>
    </row>
    <row r="5" spans="2:9" x14ac:dyDescent="0.25">
      <c r="B5" s="146"/>
      <c r="C5" s="32" t="s">
        <v>120</v>
      </c>
      <c r="D5" s="55" t="s">
        <v>47</v>
      </c>
      <c r="E5">
        <v>-5.7000000000000002E-2</v>
      </c>
      <c r="F5">
        <v>-9.8000000000000004E-2</v>
      </c>
      <c r="G5">
        <v>-0.17199999999999999</v>
      </c>
      <c r="H5">
        <v>-0.28799999999999998</v>
      </c>
      <c r="I5" s="33">
        <v>-0.40600000000000003</v>
      </c>
    </row>
    <row r="6" spans="2:9" ht="15.75" thickBot="1" x14ac:dyDescent="0.3">
      <c r="B6" s="147"/>
      <c r="C6" s="34" t="s">
        <v>80</v>
      </c>
      <c r="D6" s="56" t="s">
        <v>47</v>
      </c>
      <c r="E6" s="35">
        <v>1.4000000000000012E-2</v>
      </c>
      <c r="F6" s="35">
        <v>3.0999999999999917E-2</v>
      </c>
      <c r="G6" s="35">
        <v>6.6999999999999948E-2</v>
      </c>
      <c r="H6" s="228">
        <v>0.14000000000000012</v>
      </c>
      <c r="I6" s="36">
        <v>0.28499999999999992</v>
      </c>
    </row>
    <row r="7" spans="2:9" x14ac:dyDescent="0.25">
      <c r="B7" s="148" t="s">
        <v>42</v>
      </c>
      <c r="C7" s="46" t="s">
        <v>62</v>
      </c>
      <c r="D7" s="57" t="s">
        <v>47</v>
      </c>
      <c r="E7" s="31">
        <v>-2E-3</v>
      </c>
      <c r="F7" s="58">
        <v>-6.0000000000000001E-3</v>
      </c>
      <c r="G7" s="31">
        <v>-1.2E-2</v>
      </c>
      <c r="H7" s="31">
        <v>-2.5999999999999999E-2</v>
      </c>
      <c r="I7" s="37">
        <v>-5.8000000000000003E-2</v>
      </c>
    </row>
    <row r="8" spans="2:9" x14ac:dyDescent="0.25">
      <c r="B8" s="149"/>
      <c r="C8" s="32" t="s">
        <v>61</v>
      </c>
      <c r="D8" s="23" t="s">
        <v>47</v>
      </c>
      <c r="E8" s="169">
        <v>4.8000000000000001E-2</v>
      </c>
      <c r="F8" s="169">
        <v>9.4E-2</v>
      </c>
      <c r="G8" s="170">
        <v>0.18</v>
      </c>
      <c r="H8" s="170">
        <v>0.32</v>
      </c>
      <c r="I8" s="33">
        <v>0.56200000000000006</v>
      </c>
    </row>
    <row r="9" spans="2:9" ht="15.75" thickBot="1" x14ac:dyDescent="0.3">
      <c r="B9" s="150"/>
      <c r="C9" s="34" t="s">
        <v>80</v>
      </c>
      <c r="D9" s="56" t="s">
        <v>47</v>
      </c>
      <c r="E9" s="35">
        <v>3.8999999999999924E-2</v>
      </c>
      <c r="F9" s="35">
        <v>6.1999999999999833E-2</v>
      </c>
      <c r="G9" s="35">
        <v>0.10799999999999987</v>
      </c>
      <c r="H9" s="35">
        <v>0.20099999999999985</v>
      </c>
      <c r="I9" s="36">
        <v>0.3919999999999999</v>
      </c>
    </row>
    <row r="10" spans="2:9" ht="15.75" thickBot="1" x14ac:dyDescent="0.3"/>
    <row r="11" spans="2:9" x14ac:dyDescent="0.25">
      <c r="C11" s="7" t="s">
        <v>84</v>
      </c>
      <c r="D11" s="61">
        <v>2</v>
      </c>
    </row>
    <row r="12" spans="2:9" ht="15.75" thickBot="1" x14ac:dyDescent="0.3">
      <c r="C12" s="60" t="s">
        <v>79</v>
      </c>
      <c r="D12" s="59" t="s">
        <v>72</v>
      </c>
      <c r="E12" s="38"/>
    </row>
    <row r="13" spans="2:9" ht="15.75" thickBot="1" x14ac:dyDescent="0.3">
      <c r="B13" s="142" t="s">
        <v>41</v>
      </c>
      <c r="C13" s="65" t="s">
        <v>88</v>
      </c>
      <c r="D13" s="65" t="s">
        <v>86</v>
      </c>
      <c r="E13" s="10" t="s">
        <v>87</v>
      </c>
    </row>
    <row r="14" spans="2:9" x14ac:dyDescent="0.25">
      <c r="B14" s="143"/>
      <c r="C14" s="6" t="s">
        <v>43</v>
      </c>
      <c r="D14" s="66">
        <v>1.9999999999999999E-6</v>
      </c>
      <c r="E14" s="66">
        <f>D14</f>
        <v>1.9999999999999999E-6</v>
      </c>
      <c r="F14" s="62" t="s">
        <v>85</v>
      </c>
    </row>
    <row r="15" spans="2:9" x14ac:dyDescent="0.25">
      <c r="B15" s="143"/>
      <c r="C15" s="6" t="s">
        <v>45</v>
      </c>
      <c r="D15" s="66">
        <v>8.9999999999999985E-6</v>
      </c>
      <c r="E15" s="66">
        <f>-D15</f>
        <v>-8.9999999999999985E-6</v>
      </c>
      <c r="F15" s="63" t="s">
        <v>85</v>
      </c>
    </row>
    <row r="16" spans="2:9" x14ac:dyDescent="0.25">
      <c r="B16" s="143"/>
      <c r="C16" s="6" t="s">
        <v>68</v>
      </c>
      <c r="D16" s="66">
        <v>-3.0000000000000001E-6</v>
      </c>
      <c r="E16" s="66">
        <f>D16</f>
        <v>-3.0000000000000001E-6</v>
      </c>
      <c r="F16" s="63" t="s">
        <v>85</v>
      </c>
    </row>
    <row r="17" spans="2:6" x14ac:dyDescent="0.25">
      <c r="B17" s="143"/>
      <c r="C17" s="6" t="s">
        <v>44</v>
      </c>
      <c r="D17" s="66">
        <v>-7.0000000000050025E-6</v>
      </c>
      <c r="E17" s="66">
        <f>-D17</f>
        <v>7.0000000000050025E-6</v>
      </c>
      <c r="F17" s="63" t="s">
        <v>85</v>
      </c>
    </row>
    <row r="18" spans="2:6" ht="15.75" thickBot="1" x14ac:dyDescent="0.3">
      <c r="B18" s="144"/>
      <c r="C18" s="21" t="s">
        <v>69</v>
      </c>
      <c r="D18" s="67">
        <v>4.9999999999954527E-6</v>
      </c>
      <c r="E18" s="67">
        <f>D18</f>
        <v>4.9999999999954527E-6</v>
      </c>
      <c r="F18" s="64" t="s">
        <v>85</v>
      </c>
    </row>
    <row r="19" spans="2:6" ht="15.75" thickBot="1" x14ac:dyDescent="0.3">
      <c r="B19" s="142" t="s">
        <v>42</v>
      </c>
      <c r="C19" s="65" t="s">
        <v>88</v>
      </c>
      <c r="D19" s="65" t="s">
        <v>86</v>
      </c>
      <c r="E19" s="10" t="s">
        <v>87</v>
      </c>
    </row>
    <row r="20" spans="2:6" x14ac:dyDescent="0.25">
      <c r="B20" s="143"/>
      <c r="C20" s="6" t="s">
        <v>43</v>
      </c>
      <c r="D20" s="66">
        <f>D14</f>
        <v>1.9999999999999999E-6</v>
      </c>
      <c r="E20" s="66">
        <f>D20</f>
        <v>1.9999999999999999E-6</v>
      </c>
      <c r="F20" s="62" t="s">
        <v>85</v>
      </c>
    </row>
    <row r="21" spans="2:6" x14ac:dyDescent="0.25">
      <c r="B21" s="143"/>
      <c r="C21" s="6" t="s">
        <v>45</v>
      </c>
      <c r="D21" s="66">
        <f>-D15</f>
        <v>-8.9999999999999985E-6</v>
      </c>
      <c r="E21" s="66">
        <f>-D21</f>
        <v>8.9999999999999985E-6</v>
      </c>
      <c r="F21" s="63" t="s">
        <v>85</v>
      </c>
    </row>
    <row r="22" spans="2:6" x14ac:dyDescent="0.25">
      <c r="B22" s="143"/>
      <c r="C22" s="6" t="s">
        <v>68</v>
      </c>
      <c r="D22" s="66">
        <f>D16</f>
        <v>-3.0000000000000001E-6</v>
      </c>
      <c r="E22" s="66">
        <f>D22</f>
        <v>-3.0000000000000001E-6</v>
      </c>
      <c r="F22" s="63" t="s">
        <v>85</v>
      </c>
    </row>
    <row r="23" spans="2:6" x14ac:dyDescent="0.25">
      <c r="B23" s="143"/>
      <c r="C23" s="6" t="s">
        <v>44</v>
      </c>
      <c r="D23" s="66">
        <f>D17</f>
        <v>-7.0000000000050025E-6</v>
      </c>
      <c r="E23" s="66">
        <f>-D23</f>
        <v>7.0000000000050025E-6</v>
      </c>
      <c r="F23" s="63" t="s">
        <v>85</v>
      </c>
    </row>
    <row r="24" spans="2:6" ht="15.75" thickBot="1" x14ac:dyDescent="0.3">
      <c r="B24" s="144"/>
      <c r="C24" s="21" t="s">
        <v>69</v>
      </c>
      <c r="D24" s="67">
        <f>D18</f>
        <v>4.9999999999954527E-6</v>
      </c>
      <c r="E24" s="67">
        <f>D24</f>
        <v>4.9999999999954527E-6</v>
      </c>
      <c r="F24" s="64" t="s">
        <v>85</v>
      </c>
    </row>
    <row r="27" spans="2:6" x14ac:dyDescent="0.25">
      <c r="C27" t="s">
        <v>188</v>
      </c>
    </row>
  </sheetData>
  <mergeCells count="4">
    <mergeCell ref="B19:B24"/>
    <mergeCell ref="B13:B18"/>
    <mergeCell ref="B4:B6"/>
    <mergeCell ref="B7:B9"/>
  </mergeCells>
  <pageMargins left="0.7" right="0.7" top="0.75" bottom="0.75" header="0.3" footer="0.3"/>
  <ignoredErrors>
    <ignoredError sqref="E22:E23 D21:E21 E15:E16 E1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4642-AD86-4B97-A16C-717D683E2D71}">
  <dimension ref="B1:W9"/>
  <sheetViews>
    <sheetView zoomScale="90" zoomScaleNormal="90" workbookViewId="0">
      <selection activeCell="N8" sqref="N8"/>
    </sheetView>
  </sheetViews>
  <sheetFormatPr defaultRowHeight="15" x14ac:dyDescent="0.25"/>
  <cols>
    <col min="1" max="1" width="3.7109375" customWidth="1"/>
    <col min="2" max="2" width="50.42578125" bestFit="1" customWidth="1"/>
    <col min="3" max="3" width="7.5703125" bestFit="1" customWidth="1"/>
    <col min="4" max="4" width="16.140625" bestFit="1" customWidth="1"/>
    <col min="5" max="5" width="11.7109375" bestFit="1" customWidth="1"/>
    <col min="6" max="9" width="10.140625" bestFit="1" customWidth="1"/>
    <col min="10" max="11" width="3.7109375" customWidth="1"/>
    <col min="12" max="12" width="11.7109375" bestFit="1" customWidth="1"/>
    <col min="13" max="16" width="10.140625" bestFit="1" customWidth="1"/>
    <col min="17" max="18" width="3.7109375" customWidth="1"/>
    <col min="19" max="19" width="11.7109375" bestFit="1" customWidth="1"/>
    <col min="20" max="23" width="10.140625" bestFit="1" customWidth="1"/>
  </cols>
  <sheetData>
    <row r="1" spans="2:23" ht="15.75" thickBot="1" x14ac:dyDescent="0.3"/>
    <row r="2" spans="2:23" ht="15.75" thickBot="1" x14ac:dyDescent="0.3">
      <c r="D2">
        <v>0</v>
      </c>
      <c r="E2">
        <v>0.5</v>
      </c>
      <c r="F2">
        <v>1</v>
      </c>
      <c r="G2">
        <v>2</v>
      </c>
      <c r="H2">
        <v>4</v>
      </c>
      <c r="I2">
        <v>8</v>
      </c>
      <c r="L2" s="151" t="s">
        <v>99</v>
      </c>
      <c r="M2" s="152"/>
      <c r="N2" s="152"/>
      <c r="O2" s="152"/>
      <c r="P2" s="153"/>
      <c r="S2" s="151" t="s">
        <v>100</v>
      </c>
      <c r="T2" s="152"/>
      <c r="U2" s="152"/>
      <c r="V2" s="152"/>
      <c r="W2" s="153"/>
    </row>
    <row r="3" spans="2:23" x14ac:dyDescent="0.25">
      <c r="B3" s="7" t="s">
        <v>131</v>
      </c>
      <c r="C3" s="24"/>
      <c r="D3" s="8" t="s">
        <v>10</v>
      </c>
      <c r="E3" s="9" t="s">
        <v>82</v>
      </c>
      <c r="F3" s="9" t="s">
        <v>123</v>
      </c>
      <c r="G3" s="9" t="s">
        <v>83</v>
      </c>
      <c r="H3" s="9" t="s">
        <v>121</v>
      </c>
      <c r="I3" s="10" t="s">
        <v>122</v>
      </c>
      <c r="L3" s="171" t="s">
        <v>82</v>
      </c>
      <c r="M3" s="9" t="s">
        <v>123</v>
      </c>
      <c r="N3" s="229" t="s">
        <v>83</v>
      </c>
      <c r="O3" s="9" t="s">
        <v>121</v>
      </c>
      <c r="P3" s="10" t="s">
        <v>122</v>
      </c>
      <c r="R3" s="113"/>
      <c r="S3" s="171" t="s">
        <v>82</v>
      </c>
      <c r="T3" s="9" t="s">
        <v>123</v>
      </c>
      <c r="U3" s="9" t="s">
        <v>83</v>
      </c>
      <c r="V3" s="9" t="s">
        <v>121</v>
      </c>
      <c r="W3" s="10" t="s">
        <v>122</v>
      </c>
    </row>
    <row r="4" spans="2:23" x14ac:dyDescent="0.25">
      <c r="B4" s="11" t="s">
        <v>0</v>
      </c>
      <c r="C4" s="3" t="s">
        <v>9</v>
      </c>
      <c r="D4" s="4">
        <v>52.515999999999998</v>
      </c>
      <c r="E4" s="4">
        <v>51.956000000000003</v>
      </c>
      <c r="F4" s="4">
        <v>51.954000000000001</v>
      </c>
      <c r="G4" s="68">
        <v>51.951000000000001</v>
      </c>
      <c r="H4" s="4">
        <v>51.944000000000003</v>
      </c>
      <c r="I4" s="12">
        <v>51.932000000000002</v>
      </c>
      <c r="L4" s="103">
        <f>E4-$D4</f>
        <v>-0.55999999999999517</v>
      </c>
      <c r="M4" s="75">
        <f>F4-$D4</f>
        <v>-0.56199999999999761</v>
      </c>
      <c r="N4" s="75">
        <f>G4-$D4</f>
        <v>-0.56499999999999773</v>
      </c>
      <c r="O4" s="75">
        <f>H4-$D4</f>
        <v>-0.57199999999999562</v>
      </c>
      <c r="P4" s="76">
        <f>I4-$D4</f>
        <v>-0.58399999999999608</v>
      </c>
      <c r="R4" s="113">
        <v>0</v>
      </c>
      <c r="S4" s="174">
        <f t="shared" ref="S4:W4" si="0">L4/$D4</f>
        <v>-1.0663416863432005E-2</v>
      </c>
      <c r="T4" s="175">
        <f t="shared" si="0"/>
        <v>-1.0701500495087167E-2</v>
      </c>
      <c r="U4" s="175">
        <f t="shared" si="0"/>
        <v>-1.0758625942569841E-2</v>
      </c>
      <c r="V4" s="175">
        <f t="shared" si="0"/>
        <v>-1.0891918653362701E-2</v>
      </c>
      <c r="W4" s="176">
        <f t="shared" si="0"/>
        <v>-1.1120420443293397E-2</v>
      </c>
    </row>
    <row r="5" spans="2:23" x14ac:dyDescent="0.25">
      <c r="B5" s="11" t="s">
        <v>89</v>
      </c>
      <c r="C5" s="3" t="s">
        <v>1</v>
      </c>
      <c r="D5" s="4">
        <v>35.078000000000003</v>
      </c>
      <c r="E5" s="4">
        <v>36.045000000000002</v>
      </c>
      <c r="F5" s="4">
        <v>37.408000000000001</v>
      </c>
      <c r="G5" s="68">
        <v>40.137999999999998</v>
      </c>
      <c r="H5" s="4">
        <v>45.606999999999999</v>
      </c>
      <c r="I5" s="12">
        <v>56.579000000000001</v>
      </c>
      <c r="L5" s="103">
        <f>E5-$D5</f>
        <v>0.96699999999999875</v>
      </c>
      <c r="M5" s="75">
        <f>F5-$D5</f>
        <v>2.3299999999999983</v>
      </c>
      <c r="N5" s="75">
        <f>G5-$D5</f>
        <v>5.0599999999999952</v>
      </c>
      <c r="O5" s="75">
        <f>H5-$D5</f>
        <v>10.528999999999996</v>
      </c>
      <c r="P5" s="76">
        <f>I5-$D5</f>
        <v>21.500999999999998</v>
      </c>
      <c r="R5" s="113">
        <v>0</v>
      </c>
      <c r="S5" s="174">
        <f t="shared" ref="S5:S9" si="1">L5/$D5</f>
        <v>2.7567136096698749E-2</v>
      </c>
      <c r="T5" s="175">
        <f t="shared" ref="T5:T9" si="2">M5/$D5</f>
        <v>6.6423399281600945E-2</v>
      </c>
      <c r="U5" s="175">
        <f t="shared" ref="U5:U9" si="3">N5/$D5</f>
        <v>0.14424995723815481</v>
      </c>
      <c r="V5" s="175">
        <f t="shared" ref="V5:V9" si="4">O5/$D5</f>
        <v>0.3001596442214492</v>
      </c>
      <c r="W5" s="176">
        <f t="shared" ref="W5:W9" si="5">P5/$D5</f>
        <v>0.61294828667540902</v>
      </c>
    </row>
    <row r="6" spans="2:23" x14ac:dyDescent="0.25">
      <c r="B6" s="11" t="s">
        <v>6</v>
      </c>
      <c r="C6" s="3" t="s">
        <v>1</v>
      </c>
      <c r="D6" s="4">
        <v>1.6319999999999999</v>
      </c>
      <c r="E6" s="4">
        <v>1.6060000000000001</v>
      </c>
      <c r="F6" s="4">
        <v>1.5720000000000001</v>
      </c>
      <c r="G6" s="68">
        <v>1.504</v>
      </c>
      <c r="H6" s="4">
        <v>1.369</v>
      </c>
      <c r="I6" s="12">
        <v>1.099</v>
      </c>
      <c r="L6" s="103">
        <f>E6-$D6</f>
        <v>-2.5999999999999801E-2</v>
      </c>
      <c r="M6" s="75">
        <f>F6-$D6</f>
        <v>-5.9999999999999831E-2</v>
      </c>
      <c r="N6" s="75">
        <f>G6-$D6</f>
        <v>-0.12799999999999989</v>
      </c>
      <c r="O6" s="75">
        <f>H6-$D6</f>
        <v>-0.2629999999999999</v>
      </c>
      <c r="P6" s="76">
        <f>I6-$D6</f>
        <v>-0.53299999999999992</v>
      </c>
      <c r="R6" s="113">
        <v>0</v>
      </c>
      <c r="S6" s="174">
        <f t="shared" si="1"/>
        <v>-1.5931372549019485E-2</v>
      </c>
      <c r="T6" s="175">
        <f t="shared" si="2"/>
        <v>-3.6764705882352838E-2</v>
      </c>
      <c r="U6" s="175">
        <f t="shared" si="3"/>
        <v>-7.8431372549019551E-2</v>
      </c>
      <c r="V6" s="175">
        <f t="shared" si="4"/>
        <v>-0.16115196078431368</v>
      </c>
      <c r="W6" s="176">
        <f t="shared" si="5"/>
        <v>-0.32659313725490191</v>
      </c>
    </row>
    <row r="7" spans="2:23" x14ac:dyDescent="0.25">
      <c r="B7" s="13" t="s">
        <v>132</v>
      </c>
      <c r="C7" s="5" t="s">
        <v>1</v>
      </c>
      <c r="D7" s="6">
        <v>0.97199999999999998</v>
      </c>
      <c r="E7" s="6">
        <v>0.98599999999999999</v>
      </c>
      <c r="F7" s="6">
        <v>1.0029999999999999</v>
      </c>
      <c r="G7" s="201">
        <v>1.0389999999999999</v>
      </c>
      <c r="H7" s="6">
        <v>1.1120000000000001</v>
      </c>
      <c r="I7" s="14">
        <v>1.2569999999999999</v>
      </c>
      <c r="K7">
        <v>0</v>
      </c>
      <c r="L7" s="103">
        <f>E7-$D7</f>
        <v>1.4000000000000012E-2</v>
      </c>
      <c r="M7" s="75">
        <f>F7-$D7</f>
        <v>3.0999999999999917E-2</v>
      </c>
      <c r="N7" s="187">
        <f>G7-$D7</f>
        <v>6.6999999999999948E-2</v>
      </c>
      <c r="O7" s="261">
        <f>H7-$D7</f>
        <v>0.14000000000000012</v>
      </c>
      <c r="P7" s="76">
        <f>I7-$D7</f>
        <v>0.28499999999999992</v>
      </c>
      <c r="R7" s="113">
        <v>0</v>
      </c>
      <c r="S7" s="174">
        <f t="shared" si="1"/>
        <v>1.4403292181069971E-2</v>
      </c>
      <c r="T7" s="175">
        <f t="shared" si="2"/>
        <v>3.1893004115226255E-2</v>
      </c>
      <c r="U7" s="175">
        <f t="shared" si="3"/>
        <v>6.8930041152263324E-2</v>
      </c>
      <c r="V7" s="175">
        <f t="shared" si="4"/>
        <v>0.14403292181069971</v>
      </c>
      <c r="W7" s="176">
        <f t="shared" si="5"/>
        <v>0.29320987654320979</v>
      </c>
    </row>
    <row r="8" spans="2:23" x14ac:dyDescent="0.25">
      <c r="B8" s="13" t="s">
        <v>133</v>
      </c>
      <c r="C8" s="5" t="s">
        <v>1</v>
      </c>
      <c r="D8" s="201">
        <v>1.08</v>
      </c>
      <c r="E8" s="6">
        <v>1.119</v>
      </c>
      <c r="F8" s="6">
        <v>1.1419999999999999</v>
      </c>
      <c r="G8" s="201">
        <v>1.1879999999999999</v>
      </c>
      <c r="H8" s="6">
        <v>1.2809999999999999</v>
      </c>
      <c r="I8" s="14">
        <v>1.472</v>
      </c>
      <c r="K8">
        <v>0</v>
      </c>
      <c r="L8" s="103">
        <f t="shared" ref="L8:L9" si="6">E8-$D8</f>
        <v>3.8999999999999924E-2</v>
      </c>
      <c r="M8" s="75">
        <f t="shared" ref="M8:M9" si="7">F8-$D8</f>
        <v>6.1999999999999833E-2</v>
      </c>
      <c r="N8" s="187">
        <f t="shared" ref="N8:N9" si="8">G8-$D8</f>
        <v>0.10799999999999987</v>
      </c>
      <c r="O8" s="236">
        <f t="shared" ref="O8:O9" si="9">H8-$D8</f>
        <v>0.20099999999999985</v>
      </c>
      <c r="P8" s="76">
        <f t="shared" ref="P8:P9" si="10">I8-$D8</f>
        <v>0.3919999999999999</v>
      </c>
      <c r="R8" s="113">
        <v>0</v>
      </c>
      <c r="S8" s="174">
        <f t="shared" si="1"/>
        <v>3.6111111111111038E-2</v>
      </c>
      <c r="T8" s="175">
        <f t="shared" si="2"/>
        <v>5.7407407407407247E-2</v>
      </c>
      <c r="U8" s="175">
        <f>N8/$D8</f>
        <v>9.9999999999999881E-2</v>
      </c>
      <c r="V8" s="175">
        <f>O8/$D8</f>
        <v>0.18611111111111095</v>
      </c>
      <c r="W8" s="176">
        <f>P8/$D8</f>
        <v>0.36296296296296288</v>
      </c>
    </row>
    <row r="9" spans="2:23" ht="15.75" thickBot="1" x14ac:dyDescent="0.3">
      <c r="B9" s="15" t="s">
        <v>16</v>
      </c>
      <c r="C9" s="16" t="s">
        <v>17</v>
      </c>
      <c r="D9" s="17">
        <v>1.617</v>
      </c>
      <c r="E9" s="17">
        <v>1.619</v>
      </c>
      <c r="F9" s="17">
        <v>1.619</v>
      </c>
      <c r="G9" s="237">
        <v>1.6180000000000001</v>
      </c>
      <c r="H9" s="238">
        <v>1.615</v>
      </c>
      <c r="I9" s="18">
        <v>1.609</v>
      </c>
      <c r="L9" s="104">
        <f t="shared" si="6"/>
        <v>2.0000000000000018E-3</v>
      </c>
      <c r="M9" s="89">
        <f t="shared" si="7"/>
        <v>2.0000000000000018E-3</v>
      </c>
      <c r="N9" s="89">
        <f t="shared" si="8"/>
        <v>1.0000000000001119E-3</v>
      </c>
      <c r="O9" s="89">
        <f t="shared" si="9"/>
        <v>-2.0000000000000018E-3</v>
      </c>
      <c r="P9" s="90">
        <f t="shared" si="10"/>
        <v>-8.0000000000000071E-3</v>
      </c>
      <c r="R9" s="113">
        <v>0</v>
      </c>
      <c r="S9" s="183">
        <f t="shared" si="1"/>
        <v>1.2368583797155237E-3</v>
      </c>
      <c r="T9" s="184">
        <f t="shared" si="2"/>
        <v>1.2368583797155237E-3</v>
      </c>
      <c r="U9" s="184">
        <f t="shared" si="3"/>
        <v>6.184291898578305E-4</v>
      </c>
      <c r="V9" s="184">
        <f>O9/$D9</f>
        <v>-1.2368583797155237E-3</v>
      </c>
      <c r="W9" s="185">
        <f>P9/$D9</f>
        <v>-4.947433518862095E-3</v>
      </c>
    </row>
  </sheetData>
  <mergeCells count="2">
    <mergeCell ref="L2:P2"/>
    <mergeCell ref="S2:W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DCAD-89B6-46A8-9761-7F214FB37A61}">
  <dimension ref="B1:X54"/>
  <sheetViews>
    <sheetView zoomScale="80" zoomScaleNormal="80" workbookViewId="0"/>
  </sheetViews>
  <sheetFormatPr defaultRowHeight="15" x14ac:dyDescent="0.25"/>
  <cols>
    <col min="1" max="1" width="3.7109375" customWidth="1"/>
    <col min="2" max="2" width="33" bestFit="1" customWidth="1"/>
    <col min="3" max="3" width="15.28515625" customWidth="1"/>
    <col min="4" max="4" width="16.140625" bestFit="1" customWidth="1"/>
    <col min="5" max="5" width="11.7109375" bestFit="1" customWidth="1"/>
    <col min="6" max="9" width="10.140625" bestFit="1" customWidth="1"/>
    <col min="10" max="10" width="3.7109375" customWidth="1"/>
    <col min="11" max="12" width="12" bestFit="1" customWidth="1"/>
    <col min="13" max="14" width="12.7109375" bestFit="1" customWidth="1"/>
    <col min="15" max="15" width="11.7109375" bestFit="1" customWidth="1"/>
    <col min="16" max="17" width="3.7109375" customWidth="1"/>
    <col min="18" max="18" width="11.7109375" bestFit="1" customWidth="1"/>
    <col min="19" max="22" width="10.140625" bestFit="1" customWidth="1"/>
    <col min="23" max="23" width="9.140625" customWidth="1"/>
    <col min="24" max="24" width="146.7109375" customWidth="1"/>
  </cols>
  <sheetData>
    <row r="1" spans="2:24" ht="15.75" thickBot="1" x14ac:dyDescent="0.3"/>
    <row r="2" spans="2:24" ht="15.75" thickBot="1" x14ac:dyDescent="0.3">
      <c r="C2" s="2"/>
      <c r="D2">
        <v>0</v>
      </c>
      <c r="E2">
        <v>0.5</v>
      </c>
      <c r="F2">
        <v>1</v>
      </c>
      <c r="G2">
        <v>2</v>
      </c>
      <c r="H2">
        <v>4</v>
      </c>
      <c r="I2">
        <v>8</v>
      </c>
      <c r="K2" s="214" t="s">
        <v>99</v>
      </c>
      <c r="L2" s="215"/>
      <c r="M2" s="215"/>
      <c r="N2" s="215"/>
      <c r="O2" s="216"/>
      <c r="R2" s="214" t="s">
        <v>100</v>
      </c>
      <c r="S2" s="215"/>
      <c r="T2" s="215"/>
      <c r="U2" s="215"/>
      <c r="V2" s="216"/>
      <c r="X2" s="202" t="s">
        <v>134</v>
      </c>
    </row>
    <row r="3" spans="2:24" x14ac:dyDescent="0.25">
      <c r="B3" s="227" t="s">
        <v>142</v>
      </c>
      <c r="C3" s="24" t="s">
        <v>138</v>
      </c>
      <c r="D3" s="8" t="s">
        <v>10</v>
      </c>
      <c r="E3" s="9" t="s">
        <v>82</v>
      </c>
      <c r="F3" s="9" t="s">
        <v>123</v>
      </c>
      <c r="G3" s="9" t="s">
        <v>83</v>
      </c>
      <c r="H3" s="9" t="s">
        <v>121</v>
      </c>
      <c r="I3" s="10" t="s">
        <v>122</v>
      </c>
      <c r="J3" s="113"/>
      <c r="K3" s="171" t="s">
        <v>82</v>
      </c>
      <c r="L3" s="9" t="s">
        <v>123</v>
      </c>
      <c r="M3" s="9" t="s">
        <v>83</v>
      </c>
      <c r="N3" s="9" t="s">
        <v>121</v>
      </c>
      <c r="O3" s="10" t="s">
        <v>122</v>
      </c>
      <c r="P3" s="113"/>
      <c r="Q3" s="113"/>
      <c r="R3" s="171" t="s">
        <v>82</v>
      </c>
      <c r="S3" s="9" t="s">
        <v>123</v>
      </c>
      <c r="T3" s="9" t="s">
        <v>83</v>
      </c>
      <c r="U3" s="9" t="s">
        <v>121</v>
      </c>
      <c r="V3" s="10" t="s">
        <v>122</v>
      </c>
      <c r="W3" s="203"/>
      <c r="X3" s="226"/>
    </row>
    <row r="4" spans="2:24" x14ac:dyDescent="0.25">
      <c r="B4" s="154" t="s">
        <v>137</v>
      </c>
      <c r="C4" s="78" t="s">
        <v>139</v>
      </c>
      <c r="D4" s="75">
        <v>0.64300000000000002</v>
      </c>
      <c r="E4" s="75">
        <v>0.63500000000000001</v>
      </c>
      <c r="F4" s="75">
        <v>0.626</v>
      </c>
      <c r="G4" s="85">
        <v>0.60746481117175999</v>
      </c>
      <c r="H4" s="85">
        <v>0.57187493028705505</v>
      </c>
      <c r="I4" s="221">
        <v>0.50587706413730105</v>
      </c>
      <c r="J4" s="113"/>
      <c r="K4" s="103">
        <f t="shared" ref="K4:O12" si="0">E4-$D4</f>
        <v>-8.0000000000000071E-3</v>
      </c>
      <c r="L4" s="75">
        <f t="shared" si="0"/>
        <v>-1.7000000000000015E-2</v>
      </c>
      <c r="M4" s="75">
        <f t="shared" si="0"/>
        <v>-3.5535188828240027E-2</v>
      </c>
      <c r="N4" s="75">
        <f t="shared" si="0"/>
        <v>-7.1125069712944966E-2</v>
      </c>
      <c r="O4" s="76">
        <f t="shared" si="0"/>
        <v>-0.13712293586269897</v>
      </c>
      <c r="P4" s="113"/>
      <c r="Q4" s="113">
        <v>0</v>
      </c>
      <c r="R4" s="174">
        <f t="shared" ref="R4:V12" si="1">K4/$D4</f>
        <v>-1.2441679626749622E-2</v>
      </c>
      <c r="S4" s="175">
        <f t="shared" si="1"/>
        <v>-2.6438569206842948E-2</v>
      </c>
      <c r="T4" s="175">
        <f t="shared" si="1"/>
        <v>-5.5264679359626791E-2</v>
      </c>
      <c r="U4" s="175">
        <f t="shared" si="1"/>
        <v>-0.11061441634983665</v>
      </c>
      <c r="V4" s="176">
        <f t="shared" si="1"/>
        <v>-0.21325495468537942</v>
      </c>
      <c r="W4" s="204"/>
      <c r="X4" s="225"/>
    </row>
    <row r="5" spans="2:24" x14ac:dyDescent="0.25">
      <c r="B5" s="154"/>
      <c r="C5" s="78" t="s">
        <v>140</v>
      </c>
      <c r="D5" s="75">
        <v>0.20799999999999999</v>
      </c>
      <c r="E5" s="75">
        <v>0.20899999999999999</v>
      </c>
      <c r="F5" s="75">
        <v>0.21099999999999999</v>
      </c>
      <c r="G5" s="85">
        <v>0.215009713348457</v>
      </c>
      <c r="H5" s="85">
        <v>0.223873742132356</v>
      </c>
      <c r="I5" s="221">
        <v>0.24384082868540799</v>
      </c>
      <c r="J5" s="113"/>
      <c r="K5" s="103">
        <f t="shared" si="0"/>
        <v>1.0000000000000009E-3</v>
      </c>
      <c r="L5" s="75">
        <f t="shared" si="0"/>
        <v>3.0000000000000027E-3</v>
      </c>
      <c r="M5" s="75">
        <f t="shared" si="0"/>
        <v>7.009713348457014E-3</v>
      </c>
      <c r="N5" s="75">
        <f t="shared" si="0"/>
        <v>1.5873742132356011E-2</v>
      </c>
      <c r="O5" s="76">
        <f t="shared" si="0"/>
        <v>3.5840828685407999E-2</v>
      </c>
      <c r="P5" s="113"/>
      <c r="Q5" s="113">
        <v>0</v>
      </c>
      <c r="R5" s="174">
        <f t="shared" si="1"/>
        <v>4.8076923076923123E-3</v>
      </c>
      <c r="S5" s="175">
        <f t="shared" si="1"/>
        <v>1.4423076923076936E-2</v>
      </c>
      <c r="T5" s="175">
        <f t="shared" si="1"/>
        <v>3.3700544944504876E-2</v>
      </c>
      <c r="U5" s="175">
        <f t="shared" si="1"/>
        <v>7.6316067944019295E-2</v>
      </c>
      <c r="V5" s="176">
        <f t="shared" si="1"/>
        <v>0.17231167637215386</v>
      </c>
      <c r="W5" s="204"/>
      <c r="X5" s="225"/>
    </row>
    <row r="6" spans="2:24" ht="15.75" thickBot="1" x14ac:dyDescent="0.3">
      <c r="B6" s="155"/>
      <c r="C6" s="81" t="s">
        <v>141</v>
      </c>
      <c r="D6" s="86">
        <v>0.22500000000000001</v>
      </c>
      <c r="E6" s="205">
        <v>0.222</v>
      </c>
      <c r="F6" s="86">
        <v>0.22</v>
      </c>
      <c r="G6" s="205">
        <v>0.216284333256406</v>
      </c>
      <c r="H6" s="205">
        <v>0.20994174824311401</v>
      </c>
      <c r="I6" s="223">
        <v>0.20028208840435999</v>
      </c>
      <c r="J6" s="113"/>
      <c r="K6" s="106">
        <f t="shared" si="0"/>
        <v>-3.0000000000000027E-3</v>
      </c>
      <c r="L6" s="86">
        <f t="shared" si="0"/>
        <v>-5.0000000000000044E-3</v>
      </c>
      <c r="M6" s="86">
        <f t="shared" si="0"/>
        <v>-8.7156667435940027E-3</v>
      </c>
      <c r="N6" s="86">
        <f t="shared" si="0"/>
        <v>-1.5058251756885993E-2</v>
      </c>
      <c r="O6" s="87">
        <f t="shared" si="0"/>
        <v>-2.4717911595640019E-2</v>
      </c>
      <c r="P6" s="113"/>
      <c r="Q6" s="113">
        <v>0</v>
      </c>
      <c r="R6" s="177">
        <f t="shared" si="1"/>
        <v>-1.3333333333333345E-2</v>
      </c>
      <c r="S6" s="178">
        <f t="shared" si="1"/>
        <v>-2.222222222222224E-2</v>
      </c>
      <c r="T6" s="178">
        <f t="shared" si="1"/>
        <v>-3.8736296638195569E-2</v>
      </c>
      <c r="U6" s="178">
        <f t="shared" si="1"/>
        <v>-6.6925563363937748E-2</v>
      </c>
      <c r="V6" s="179">
        <f t="shared" si="1"/>
        <v>-0.10985738486951119</v>
      </c>
      <c r="W6" s="204"/>
      <c r="X6" s="225"/>
    </row>
    <row r="7" spans="2:24" ht="15.75" thickTop="1" x14ac:dyDescent="0.25">
      <c r="B7" s="206" t="s">
        <v>136</v>
      </c>
      <c r="C7" s="78" t="s">
        <v>139</v>
      </c>
      <c r="D7" s="211">
        <v>10.449</v>
      </c>
      <c r="E7" s="208">
        <v>10.250999999999999</v>
      </c>
      <c r="F7" s="208">
        <v>10.052</v>
      </c>
      <c r="G7" s="211">
        <v>9.6607111645510901</v>
      </c>
      <c r="H7" s="211">
        <v>8.9124326007145402</v>
      </c>
      <c r="I7" s="224">
        <v>7.5920682332030003</v>
      </c>
      <c r="J7" s="113"/>
      <c r="K7" s="103">
        <f t="shared" si="0"/>
        <v>-0.1980000000000004</v>
      </c>
      <c r="L7" s="75">
        <f t="shared" si="0"/>
        <v>-0.39700000000000024</v>
      </c>
      <c r="M7" s="75">
        <f t="shared" si="0"/>
        <v>-0.78828883544890971</v>
      </c>
      <c r="N7" s="75">
        <f t="shared" si="0"/>
        <v>-1.5365673992854596</v>
      </c>
      <c r="O7" s="76">
        <f t="shared" si="0"/>
        <v>-2.8569317667969996</v>
      </c>
      <c r="P7" s="113"/>
      <c r="Q7" s="113">
        <v>0</v>
      </c>
      <c r="R7" s="174">
        <f t="shared" si="1"/>
        <v>-1.8949181739879452E-2</v>
      </c>
      <c r="S7" s="175">
        <f t="shared" si="1"/>
        <v>-3.7994066417839048E-2</v>
      </c>
      <c r="T7" s="175">
        <f t="shared" si="1"/>
        <v>-7.5441557608279239E-2</v>
      </c>
      <c r="U7" s="175">
        <f t="shared" si="1"/>
        <v>-0.14705401466986884</v>
      </c>
      <c r="V7" s="176">
        <f t="shared" si="1"/>
        <v>-0.27341676397712694</v>
      </c>
      <c r="W7" s="204"/>
      <c r="X7" s="225"/>
    </row>
    <row r="8" spans="2:24" x14ac:dyDescent="0.25">
      <c r="B8" s="154"/>
      <c r="C8" s="78" t="s">
        <v>140</v>
      </c>
      <c r="D8" s="210">
        <v>7.2089999999999996</v>
      </c>
      <c r="E8" s="210">
        <v>7.1660000000000004</v>
      </c>
      <c r="F8" s="210">
        <v>7.133</v>
      </c>
      <c r="G8" s="210">
        <v>7.0651603364119797</v>
      </c>
      <c r="H8" s="210">
        <v>6.9230662028608396</v>
      </c>
      <c r="I8" s="220">
        <v>6.5933518168064396</v>
      </c>
      <c r="J8" s="113"/>
      <c r="K8" s="103">
        <f t="shared" si="0"/>
        <v>-4.2999999999999261E-2</v>
      </c>
      <c r="L8" s="75">
        <f t="shared" si="0"/>
        <v>-7.5999999999999623E-2</v>
      </c>
      <c r="M8" s="75">
        <f t="shared" si="0"/>
        <v>-0.14383966358801992</v>
      </c>
      <c r="N8" s="75">
        <f t="shared" si="0"/>
        <v>-0.28593379713916001</v>
      </c>
      <c r="O8" s="76">
        <f t="shared" si="0"/>
        <v>-0.61564818319356007</v>
      </c>
      <c r="P8" s="113"/>
      <c r="Q8" s="113">
        <v>0</v>
      </c>
      <c r="R8" s="174">
        <f t="shared" si="1"/>
        <v>-5.9647662643916299E-3</v>
      </c>
      <c r="S8" s="175">
        <f t="shared" si="1"/>
        <v>-1.0542377583576033E-2</v>
      </c>
      <c r="T8" s="175">
        <f t="shared" si="1"/>
        <v>-1.9952790066308769E-2</v>
      </c>
      <c r="U8" s="175">
        <f t="shared" si="1"/>
        <v>-3.9663448070350951E-2</v>
      </c>
      <c r="V8" s="176">
        <f t="shared" si="1"/>
        <v>-8.5399942182488572E-2</v>
      </c>
      <c r="W8" s="204"/>
      <c r="X8" s="225"/>
    </row>
    <row r="9" spans="2:24" ht="15.75" thickBot="1" x14ac:dyDescent="0.3">
      <c r="B9" s="155"/>
      <c r="C9" s="81" t="s">
        <v>141</v>
      </c>
      <c r="D9" s="86">
        <v>4.8869999999999996</v>
      </c>
      <c r="E9" s="86">
        <v>4.8550000000000004</v>
      </c>
      <c r="F9" s="86">
        <v>4.827</v>
      </c>
      <c r="G9" s="205">
        <v>4.7715925880892502</v>
      </c>
      <c r="H9" s="205">
        <v>4.6698808545513</v>
      </c>
      <c r="I9" s="223">
        <v>4.4964587056332803</v>
      </c>
      <c r="J9" s="113"/>
      <c r="K9" s="106">
        <f t="shared" si="0"/>
        <v>-3.199999999999914E-2</v>
      </c>
      <c r="L9" s="86">
        <f t="shared" si="0"/>
        <v>-5.9999999999999609E-2</v>
      </c>
      <c r="M9" s="86">
        <f t="shared" si="0"/>
        <v>-0.11540741191074932</v>
      </c>
      <c r="N9" s="86">
        <f t="shared" si="0"/>
        <v>-0.21711914544869959</v>
      </c>
      <c r="O9" s="87">
        <f t="shared" si="0"/>
        <v>-0.39054129436671925</v>
      </c>
      <c r="P9" s="113"/>
      <c r="Q9" s="113">
        <v>0</v>
      </c>
      <c r="R9" s="177">
        <f t="shared" si="1"/>
        <v>-6.5479844485367596E-3</v>
      </c>
      <c r="S9" s="178">
        <f t="shared" si="1"/>
        <v>-1.2277470841006674E-2</v>
      </c>
      <c r="T9" s="178">
        <f t="shared" si="1"/>
        <v>-2.361518557617134E-2</v>
      </c>
      <c r="U9" s="178">
        <f t="shared" si="1"/>
        <v>-4.442789962117856E-2</v>
      </c>
      <c r="V9" s="179">
        <f t="shared" si="1"/>
        <v>-7.991432256327384E-2</v>
      </c>
      <c r="W9" s="204"/>
      <c r="X9" s="225"/>
    </row>
    <row r="10" spans="2:24" ht="15.75" thickTop="1" x14ac:dyDescent="0.25">
      <c r="B10" s="156" t="s">
        <v>143</v>
      </c>
      <c r="C10" s="88" t="s">
        <v>139</v>
      </c>
      <c r="D10" s="213">
        <v>0.54</v>
      </c>
      <c r="E10" s="213">
        <v>0.52</v>
      </c>
      <c r="F10" s="213">
        <v>0.5</v>
      </c>
      <c r="G10" s="213">
        <v>0.46117148145317699</v>
      </c>
      <c r="H10" s="213">
        <v>0.38944655979500398</v>
      </c>
      <c r="I10" s="188">
        <v>0.26914608512084898</v>
      </c>
      <c r="J10" s="113"/>
      <c r="K10" s="105">
        <f t="shared" si="0"/>
        <v>-2.0000000000000018E-2</v>
      </c>
      <c r="L10" s="82">
        <f t="shared" si="0"/>
        <v>-4.0000000000000036E-2</v>
      </c>
      <c r="M10" s="82">
        <f t="shared" si="0"/>
        <v>-7.8828518546823045E-2</v>
      </c>
      <c r="N10" s="82">
        <f t="shared" si="0"/>
        <v>-0.15055344020499606</v>
      </c>
      <c r="O10" s="83">
        <f t="shared" si="0"/>
        <v>-0.27085391487915106</v>
      </c>
      <c r="P10" s="113"/>
      <c r="Q10" s="113">
        <v>0</v>
      </c>
      <c r="R10" s="180">
        <f t="shared" si="1"/>
        <v>-3.703703703703707E-2</v>
      </c>
      <c r="S10" s="181">
        <f t="shared" si="1"/>
        <v>-7.4074074074074139E-2</v>
      </c>
      <c r="T10" s="181">
        <f t="shared" si="1"/>
        <v>-0.14597873804967229</v>
      </c>
      <c r="U10" s="181">
        <f t="shared" si="1"/>
        <v>-0.27880266704628898</v>
      </c>
      <c r="V10" s="182">
        <f t="shared" si="1"/>
        <v>-0.50158132385027976</v>
      </c>
      <c r="W10" s="204"/>
      <c r="X10" s="225"/>
    </row>
    <row r="11" spans="2:24" x14ac:dyDescent="0.25">
      <c r="B11" s="154"/>
      <c r="C11" s="78" t="s">
        <v>140</v>
      </c>
      <c r="D11" s="85">
        <v>0.25</v>
      </c>
      <c r="E11" s="85">
        <v>0.246</v>
      </c>
      <c r="F11" s="85">
        <v>0.24299999999999999</v>
      </c>
      <c r="G11" s="85">
        <v>0.235757158851333</v>
      </c>
      <c r="H11" s="85">
        <v>0.22087615867183899</v>
      </c>
      <c r="I11" s="221">
        <v>0.187962323653946</v>
      </c>
      <c r="J11" s="113"/>
      <c r="K11" s="103">
        <f t="shared" si="0"/>
        <v>-4.0000000000000036E-3</v>
      </c>
      <c r="L11" s="75">
        <f t="shared" si="0"/>
        <v>-7.0000000000000062E-3</v>
      </c>
      <c r="M11" s="75">
        <f t="shared" si="0"/>
        <v>-1.4242841148667001E-2</v>
      </c>
      <c r="N11" s="75">
        <f t="shared" si="0"/>
        <v>-2.912384132816101E-2</v>
      </c>
      <c r="O11" s="76">
        <f t="shared" si="0"/>
        <v>-6.2037676346054005E-2</v>
      </c>
      <c r="P11" s="113"/>
      <c r="Q11" s="113">
        <v>0</v>
      </c>
      <c r="R11" s="174">
        <f t="shared" si="1"/>
        <v>-1.6000000000000014E-2</v>
      </c>
      <c r="S11" s="175">
        <f t="shared" si="1"/>
        <v>-2.8000000000000025E-2</v>
      </c>
      <c r="T11" s="175">
        <f t="shared" si="1"/>
        <v>-5.6971364594668006E-2</v>
      </c>
      <c r="U11" s="175">
        <f t="shared" si="1"/>
        <v>-0.11649536531264404</v>
      </c>
      <c r="V11" s="176">
        <f t="shared" si="1"/>
        <v>-0.24815070538421602</v>
      </c>
      <c r="W11" s="204"/>
      <c r="X11" s="225"/>
    </row>
    <row r="12" spans="2:24" ht="15.75" thickBot="1" x14ac:dyDescent="0.3">
      <c r="B12" s="157"/>
      <c r="C12" s="95" t="s">
        <v>141</v>
      </c>
      <c r="D12" s="21">
        <v>0.129</v>
      </c>
      <c r="E12" s="219">
        <v>0.126</v>
      </c>
      <c r="F12" s="219">
        <v>0.125</v>
      </c>
      <c r="G12" s="219">
        <v>0.121434799249843</v>
      </c>
      <c r="H12" s="219">
        <v>0.114903200442953</v>
      </c>
      <c r="I12" s="222">
        <v>0.10188064834898999</v>
      </c>
      <c r="K12" s="104">
        <f t="shared" si="0"/>
        <v>-3.0000000000000027E-3</v>
      </c>
      <c r="L12" s="89">
        <f t="shared" si="0"/>
        <v>-4.0000000000000036E-3</v>
      </c>
      <c r="M12" s="89">
        <f t="shared" si="0"/>
        <v>-7.5652007501570001E-3</v>
      </c>
      <c r="N12" s="89">
        <f t="shared" si="0"/>
        <v>-1.4096799557046999E-2</v>
      </c>
      <c r="O12" s="90">
        <f t="shared" si="0"/>
        <v>-2.711935165101001E-2</v>
      </c>
      <c r="Q12" s="113">
        <v>0</v>
      </c>
      <c r="R12" s="183">
        <f t="shared" si="1"/>
        <v>-2.3255813953488393E-2</v>
      </c>
      <c r="S12" s="184">
        <f t="shared" si="1"/>
        <v>-3.1007751937984523E-2</v>
      </c>
      <c r="T12" s="184">
        <f t="shared" si="1"/>
        <v>-5.8644967055480619E-2</v>
      </c>
      <c r="U12" s="184">
        <f t="shared" si="1"/>
        <v>-0.10927751594610076</v>
      </c>
      <c r="V12" s="185">
        <f t="shared" si="1"/>
        <v>-0.21022753217837217</v>
      </c>
      <c r="X12" s="225"/>
    </row>
    <row r="13" spans="2:24" x14ac:dyDescent="0.25">
      <c r="X13" s="225"/>
    </row>
    <row r="14" spans="2:24" x14ac:dyDescent="0.25">
      <c r="X14" s="225"/>
    </row>
    <row r="15" spans="2:24" x14ac:dyDescent="0.25">
      <c r="X15" s="225"/>
    </row>
    <row r="16" spans="2:24" x14ac:dyDescent="0.25">
      <c r="X16" s="225"/>
    </row>
    <row r="17" spans="24:24" x14ac:dyDescent="0.25">
      <c r="X17" s="225"/>
    </row>
    <row r="18" spans="24:24" x14ac:dyDescent="0.25">
      <c r="X18" s="225"/>
    </row>
    <row r="19" spans="24:24" x14ac:dyDescent="0.25">
      <c r="X19" s="225"/>
    </row>
    <row r="20" spans="24:24" x14ac:dyDescent="0.25">
      <c r="X20" s="225"/>
    </row>
    <row r="21" spans="24:24" x14ac:dyDescent="0.25">
      <c r="X21" s="225"/>
    </row>
    <row r="22" spans="24:24" x14ac:dyDescent="0.25">
      <c r="X22" s="225"/>
    </row>
    <row r="23" spans="24:24" x14ac:dyDescent="0.25">
      <c r="X23" s="225"/>
    </row>
    <row r="24" spans="24:24" x14ac:dyDescent="0.25">
      <c r="X24" s="225"/>
    </row>
    <row r="25" spans="24:24" x14ac:dyDescent="0.25">
      <c r="X25" s="225"/>
    </row>
    <row r="26" spans="24:24" x14ac:dyDescent="0.25">
      <c r="X26" s="225"/>
    </row>
    <row r="27" spans="24:24" x14ac:dyDescent="0.25">
      <c r="X27" s="225"/>
    </row>
    <row r="28" spans="24:24" ht="15.75" thickBot="1" x14ac:dyDescent="0.3"/>
    <row r="29" spans="24:24" ht="15.75" thickBot="1" x14ac:dyDescent="0.3">
      <c r="X29" s="202" t="s">
        <v>135</v>
      </c>
    </row>
    <row r="30" spans="24:24" x14ac:dyDescent="0.25">
      <c r="X30" s="226"/>
    </row>
    <row r="31" spans="24:24" x14ac:dyDescent="0.25">
      <c r="X31" s="225"/>
    </row>
    <row r="32" spans="24:24" x14ac:dyDescent="0.25">
      <c r="X32" s="225"/>
    </row>
    <row r="33" spans="24:24" x14ac:dyDescent="0.25">
      <c r="X33" s="225"/>
    </row>
    <row r="34" spans="24:24" x14ac:dyDescent="0.25">
      <c r="X34" s="225"/>
    </row>
    <row r="35" spans="24:24" x14ac:dyDescent="0.25">
      <c r="X35" s="225"/>
    </row>
    <row r="36" spans="24:24" x14ac:dyDescent="0.25">
      <c r="X36" s="225"/>
    </row>
    <row r="37" spans="24:24" x14ac:dyDescent="0.25">
      <c r="X37" s="225"/>
    </row>
    <row r="38" spans="24:24" x14ac:dyDescent="0.25">
      <c r="X38" s="225"/>
    </row>
    <row r="39" spans="24:24" x14ac:dyDescent="0.25">
      <c r="X39" s="225"/>
    </row>
    <row r="40" spans="24:24" x14ac:dyDescent="0.25">
      <c r="X40" s="225"/>
    </row>
    <row r="41" spans="24:24" x14ac:dyDescent="0.25">
      <c r="X41" s="225"/>
    </row>
    <row r="42" spans="24:24" x14ac:dyDescent="0.25">
      <c r="X42" s="225"/>
    </row>
    <row r="43" spans="24:24" x14ac:dyDescent="0.25">
      <c r="X43" s="225"/>
    </row>
    <row r="44" spans="24:24" x14ac:dyDescent="0.25">
      <c r="X44" s="225"/>
    </row>
    <row r="45" spans="24:24" x14ac:dyDescent="0.25">
      <c r="X45" s="225"/>
    </row>
    <row r="46" spans="24:24" x14ac:dyDescent="0.25">
      <c r="X46" s="225"/>
    </row>
    <row r="47" spans="24:24" x14ac:dyDescent="0.25">
      <c r="X47" s="225"/>
    </row>
    <row r="48" spans="24:24" x14ac:dyDescent="0.25">
      <c r="X48" s="225"/>
    </row>
    <row r="49" spans="24:24" x14ac:dyDescent="0.25">
      <c r="X49" s="225"/>
    </row>
    <row r="50" spans="24:24" x14ac:dyDescent="0.25">
      <c r="X50" s="225"/>
    </row>
    <row r="51" spans="24:24" x14ac:dyDescent="0.25">
      <c r="X51" s="225"/>
    </row>
    <row r="52" spans="24:24" x14ac:dyDescent="0.25">
      <c r="X52" s="225"/>
    </row>
    <row r="53" spans="24:24" x14ac:dyDescent="0.25">
      <c r="X53" s="225"/>
    </row>
    <row r="54" spans="24:24" x14ac:dyDescent="0.25">
      <c r="X54" s="225"/>
    </row>
  </sheetData>
  <mergeCells count="7">
    <mergeCell ref="X3:X27"/>
    <mergeCell ref="X30:X54"/>
    <mergeCell ref="K2:O2"/>
    <mergeCell ref="R2:V2"/>
    <mergeCell ref="B4:B6"/>
    <mergeCell ref="B7:B9"/>
    <mergeCell ref="B10:B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CCC4-E0BF-497B-855B-556A780B4AEB}">
  <dimension ref="B1:V31"/>
  <sheetViews>
    <sheetView zoomScale="80" zoomScaleNormal="80" workbookViewId="0">
      <selection activeCell="R32" sqref="R32"/>
    </sheetView>
  </sheetViews>
  <sheetFormatPr defaultRowHeight="15" x14ac:dyDescent="0.25"/>
  <cols>
    <col min="1" max="1" width="3.7109375" customWidth="1"/>
    <col min="2" max="2" width="31.85546875" bestFit="1" customWidth="1"/>
    <col min="3" max="3" width="31.140625" bestFit="1" customWidth="1"/>
    <col min="4" max="4" width="16.28515625" bestFit="1" customWidth="1"/>
    <col min="5" max="5" width="11.85546875" bestFit="1" customWidth="1"/>
    <col min="6" max="9" width="11.42578125" bestFit="1" customWidth="1"/>
    <col min="10" max="10" width="3.7109375" customWidth="1"/>
    <col min="11" max="11" width="11.7109375" bestFit="1" customWidth="1"/>
    <col min="12" max="15" width="10.140625" bestFit="1" customWidth="1"/>
    <col min="16" max="17" width="3.7109375" customWidth="1"/>
    <col min="18" max="18" width="11.7109375" bestFit="1" customWidth="1"/>
    <col min="19" max="22" width="10.140625" bestFit="1" customWidth="1"/>
    <col min="23" max="23" width="3.7109375" customWidth="1"/>
    <col min="36" max="36" width="3.7109375" customWidth="1"/>
    <col min="49" max="49" width="3.7109375" customWidth="1"/>
  </cols>
  <sheetData>
    <row r="1" spans="2:22" x14ac:dyDescent="0.25">
      <c r="B1" s="93"/>
      <c r="C1" s="84"/>
      <c r="D1" s="77"/>
      <c r="E1" s="77"/>
      <c r="F1" s="77"/>
      <c r="G1" s="77"/>
      <c r="H1" s="77"/>
      <c r="I1" s="77"/>
    </row>
    <row r="2" spans="2:22" x14ac:dyDescent="0.25">
      <c r="B2" s="196" t="s">
        <v>128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</row>
    <row r="3" spans="2:22" ht="15.75" thickBot="1" x14ac:dyDescent="0.3">
      <c r="B3" s="93"/>
      <c r="C3" s="84"/>
      <c r="D3" s="77"/>
      <c r="E3" s="77"/>
      <c r="F3" s="77"/>
      <c r="G3" s="77"/>
      <c r="H3" s="77"/>
      <c r="I3" s="77"/>
    </row>
    <row r="4" spans="2:22" ht="15.75" thickBot="1" x14ac:dyDescent="0.3">
      <c r="C4" s="2"/>
      <c r="D4">
        <v>0</v>
      </c>
      <c r="E4">
        <v>0.5</v>
      </c>
      <c r="F4">
        <v>1</v>
      </c>
      <c r="G4">
        <v>2</v>
      </c>
      <c r="H4">
        <v>4</v>
      </c>
      <c r="I4">
        <v>8</v>
      </c>
      <c r="K4" s="151" t="s">
        <v>99</v>
      </c>
      <c r="L4" s="152"/>
      <c r="M4" s="152"/>
      <c r="N4" s="152"/>
      <c r="O4" s="153"/>
      <c r="R4" s="151" t="s">
        <v>100</v>
      </c>
      <c r="S4" s="152"/>
      <c r="T4" s="152"/>
      <c r="U4" s="152"/>
      <c r="V4" s="153"/>
    </row>
    <row r="5" spans="2:22" x14ac:dyDescent="0.25">
      <c r="B5" s="7" t="s">
        <v>124</v>
      </c>
      <c r="C5" s="24"/>
      <c r="D5" s="8" t="s">
        <v>10</v>
      </c>
      <c r="E5" s="9" t="s">
        <v>82</v>
      </c>
      <c r="F5" s="9" t="s">
        <v>123</v>
      </c>
      <c r="G5" s="9" t="s">
        <v>83</v>
      </c>
      <c r="H5" s="9" t="s">
        <v>121</v>
      </c>
      <c r="I5" s="10" t="s">
        <v>122</v>
      </c>
      <c r="J5" s="113"/>
      <c r="K5" s="171" t="s">
        <v>82</v>
      </c>
      <c r="L5" s="9" t="s">
        <v>123</v>
      </c>
      <c r="M5" s="9" t="s">
        <v>83</v>
      </c>
      <c r="N5" s="9" t="s">
        <v>121</v>
      </c>
      <c r="O5" s="10" t="s">
        <v>122</v>
      </c>
      <c r="P5" s="113"/>
      <c r="Q5" s="113"/>
      <c r="R5" s="171" t="s">
        <v>82</v>
      </c>
      <c r="S5" s="9" t="s">
        <v>123</v>
      </c>
      <c r="T5" s="9" t="s">
        <v>83</v>
      </c>
      <c r="U5" s="9" t="s">
        <v>121</v>
      </c>
      <c r="V5" s="10" t="s">
        <v>122</v>
      </c>
    </row>
    <row r="6" spans="2:22" x14ac:dyDescent="0.25">
      <c r="B6" s="197" t="s">
        <v>94</v>
      </c>
      <c r="C6" s="78" t="s">
        <v>92</v>
      </c>
      <c r="D6" s="75">
        <v>1.8149999999999999</v>
      </c>
      <c r="E6" s="75">
        <v>1.8049999999999999</v>
      </c>
      <c r="F6" s="75">
        <v>1.774</v>
      </c>
      <c r="G6" s="75">
        <v>1.696</v>
      </c>
      <c r="H6" s="75">
        <v>1.522</v>
      </c>
      <c r="I6" s="76">
        <v>1.2450000000000001</v>
      </c>
      <c r="J6" s="113"/>
      <c r="K6" s="103">
        <f t="shared" ref="K6:K28" si="0">E6-$D6</f>
        <v>-1.0000000000000009E-2</v>
      </c>
      <c r="L6" s="75">
        <f t="shared" ref="L6:L28" si="1">F6-$D6</f>
        <v>-4.0999999999999925E-2</v>
      </c>
      <c r="M6" s="75">
        <f t="shared" ref="M6:M28" si="2">G6-$D6</f>
        <v>-0.11899999999999999</v>
      </c>
      <c r="N6" s="75">
        <f t="shared" ref="N6:N28" si="3">H6-$D6</f>
        <v>-0.29299999999999993</v>
      </c>
      <c r="O6" s="76">
        <f t="shared" ref="O6:O28" si="4">I6-$D6</f>
        <v>-0.56999999999999984</v>
      </c>
      <c r="P6" s="113"/>
      <c r="Q6" s="113">
        <v>0</v>
      </c>
      <c r="R6" s="174">
        <f t="shared" ref="R6:R28" si="5">K6/$D6</f>
        <v>-5.5096418732782423E-3</v>
      </c>
      <c r="S6" s="175">
        <f t="shared" ref="S6:S28" si="6">L6/$D6</f>
        <v>-2.2589531680440731E-2</v>
      </c>
      <c r="T6" s="175">
        <f t="shared" ref="T6:T28" si="7">M6/$D6</f>
        <v>-6.5564738292011024E-2</v>
      </c>
      <c r="U6" s="175">
        <f t="shared" ref="U6:U28" si="8">N6/$D6</f>
        <v>-0.1614325068870523</v>
      </c>
      <c r="V6" s="176">
        <f t="shared" ref="V6:V28" si="9">O6/$D6</f>
        <v>-0.3140495867768594</v>
      </c>
    </row>
    <row r="7" spans="2:22" x14ac:dyDescent="0.25">
      <c r="B7" s="198"/>
      <c r="C7" s="78" t="s">
        <v>126</v>
      </c>
      <c r="D7" s="75">
        <f>D6/25</f>
        <v>7.2599999999999998E-2</v>
      </c>
      <c r="E7" s="75">
        <f t="shared" ref="E7:I7" si="10">E6/25</f>
        <v>7.22E-2</v>
      </c>
      <c r="F7" s="75">
        <f t="shared" si="10"/>
        <v>7.0959999999999995E-2</v>
      </c>
      <c r="G7" s="75">
        <f t="shared" si="10"/>
        <v>6.7839999999999998E-2</v>
      </c>
      <c r="H7" s="75">
        <f t="shared" si="10"/>
        <v>6.0880000000000004E-2</v>
      </c>
      <c r="I7" s="76">
        <f t="shared" si="10"/>
        <v>4.9800000000000004E-2</v>
      </c>
      <c r="J7" s="113"/>
      <c r="K7" s="103">
        <f t="shared" ref="K7" si="11">E7-$D7</f>
        <v>-3.9999999999999758E-4</v>
      </c>
      <c r="L7" s="75">
        <f t="shared" ref="L7" si="12">F7-$D7</f>
        <v>-1.6400000000000026E-3</v>
      </c>
      <c r="M7" s="75">
        <f t="shared" ref="M7" si="13">G7-$D7</f>
        <v>-4.7600000000000003E-3</v>
      </c>
      <c r="N7" s="75">
        <f t="shared" ref="N7" si="14">H7-$D7</f>
        <v>-1.1719999999999994E-2</v>
      </c>
      <c r="O7" s="76">
        <f t="shared" ref="O7" si="15">I7-$D7</f>
        <v>-2.2799999999999994E-2</v>
      </c>
      <c r="P7" s="113"/>
      <c r="Q7" s="113">
        <v>0</v>
      </c>
      <c r="R7" s="174">
        <f t="shared" ref="R7" si="16">K7/$D7</f>
        <v>-5.5096418732782041E-3</v>
      </c>
      <c r="S7" s="175">
        <f t="shared" ref="S7" si="17">L7/$D7</f>
        <v>-2.2589531680440807E-2</v>
      </c>
      <c r="T7" s="175">
        <f t="shared" ref="T7" si="18">M7/$D7</f>
        <v>-6.5564738292011024E-2</v>
      </c>
      <c r="U7" s="175">
        <f t="shared" ref="U7" si="19">N7/$D7</f>
        <v>-0.16143250688705227</v>
      </c>
      <c r="V7" s="176">
        <f t="shared" ref="V7" si="20">O7/$D7</f>
        <v>-0.3140495867768594</v>
      </c>
    </row>
    <row r="8" spans="2:22" x14ac:dyDescent="0.25">
      <c r="B8" s="198"/>
      <c r="C8" s="78" t="s">
        <v>93</v>
      </c>
      <c r="D8" s="75">
        <v>1.9490000000000001</v>
      </c>
      <c r="E8" s="85">
        <v>1.946</v>
      </c>
      <c r="F8" s="75">
        <v>1.915</v>
      </c>
      <c r="G8" s="75">
        <v>1.837</v>
      </c>
      <c r="H8" s="75">
        <v>1.6539999999999999</v>
      </c>
      <c r="I8" s="76">
        <v>1.347</v>
      </c>
      <c r="J8" s="113"/>
      <c r="K8" s="103">
        <f t="shared" si="0"/>
        <v>-3.0000000000001137E-3</v>
      </c>
      <c r="L8" s="75">
        <f t="shared" si="1"/>
        <v>-3.400000000000003E-2</v>
      </c>
      <c r="M8" s="75">
        <f t="shared" si="2"/>
        <v>-0.1120000000000001</v>
      </c>
      <c r="N8" s="75">
        <f t="shared" si="3"/>
        <v>-0.29500000000000015</v>
      </c>
      <c r="O8" s="76">
        <f t="shared" si="4"/>
        <v>-0.60200000000000009</v>
      </c>
      <c r="P8" s="113"/>
      <c r="Q8" s="113">
        <v>0</v>
      </c>
      <c r="R8" s="174">
        <f t="shared" si="5"/>
        <v>-1.5392508978964155E-3</v>
      </c>
      <c r="S8" s="175">
        <f t="shared" si="6"/>
        <v>-1.7444843509492061E-2</v>
      </c>
      <c r="T8" s="175">
        <f t="shared" si="7"/>
        <v>-5.7465366854797383E-2</v>
      </c>
      <c r="U8" s="175">
        <f t="shared" si="8"/>
        <v>-0.15135967162647518</v>
      </c>
      <c r="V8" s="176">
        <f t="shared" si="9"/>
        <v>-0.30887634684453569</v>
      </c>
    </row>
    <row r="9" spans="2:22" x14ac:dyDescent="0.25">
      <c r="B9" s="198"/>
      <c r="C9" s="78" t="s">
        <v>91</v>
      </c>
      <c r="D9" s="75">
        <f>D8-D6</f>
        <v>0.13400000000000012</v>
      </c>
      <c r="E9" s="75">
        <f t="shared" ref="E9:I9" si="21">E8-E6</f>
        <v>0.14100000000000001</v>
      </c>
      <c r="F9" s="75">
        <f t="shared" si="21"/>
        <v>0.14100000000000001</v>
      </c>
      <c r="G9" s="75">
        <f t="shared" si="21"/>
        <v>0.14100000000000001</v>
      </c>
      <c r="H9" s="75">
        <f t="shared" si="21"/>
        <v>0.1319999999999999</v>
      </c>
      <c r="I9" s="76">
        <f t="shared" si="21"/>
        <v>0.10199999999999987</v>
      </c>
      <c r="J9" s="113"/>
      <c r="K9" s="103">
        <f t="shared" si="0"/>
        <v>6.9999999999998952E-3</v>
      </c>
      <c r="L9" s="75">
        <f t="shared" si="1"/>
        <v>6.9999999999998952E-3</v>
      </c>
      <c r="M9" s="75">
        <f t="shared" si="2"/>
        <v>6.9999999999998952E-3</v>
      </c>
      <c r="N9" s="75">
        <f t="shared" si="3"/>
        <v>-2.0000000000002238E-3</v>
      </c>
      <c r="O9" s="76">
        <f t="shared" si="4"/>
        <v>-3.200000000000025E-2</v>
      </c>
      <c r="P9" s="113"/>
      <c r="Q9" s="113">
        <v>0</v>
      </c>
      <c r="R9" s="174">
        <f t="shared" si="5"/>
        <v>5.2238805970148426E-2</v>
      </c>
      <c r="S9" s="175">
        <f t="shared" si="6"/>
        <v>5.2238805970148426E-2</v>
      </c>
      <c r="T9" s="175">
        <f t="shared" si="7"/>
        <v>5.2238805970148426E-2</v>
      </c>
      <c r="U9" s="175">
        <f t="shared" si="8"/>
        <v>-1.4925373134330015E-2</v>
      </c>
      <c r="V9" s="176">
        <f t="shared" si="9"/>
        <v>-0.23880597014925539</v>
      </c>
    </row>
    <row r="10" spans="2:22" x14ac:dyDescent="0.25">
      <c r="B10" s="198"/>
      <c r="C10" s="78" t="s">
        <v>125</v>
      </c>
      <c r="D10" s="172">
        <f>D9/D6</f>
        <v>7.3829201101928449E-2</v>
      </c>
      <c r="E10" s="172">
        <f t="shared" ref="E10:I10" si="22">E9/E6</f>
        <v>7.8116343490304718E-2</v>
      </c>
      <c r="F10" s="172">
        <f t="shared" si="22"/>
        <v>7.948139797068772E-2</v>
      </c>
      <c r="G10" s="172">
        <f t="shared" si="22"/>
        <v>8.3136792452830205E-2</v>
      </c>
      <c r="H10" s="172">
        <f t="shared" si="22"/>
        <v>8.6727989487516352E-2</v>
      </c>
      <c r="I10" s="173">
        <f t="shared" si="22"/>
        <v>8.1927710843373386E-2</v>
      </c>
      <c r="J10" s="113"/>
      <c r="K10" s="103">
        <f t="shared" ref="K10" si="23">E10-$D10</f>
        <v>4.2871423883762694E-3</v>
      </c>
      <c r="L10" s="75">
        <f t="shared" ref="L10" si="24">F10-$D10</f>
        <v>5.6521968687592711E-3</v>
      </c>
      <c r="M10" s="75">
        <f t="shared" ref="M10" si="25">G10-$D10</f>
        <v>9.307591350901756E-3</v>
      </c>
      <c r="N10" s="75">
        <f t="shared" ref="N10" si="26">H10-$D10</f>
        <v>1.2898788385587903E-2</v>
      </c>
      <c r="O10" s="76">
        <f t="shared" ref="O10" si="27">I10-$D10</f>
        <v>8.098509741444937E-3</v>
      </c>
      <c r="P10" s="113"/>
      <c r="Q10" s="113">
        <v>0</v>
      </c>
      <c r="R10" s="174">
        <f t="shared" ref="R10" si="28">K10/$D10</f>
        <v>5.8068383842559114E-2</v>
      </c>
      <c r="S10" s="175">
        <f t="shared" ref="S10" si="29">L10/$D10</f>
        <v>7.6557741170134821E-2</v>
      </c>
      <c r="T10" s="175">
        <f t="shared" ref="T10" si="30">M10/$D10</f>
        <v>0.12606924105885575</v>
      </c>
      <c r="U10" s="175">
        <f t="shared" ref="U10" si="31">N10/$D10</f>
        <v>0.17471120089434344</v>
      </c>
      <c r="V10" s="176">
        <f t="shared" ref="V10" si="32">O10/$D10</f>
        <v>0.10969250134867571</v>
      </c>
    </row>
    <row r="11" spans="2:22" x14ac:dyDescent="0.25">
      <c r="B11" s="198"/>
      <c r="C11" s="71" t="s">
        <v>95</v>
      </c>
      <c r="D11" s="4">
        <v>220</v>
      </c>
      <c r="E11" s="4">
        <v>220</v>
      </c>
      <c r="F11" s="4">
        <v>220</v>
      </c>
      <c r="G11" s="4">
        <v>210</v>
      </c>
      <c r="H11" s="4">
        <v>190</v>
      </c>
      <c r="I11" s="12">
        <v>150</v>
      </c>
      <c r="J11" s="113"/>
      <c r="K11" s="96">
        <f t="shared" si="0"/>
        <v>0</v>
      </c>
      <c r="L11" s="4">
        <f t="shared" si="1"/>
        <v>0</v>
      </c>
      <c r="M11" s="4">
        <f t="shared" si="2"/>
        <v>-10</v>
      </c>
      <c r="N11" s="4">
        <f t="shared" si="3"/>
        <v>-30</v>
      </c>
      <c r="O11" s="12">
        <f t="shared" si="4"/>
        <v>-70</v>
      </c>
      <c r="P11" s="113"/>
      <c r="Q11" s="113">
        <v>0</v>
      </c>
      <c r="R11" s="174">
        <f t="shared" si="5"/>
        <v>0</v>
      </c>
      <c r="S11" s="175">
        <f t="shared" si="6"/>
        <v>0</v>
      </c>
      <c r="T11" s="175">
        <f t="shared" si="7"/>
        <v>-4.5454545454545456E-2</v>
      </c>
      <c r="U11" s="175">
        <f t="shared" si="8"/>
        <v>-0.13636363636363635</v>
      </c>
      <c r="V11" s="176">
        <f t="shared" si="9"/>
        <v>-0.31818181818181818</v>
      </c>
    </row>
    <row r="12" spans="2:22" x14ac:dyDescent="0.25">
      <c r="B12" s="198"/>
      <c r="C12" s="78" t="s">
        <v>96</v>
      </c>
      <c r="D12" s="75">
        <v>490</v>
      </c>
      <c r="E12" s="75">
        <v>500</v>
      </c>
      <c r="F12" s="75">
        <v>490</v>
      </c>
      <c r="G12" s="75">
        <v>450</v>
      </c>
      <c r="H12" s="75">
        <v>390</v>
      </c>
      <c r="I12" s="76">
        <v>310</v>
      </c>
      <c r="J12" s="113"/>
      <c r="K12" s="103">
        <f t="shared" si="0"/>
        <v>10</v>
      </c>
      <c r="L12" s="75">
        <f t="shared" si="1"/>
        <v>0</v>
      </c>
      <c r="M12" s="75">
        <f t="shared" si="2"/>
        <v>-40</v>
      </c>
      <c r="N12" s="75">
        <f t="shared" si="3"/>
        <v>-100</v>
      </c>
      <c r="O12" s="76">
        <f t="shared" si="4"/>
        <v>-180</v>
      </c>
      <c r="P12" s="113"/>
      <c r="Q12" s="113">
        <v>0</v>
      </c>
      <c r="R12" s="174">
        <f t="shared" si="5"/>
        <v>2.0408163265306121E-2</v>
      </c>
      <c r="S12" s="175">
        <f t="shared" si="6"/>
        <v>0</v>
      </c>
      <c r="T12" s="175">
        <f t="shared" si="7"/>
        <v>-8.1632653061224483E-2</v>
      </c>
      <c r="U12" s="175">
        <f t="shared" si="8"/>
        <v>-0.20408163265306123</v>
      </c>
      <c r="V12" s="176">
        <f t="shared" si="9"/>
        <v>-0.36734693877551022</v>
      </c>
    </row>
    <row r="13" spans="2:22" x14ac:dyDescent="0.25">
      <c r="B13" s="198"/>
      <c r="C13" s="189" t="s">
        <v>129</v>
      </c>
      <c r="D13" s="247">
        <f>D12/D8</f>
        <v>251.41097998973831</v>
      </c>
      <c r="E13" s="247">
        <f t="shared" ref="E13:I13" si="33">E12/E8</f>
        <v>256.93730729701952</v>
      </c>
      <c r="F13" s="247">
        <f t="shared" si="33"/>
        <v>255.87467362924281</v>
      </c>
      <c r="G13" s="247">
        <f t="shared" si="33"/>
        <v>244.96461622210126</v>
      </c>
      <c r="H13" s="247">
        <f t="shared" si="33"/>
        <v>235.7920193470375</v>
      </c>
      <c r="I13" s="248">
        <f t="shared" si="33"/>
        <v>230.14105419450632</v>
      </c>
      <c r="J13" s="113"/>
      <c r="K13" s="192">
        <f t="shared" ref="K13" si="34">E13-$D13</f>
        <v>5.5263273072812069</v>
      </c>
      <c r="L13" s="190">
        <f t="shared" ref="L13" si="35">F13-$D13</f>
        <v>4.4636936395044984</v>
      </c>
      <c r="M13" s="190">
        <f t="shared" ref="M13" si="36">G13-$D13</f>
        <v>-6.4463637676370524</v>
      </c>
      <c r="N13" s="190">
        <f t="shared" ref="N13" si="37">H13-$D13</f>
        <v>-15.618960642700813</v>
      </c>
      <c r="O13" s="191">
        <f t="shared" ref="O13" si="38">I13-$D13</f>
        <v>-21.269925795231984</v>
      </c>
      <c r="P13" s="113"/>
      <c r="Q13" s="113">
        <v>0</v>
      </c>
      <c r="R13" s="193">
        <f t="shared" ref="R13" si="39">K13/$D13</f>
        <v>2.1981248820185862E-2</v>
      </c>
      <c r="S13" s="194">
        <f t="shared" ref="S13" si="40">L13/$D13</f>
        <v>1.7754569190600547E-2</v>
      </c>
      <c r="T13" s="194">
        <f t="shared" ref="T13" si="41">M13/$D13</f>
        <v>-2.5640740781886971E-2</v>
      </c>
      <c r="U13" s="194">
        <f t="shared" ref="U13" si="42">N13/$D13</f>
        <v>-6.2125212842089564E-2</v>
      </c>
      <c r="V13" s="195">
        <f t="shared" ref="V13" si="43">O13/$D13</f>
        <v>-8.4602215050830903E-2</v>
      </c>
    </row>
    <row r="14" spans="2:22" ht="15.75" thickBot="1" x14ac:dyDescent="0.3">
      <c r="B14" s="199"/>
      <c r="C14" s="81" t="s">
        <v>185</v>
      </c>
      <c r="D14" s="251">
        <v>90</v>
      </c>
      <c r="E14" s="251">
        <v>90</v>
      </c>
      <c r="F14" s="251">
        <v>90</v>
      </c>
      <c r="G14" s="251">
        <v>100</v>
      </c>
      <c r="H14" s="251">
        <v>100</v>
      </c>
      <c r="I14" s="252">
        <v>120</v>
      </c>
      <c r="J14" s="113"/>
      <c r="K14" s="106">
        <f t="shared" ref="K14" si="44">E14-$D14</f>
        <v>0</v>
      </c>
      <c r="L14" s="86">
        <f t="shared" ref="L14" si="45">F14-$D14</f>
        <v>0</v>
      </c>
      <c r="M14" s="86">
        <f t="shared" ref="M14" si="46">G14-$D14</f>
        <v>10</v>
      </c>
      <c r="N14" s="86">
        <f t="shared" ref="N14" si="47">H14-$D14</f>
        <v>10</v>
      </c>
      <c r="O14" s="87">
        <f t="shared" ref="O14" si="48">I14-$D14</f>
        <v>30</v>
      </c>
      <c r="P14" s="113"/>
      <c r="Q14" s="113">
        <v>0</v>
      </c>
      <c r="R14" s="177">
        <f t="shared" ref="R14" si="49">K14/$D14</f>
        <v>0</v>
      </c>
      <c r="S14" s="178">
        <f t="shared" ref="S14" si="50">L14/$D14</f>
        <v>0</v>
      </c>
      <c r="T14" s="178">
        <f t="shared" ref="T14" si="51">M14/$D14</f>
        <v>0.1111111111111111</v>
      </c>
      <c r="U14" s="178">
        <f t="shared" ref="U14" si="52">N14/$D14</f>
        <v>0.1111111111111111</v>
      </c>
      <c r="V14" s="179">
        <f t="shared" ref="V14" si="53">O14/$D14</f>
        <v>0.33333333333333331</v>
      </c>
    </row>
    <row r="15" spans="2:22" ht="15.75" thickTop="1" x14ac:dyDescent="0.25">
      <c r="B15" s="200" t="s">
        <v>97</v>
      </c>
      <c r="C15" s="207" t="s">
        <v>92</v>
      </c>
      <c r="D15" s="208">
        <v>16.163</v>
      </c>
      <c r="E15" s="208">
        <v>16.021999999999998</v>
      </c>
      <c r="F15" s="208">
        <v>15.750999999999999</v>
      </c>
      <c r="G15" s="208">
        <v>15.042</v>
      </c>
      <c r="H15" s="208">
        <v>13.465999999999999</v>
      </c>
      <c r="I15" s="224">
        <v>10.98</v>
      </c>
      <c r="J15" s="113"/>
      <c r="K15" s="105">
        <f t="shared" si="0"/>
        <v>-0.14100000000000179</v>
      </c>
      <c r="L15" s="82">
        <f t="shared" si="1"/>
        <v>-0.41200000000000081</v>
      </c>
      <c r="M15" s="82">
        <f t="shared" si="2"/>
        <v>-1.1210000000000004</v>
      </c>
      <c r="N15" s="82">
        <f t="shared" si="3"/>
        <v>-2.697000000000001</v>
      </c>
      <c r="O15" s="83">
        <f t="shared" si="4"/>
        <v>-5.1829999999999998</v>
      </c>
      <c r="P15" s="113"/>
      <c r="Q15" s="113">
        <v>0</v>
      </c>
      <c r="R15" s="180">
        <f t="shared" si="5"/>
        <v>-8.7236280393492415E-3</v>
      </c>
      <c r="S15" s="181">
        <f t="shared" si="6"/>
        <v>-2.5490317391573397E-2</v>
      </c>
      <c r="T15" s="181">
        <f t="shared" si="7"/>
        <v>-6.9355936397945947E-2</v>
      </c>
      <c r="U15" s="181">
        <f t="shared" si="8"/>
        <v>-0.16686258739095469</v>
      </c>
      <c r="V15" s="182">
        <f t="shared" si="9"/>
        <v>-0.32067066757408896</v>
      </c>
    </row>
    <row r="16" spans="2:22" x14ac:dyDescent="0.25">
      <c r="B16" s="198"/>
      <c r="C16" s="88" t="s">
        <v>127</v>
      </c>
      <c r="D16" s="82">
        <f>D15/25</f>
        <v>0.64651999999999998</v>
      </c>
      <c r="E16" s="82">
        <f t="shared" ref="E16:I16" si="54">E15/25</f>
        <v>0.64087999999999989</v>
      </c>
      <c r="F16" s="82">
        <f t="shared" si="54"/>
        <v>0.63003999999999993</v>
      </c>
      <c r="G16" s="82">
        <f t="shared" si="54"/>
        <v>0.60167999999999999</v>
      </c>
      <c r="H16" s="82">
        <f t="shared" si="54"/>
        <v>0.53864000000000001</v>
      </c>
      <c r="I16" s="83">
        <f t="shared" si="54"/>
        <v>0.43920000000000003</v>
      </c>
      <c r="J16" s="113"/>
      <c r="K16" s="105">
        <f t="shared" ref="K16" si="55">E16-$D16</f>
        <v>-5.6400000000000894E-3</v>
      </c>
      <c r="L16" s="82">
        <f t="shared" ref="L16" si="56">F16-$D16</f>
        <v>-1.648000000000005E-2</v>
      </c>
      <c r="M16" s="82">
        <f t="shared" ref="M16" si="57">G16-$D16</f>
        <v>-4.4839999999999991E-2</v>
      </c>
      <c r="N16" s="82">
        <f t="shared" ref="N16" si="58">H16-$D16</f>
        <v>-0.10787999999999998</v>
      </c>
      <c r="O16" s="83">
        <f t="shared" ref="O16" si="59">I16-$D16</f>
        <v>-0.20731999999999995</v>
      </c>
      <c r="P16" s="113"/>
      <c r="Q16" s="113">
        <v>0</v>
      </c>
      <c r="R16" s="180">
        <f t="shared" ref="R16" si="60">K16/$D16</f>
        <v>-8.7236280393492693E-3</v>
      </c>
      <c r="S16" s="181">
        <f t="shared" ref="S16" si="61">L16/$D16</f>
        <v>-2.5490317391573425E-2</v>
      </c>
      <c r="T16" s="181">
        <f t="shared" ref="T16" si="62">M16/$D16</f>
        <v>-6.9355936397945919E-2</v>
      </c>
      <c r="U16" s="181">
        <f t="shared" ref="U16" si="63">N16/$D16</f>
        <v>-0.16686258739095461</v>
      </c>
      <c r="V16" s="182">
        <f t="shared" ref="V16" si="64">O16/$D16</f>
        <v>-0.32067066757408891</v>
      </c>
    </row>
    <row r="17" spans="2:22" x14ac:dyDescent="0.25">
      <c r="B17" s="198"/>
      <c r="C17" s="78" t="s">
        <v>93</v>
      </c>
      <c r="D17" s="75">
        <v>22.195</v>
      </c>
      <c r="E17" s="75">
        <v>21.774999999999999</v>
      </c>
      <c r="F17" s="75">
        <v>21.117000000000001</v>
      </c>
      <c r="G17" s="75">
        <v>19.887</v>
      </c>
      <c r="H17" s="75">
        <v>17.736000000000001</v>
      </c>
      <c r="I17" s="76">
        <v>14.303000000000001</v>
      </c>
      <c r="J17" s="113"/>
      <c r="K17" s="103">
        <f t="shared" si="0"/>
        <v>-0.42000000000000171</v>
      </c>
      <c r="L17" s="75">
        <f t="shared" si="1"/>
        <v>-1.0779999999999994</v>
      </c>
      <c r="M17" s="75">
        <f t="shared" si="2"/>
        <v>-2.3079999999999998</v>
      </c>
      <c r="N17" s="75">
        <f t="shared" si="3"/>
        <v>-4.4589999999999996</v>
      </c>
      <c r="O17" s="76">
        <f t="shared" si="4"/>
        <v>-7.8919999999999995</v>
      </c>
      <c r="P17" s="113"/>
      <c r="Q17" s="113">
        <v>0</v>
      </c>
      <c r="R17" s="174">
        <f t="shared" si="5"/>
        <v>-1.8923180896598408E-2</v>
      </c>
      <c r="S17" s="175">
        <f t="shared" si="6"/>
        <v>-4.856949763460236E-2</v>
      </c>
      <c r="T17" s="175">
        <f t="shared" si="7"/>
        <v>-0.10398738454606893</v>
      </c>
      <c r="U17" s="175">
        <f t="shared" si="8"/>
        <v>-0.20090110385221896</v>
      </c>
      <c r="V17" s="176">
        <f t="shared" si="9"/>
        <v>-0.35557558008560486</v>
      </c>
    </row>
    <row r="18" spans="2:22" x14ac:dyDescent="0.25">
      <c r="B18" s="198"/>
      <c r="C18" s="71" t="s">
        <v>91</v>
      </c>
      <c r="D18" s="4">
        <f>D17-D15</f>
        <v>6.032</v>
      </c>
      <c r="E18" s="4">
        <f t="shared" ref="E18:I18" si="65">E17-E15</f>
        <v>5.7530000000000001</v>
      </c>
      <c r="F18" s="4">
        <f t="shared" si="65"/>
        <v>5.3660000000000014</v>
      </c>
      <c r="G18" s="4">
        <f t="shared" si="65"/>
        <v>4.8450000000000006</v>
      </c>
      <c r="H18" s="4">
        <f t="shared" si="65"/>
        <v>4.2700000000000014</v>
      </c>
      <c r="I18" s="12">
        <f t="shared" si="65"/>
        <v>3.3230000000000004</v>
      </c>
      <c r="J18" s="113"/>
      <c r="K18" s="96">
        <f t="shared" si="0"/>
        <v>-0.27899999999999991</v>
      </c>
      <c r="L18" s="4">
        <f t="shared" si="1"/>
        <v>-0.66599999999999859</v>
      </c>
      <c r="M18" s="4">
        <f t="shared" si="2"/>
        <v>-1.1869999999999994</v>
      </c>
      <c r="N18" s="4">
        <f t="shared" si="3"/>
        <v>-1.7619999999999987</v>
      </c>
      <c r="O18" s="12">
        <f t="shared" si="4"/>
        <v>-2.7089999999999996</v>
      </c>
      <c r="P18" s="113"/>
      <c r="Q18" s="113">
        <v>0</v>
      </c>
      <c r="R18" s="174">
        <f t="shared" si="5"/>
        <v>-4.6253315649867358E-2</v>
      </c>
      <c r="S18" s="175">
        <f t="shared" si="6"/>
        <v>-0.11041114058355414</v>
      </c>
      <c r="T18" s="175">
        <f t="shared" si="7"/>
        <v>-0.19678381962864711</v>
      </c>
      <c r="U18" s="175">
        <f t="shared" si="8"/>
        <v>-0.29210875331564967</v>
      </c>
      <c r="V18" s="176">
        <f t="shared" si="9"/>
        <v>-0.44910477453580894</v>
      </c>
    </row>
    <row r="19" spans="2:22" x14ac:dyDescent="0.25">
      <c r="B19" s="198"/>
      <c r="C19" s="78" t="s">
        <v>95</v>
      </c>
      <c r="D19" s="75">
        <v>70</v>
      </c>
      <c r="E19" s="75">
        <v>70</v>
      </c>
      <c r="F19" s="75">
        <v>70</v>
      </c>
      <c r="G19" s="75">
        <v>70</v>
      </c>
      <c r="H19" s="75">
        <v>70</v>
      </c>
      <c r="I19" s="76">
        <v>60</v>
      </c>
      <c r="J19" s="113"/>
      <c r="K19" s="103">
        <f t="shared" si="0"/>
        <v>0</v>
      </c>
      <c r="L19" s="75">
        <f t="shared" si="1"/>
        <v>0</v>
      </c>
      <c r="M19" s="75">
        <f t="shared" si="2"/>
        <v>0</v>
      </c>
      <c r="N19" s="75">
        <f t="shared" si="3"/>
        <v>0</v>
      </c>
      <c r="O19" s="76">
        <f t="shared" si="4"/>
        <v>-10</v>
      </c>
      <c r="P19" s="113"/>
      <c r="Q19" s="113">
        <v>0</v>
      </c>
      <c r="R19" s="174">
        <f t="shared" si="5"/>
        <v>0</v>
      </c>
      <c r="S19" s="175">
        <f t="shared" si="6"/>
        <v>0</v>
      </c>
      <c r="T19" s="175">
        <f t="shared" si="7"/>
        <v>0</v>
      </c>
      <c r="U19" s="175">
        <f t="shared" si="8"/>
        <v>0</v>
      </c>
      <c r="V19" s="176">
        <f t="shared" si="9"/>
        <v>-0.14285714285714285</v>
      </c>
    </row>
    <row r="20" spans="2:22" x14ac:dyDescent="0.25">
      <c r="B20" s="198"/>
      <c r="C20" s="78" t="s">
        <v>96</v>
      </c>
      <c r="D20" s="75">
        <v>210</v>
      </c>
      <c r="E20" s="75">
        <v>210</v>
      </c>
      <c r="F20" s="75">
        <v>200</v>
      </c>
      <c r="G20" s="75">
        <v>190</v>
      </c>
      <c r="H20" s="75">
        <v>170</v>
      </c>
      <c r="I20" s="76">
        <v>150</v>
      </c>
      <c r="J20" s="113"/>
      <c r="K20" s="103">
        <f t="shared" si="0"/>
        <v>0</v>
      </c>
      <c r="L20" s="75">
        <f t="shared" si="1"/>
        <v>-10</v>
      </c>
      <c r="M20" s="75">
        <f t="shared" si="2"/>
        <v>-20</v>
      </c>
      <c r="N20" s="75">
        <f t="shared" si="3"/>
        <v>-40</v>
      </c>
      <c r="O20" s="76">
        <f t="shared" si="4"/>
        <v>-60</v>
      </c>
      <c r="P20" s="113"/>
      <c r="Q20" s="113">
        <v>0</v>
      </c>
      <c r="R20" s="174">
        <f t="shared" si="5"/>
        <v>0</v>
      </c>
      <c r="S20" s="175">
        <f t="shared" si="6"/>
        <v>-4.7619047619047616E-2</v>
      </c>
      <c r="T20" s="175">
        <f t="shared" si="7"/>
        <v>-9.5238095238095233E-2</v>
      </c>
      <c r="U20" s="175">
        <f t="shared" si="8"/>
        <v>-0.19047619047619047</v>
      </c>
      <c r="V20" s="176">
        <f t="shared" si="9"/>
        <v>-0.2857142857142857</v>
      </c>
    </row>
    <row r="21" spans="2:22" x14ac:dyDescent="0.25">
      <c r="B21" s="198"/>
      <c r="C21" s="189" t="s">
        <v>130</v>
      </c>
      <c r="D21" s="249">
        <f>D20/D17</f>
        <v>9.461590448299166</v>
      </c>
      <c r="E21" s="249">
        <f t="shared" ref="E21:I21" si="66">E20/E17</f>
        <v>9.6440872560275555</v>
      </c>
      <c r="F21" s="249">
        <f t="shared" si="66"/>
        <v>9.471042288203817</v>
      </c>
      <c r="G21" s="249">
        <f t="shared" si="66"/>
        <v>9.5539799869261319</v>
      </c>
      <c r="H21" s="249">
        <f t="shared" si="66"/>
        <v>9.5850248082995027</v>
      </c>
      <c r="I21" s="250">
        <f t="shared" si="66"/>
        <v>10.48731035447109</v>
      </c>
      <c r="J21" s="113"/>
      <c r="K21" s="192">
        <f t="shared" ref="K21" si="67">E21-$D21</f>
        <v>0.1824968077283895</v>
      </c>
      <c r="L21" s="190">
        <f t="shared" ref="L21" si="68">F21-$D21</f>
        <v>9.4518399046510382E-3</v>
      </c>
      <c r="M21" s="190">
        <f t="shared" ref="M21" si="69">G21-$D21</f>
        <v>9.2389538626965972E-2</v>
      </c>
      <c r="N21" s="190">
        <f t="shared" ref="N21" si="70">H21-$D21</f>
        <v>0.1234343600003367</v>
      </c>
      <c r="O21" s="191">
        <f t="shared" ref="O21" si="71">I21-$D21</f>
        <v>1.0257199061719238</v>
      </c>
      <c r="P21" s="113"/>
      <c r="Q21" s="113">
        <v>0</v>
      </c>
      <c r="R21" s="193">
        <f t="shared" ref="R21" si="72">K21/$D21</f>
        <v>1.9288174512055261E-2</v>
      </c>
      <c r="S21" s="194">
        <f t="shared" ref="S21" si="73">L21/$D21</f>
        <v>9.9896946039871345E-4</v>
      </c>
      <c r="T21" s="194">
        <f t="shared" ref="T21" si="74">M21/$D21</f>
        <v>9.7646943325024275E-3</v>
      </c>
      <c r="U21" s="194">
        <f t="shared" ref="U21" si="75">N21/$D21</f>
        <v>1.3045836286702252E-2</v>
      </c>
      <c r="V21" s="195">
        <f t="shared" ref="V21" si="76">O21/$D21</f>
        <v>0.10840882532136119</v>
      </c>
    </row>
    <row r="22" spans="2:22" ht="15.75" thickBot="1" x14ac:dyDescent="0.3">
      <c r="B22" s="199"/>
      <c r="C22" s="81" t="s">
        <v>186</v>
      </c>
      <c r="D22" s="251">
        <v>40</v>
      </c>
      <c r="E22" s="251">
        <v>40</v>
      </c>
      <c r="F22" s="251">
        <v>40</v>
      </c>
      <c r="G22" s="251">
        <v>50</v>
      </c>
      <c r="H22" s="251">
        <v>50</v>
      </c>
      <c r="I22" s="252">
        <v>60</v>
      </c>
      <c r="J22" s="113"/>
      <c r="K22" s="106">
        <f t="shared" ref="K22" si="77">E22-$D22</f>
        <v>0</v>
      </c>
      <c r="L22" s="86">
        <f t="shared" ref="L22" si="78">F22-$D22</f>
        <v>0</v>
      </c>
      <c r="M22" s="86">
        <f t="shared" ref="M22" si="79">G22-$D22</f>
        <v>10</v>
      </c>
      <c r="N22" s="86">
        <f t="shared" ref="N22" si="80">H22-$D22</f>
        <v>10</v>
      </c>
      <c r="O22" s="87">
        <f t="shared" ref="O22" si="81">I22-$D22</f>
        <v>20</v>
      </c>
      <c r="P22" s="113"/>
      <c r="Q22" s="113">
        <v>0</v>
      </c>
      <c r="R22" s="177">
        <f t="shared" ref="R22" si="82">K22/$D22</f>
        <v>0</v>
      </c>
      <c r="S22" s="178">
        <f t="shared" ref="S22" si="83">L22/$D22</f>
        <v>0</v>
      </c>
      <c r="T22" s="178">
        <f t="shared" ref="T22" si="84">M22/$D22</f>
        <v>0.25</v>
      </c>
      <c r="U22" s="178">
        <f t="shared" ref="U22" si="85">N22/$D22</f>
        <v>0.25</v>
      </c>
      <c r="V22" s="179">
        <f t="shared" ref="V22" si="86">O22/$D22</f>
        <v>0.5</v>
      </c>
    </row>
    <row r="23" spans="2:22" ht="15.75" thickTop="1" x14ac:dyDescent="0.25">
      <c r="B23" s="206" t="s">
        <v>98</v>
      </c>
      <c r="C23" s="207" t="s">
        <v>92</v>
      </c>
      <c r="D23" s="208">
        <v>2.2869999999999999</v>
      </c>
      <c r="E23" s="208">
        <v>2.2349999999999999</v>
      </c>
      <c r="F23" s="208">
        <v>2.105</v>
      </c>
      <c r="G23" s="208">
        <v>1.841</v>
      </c>
      <c r="H23" s="208">
        <v>1.401</v>
      </c>
      <c r="I23" s="209">
        <v>0.86699999999999999</v>
      </c>
      <c r="J23" s="113"/>
      <c r="K23" s="105">
        <f t="shared" si="0"/>
        <v>-5.2000000000000046E-2</v>
      </c>
      <c r="L23" s="82">
        <f t="shared" si="1"/>
        <v>-0.18199999999999994</v>
      </c>
      <c r="M23" s="82">
        <f t="shared" si="2"/>
        <v>-0.44599999999999995</v>
      </c>
      <c r="N23" s="82">
        <f t="shared" si="3"/>
        <v>-0.8859999999999999</v>
      </c>
      <c r="O23" s="83">
        <f t="shared" si="4"/>
        <v>-1.42</v>
      </c>
      <c r="P23" s="113"/>
      <c r="Q23" s="113">
        <v>0</v>
      </c>
      <c r="R23" s="180">
        <f t="shared" si="5"/>
        <v>-2.2737210319195473E-2</v>
      </c>
      <c r="S23" s="181">
        <f t="shared" si="6"/>
        <v>-7.9580236117184067E-2</v>
      </c>
      <c r="T23" s="181">
        <f t="shared" si="7"/>
        <v>-0.19501530389156099</v>
      </c>
      <c r="U23" s="181">
        <f t="shared" si="8"/>
        <v>-0.3874070835155225</v>
      </c>
      <c r="V23" s="182">
        <f t="shared" si="9"/>
        <v>-0.62090074333187584</v>
      </c>
    </row>
    <row r="24" spans="2:22" x14ac:dyDescent="0.25">
      <c r="B24" s="154"/>
      <c r="C24" s="78" t="s">
        <v>93</v>
      </c>
      <c r="D24" s="85">
        <v>2.85</v>
      </c>
      <c r="E24" s="75">
        <v>2.7890000000000001</v>
      </c>
      <c r="F24" s="75">
        <v>2.5739999999999998</v>
      </c>
      <c r="G24" s="85">
        <v>2.19</v>
      </c>
      <c r="H24" s="75">
        <v>1.6359999999999999</v>
      </c>
      <c r="I24" s="76">
        <v>1.012</v>
      </c>
      <c r="J24" s="113"/>
      <c r="K24" s="103">
        <f t="shared" si="0"/>
        <v>-6.0999999999999943E-2</v>
      </c>
      <c r="L24" s="75">
        <f t="shared" si="1"/>
        <v>-0.27600000000000025</v>
      </c>
      <c r="M24" s="75">
        <f t="shared" si="2"/>
        <v>-0.66000000000000014</v>
      </c>
      <c r="N24" s="75">
        <f t="shared" si="3"/>
        <v>-1.2140000000000002</v>
      </c>
      <c r="O24" s="76">
        <f t="shared" si="4"/>
        <v>-1.8380000000000001</v>
      </c>
      <c r="P24" s="113"/>
      <c r="Q24" s="113">
        <v>0</v>
      </c>
      <c r="R24" s="174">
        <f t="shared" si="5"/>
        <v>-2.1403508771929803E-2</v>
      </c>
      <c r="S24" s="175">
        <f t="shared" si="6"/>
        <v>-9.6842105263157979E-2</v>
      </c>
      <c r="T24" s="175">
        <f t="shared" si="7"/>
        <v>-0.23157894736842111</v>
      </c>
      <c r="U24" s="175">
        <f t="shared" si="8"/>
        <v>-0.42596491228070182</v>
      </c>
      <c r="V24" s="176">
        <f t="shared" si="9"/>
        <v>-0.64491228070175444</v>
      </c>
    </row>
    <row r="25" spans="2:22" x14ac:dyDescent="0.25">
      <c r="B25" s="154"/>
      <c r="C25" s="71" t="s">
        <v>91</v>
      </c>
      <c r="D25" s="68">
        <f>D24-D23</f>
        <v>0.56300000000000017</v>
      </c>
      <c r="E25" s="68">
        <f t="shared" ref="E25:I25" si="87">E24-E23</f>
        <v>0.55400000000000027</v>
      </c>
      <c r="F25" s="68">
        <f t="shared" si="87"/>
        <v>0.46899999999999986</v>
      </c>
      <c r="G25" s="68">
        <f t="shared" si="87"/>
        <v>0.34899999999999998</v>
      </c>
      <c r="H25" s="68">
        <f t="shared" si="87"/>
        <v>0.23499999999999988</v>
      </c>
      <c r="I25" s="186">
        <f t="shared" si="87"/>
        <v>0.14500000000000002</v>
      </c>
      <c r="J25" s="113"/>
      <c r="K25" s="96">
        <f t="shared" si="0"/>
        <v>-8.999999999999897E-3</v>
      </c>
      <c r="L25" s="4">
        <f t="shared" si="1"/>
        <v>-9.4000000000000306E-2</v>
      </c>
      <c r="M25" s="4">
        <f t="shared" si="2"/>
        <v>-0.21400000000000019</v>
      </c>
      <c r="N25" s="4">
        <f t="shared" si="3"/>
        <v>-0.32800000000000029</v>
      </c>
      <c r="O25" s="12">
        <f t="shared" si="4"/>
        <v>-0.41800000000000015</v>
      </c>
      <c r="P25" s="113"/>
      <c r="Q25" s="113">
        <v>0</v>
      </c>
      <c r="R25" s="174">
        <f t="shared" si="5"/>
        <v>-1.5985790408525567E-2</v>
      </c>
      <c r="S25" s="175">
        <f t="shared" si="6"/>
        <v>-0.1669626998223806</v>
      </c>
      <c r="T25" s="175">
        <f t="shared" si="7"/>
        <v>-0.38010657193605707</v>
      </c>
      <c r="U25" s="175">
        <f t="shared" si="8"/>
        <v>-0.58259325044405008</v>
      </c>
      <c r="V25" s="176">
        <f t="shared" si="9"/>
        <v>-0.74245115452930732</v>
      </c>
    </row>
    <row r="26" spans="2:22" x14ac:dyDescent="0.25">
      <c r="B26" s="154"/>
      <c r="C26" s="71" t="s">
        <v>125</v>
      </c>
      <c r="D26" s="68">
        <f>D25/D23</f>
        <v>0.24617402710975084</v>
      </c>
      <c r="E26" s="68">
        <f t="shared" ref="E26:I26" si="88">E25/E23</f>
        <v>0.24787472035794197</v>
      </c>
      <c r="F26" s="68">
        <f t="shared" si="88"/>
        <v>0.22280285035629446</v>
      </c>
      <c r="G26" s="68">
        <f t="shared" si="88"/>
        <v>0.18957088538837588</v>
      </c>
      <c r="H26" s="68">
        <f t="shared" si="88"/>
        <v>0.16773733047822975</v>
      </c>
      <c r="I26" s="186">
        <f t="shared" si="88"/>
        <v>0.16724336793540948</v>
      </c>
      <c r="J26" s="113"/>
      <c r="K26" s="96">
        <f t="shared" ref="K26" si="89">E26-$D26</f>
        <v>1.7006932481911374E-3</v>
      </c>
      <c r="L26" s="4">
        <f t="shared" ref="L26" si="90">F26-$D26</f>
        <v>-2.3371176753456374E-2</v>
      </c>
      <c r="M26" s="4">
        <f t="shared" ref="M26" si="91">G26-$D26</f>
        <v>-5.6603141721374955E-2</v>
      </c>
      <c r="N26" s="4">
        <f t="shared" ref="N26" si="92">H26-$D26</f>
        <v>-7.8436696631521086E-2</v>
      </c>
      <c r="O26" s="12">
        <f t="shared" ref="O26" si="93">I26-$D26</f>
        <v>-7.8930659174341361E-2</v>
      </c>
      <c r="P26" s="113"/>
      <c r="Q26" s="113">
        <v>0</v>
      </c>
      <c r="R26" s="174">
        <f t="shared" ref="R26" si="94">K26/$D26</f>
        <v>6.9084999264886855E-3</v>
      </c>
      <c r="S26" s="175">
        <f t="shared" ref="S26" si="95">L26/$D26</f>
        <v>-9.4937622087308549E-2</v>
      </c>
      <c r="T26" s="175">
        <f t="shared" ref="T26" si="96">M26/$D26</f>
        <v>-0.22993141228558522</v>
      </c>
      <c r="U26" s="175">
        <f t="shared" ref="U26" si="97">N26/$D26</f>
        <v>-0.31862295771987331</v>
      </c>
      <c r="V26" s="176">
        <f t="shared" ref="V26" si="98">O26/$D26</f>
        <v>-0.32062951604212903</v>
      </c>
    </row>
    <row r="27" spans="2:22" x14ac:dyDescent="0.25">
      <c r="B27" s="154"/>
      <c r="C27" s="78" t="s">
        <v>95</v>
      </c>
      <c r="D27" s="75">
        <v>260</v>
      </c>
      <c r="E27" s="75">
        <v>260</v>
      </c>
      <c r="F27" s="75">
        <v>260</v>
      </c>
      <c r="G27" s="75">
        <v>240</v>
      </c>
      <c r="H27" s="75">
        <v>210</v>
      </c>
      <c r="I27" s="76">
        <v>170</v>
      </c>
      <c r="J27" s="113"/>
      <c r="K27" s="103">
        <f t="shared" si="0"/>
        <v>0</v>
      </c>
      <c r="L27" s="75">
        <f t="shared" si="1"/>
        <v>0</v>
      </c>
      <c r="M27" s="75">
        <f t="shared" si="2"/>
        <v>-20</v>
      </c>
      <c r="N27" s="75">
        <f t="shared" si="3"/>
        <v>-50</v>
      </c>
      <c r="O27" s="76">
        <f t="shared" si="4"/>
        <v>-90</v>
      </c>
      <c r="P27" s="113"/>
      <c r="Q27" s="113">
        <v>0</v>
      </c>
      <c r="R27" s="174">
        <f t="shared" si="5"/>
        <v>0</v>
      </c>
      <c r="S27" s="175">
        <f t="shared" si="6"/>
        <v>0</v>
      </c>
      <c r="T27" s="175">
        <f t="shared" si="7"/>
        <v>-7.6923076923076927E-2</v>
      </c>
      <c r="U27" s="175">
        <f t="shared" si="8"/>
        <v>-0.19230769230769232</v>
      </c>
      <c r="V27" s="176">
        <f t="shared" si="9"/>
        <v>-0.34615384615384615</v>
      </c>
    </row>
    <row r="28" spans="2:22" x14ac:dyDescent="0.25">
      <c r="B28" s="154"/>
      <c r="C28" s="78" t="s">
        <v>96</v>
      </c>
      <c r="D28" s="75">
        <v>500</v>
      </c>
      <c r="E28" s="75">
        <v>500</v>
      </c>
      <c r="F28" s="75">
        <v>500</v>
      </c>
      <c r="G28" s="75">
        <v>450</v>
      </c>
      <c r="H28" s="75">
        <v>370</v>
      </c>
      <c r="I28" s="76">
        <v>280</v>
      </c>
      <c r="J28" s="113"/>
      <c r="K28" s="233">
        <f t="shared" si="0"/>
        <v>0</v>
      </c>
      <c r="L28" s="234">
        <f t="shared" si="1"/>
        <v>0</v>
      </c>
      <c r="M28" s="234">
        <f t="shared" si="2"/>
        <v>-50</v>
      </c>
      <c r="N28" s="234">
        <f t="shared" si="3"/>
        <v>-130</v>
      </c>
      <c r="O28" s="235">
        <f t="shared" si="4"/>
        <v>-220</v>
      </c>
      <c r="P28" s="113"/>
      <c r="Q28" s="113">
        <v>0</v>
      </c>
      <c r="R28" s="174">
        <f t="shared" si="5"/>
        <v>0</v>
      </c>
      <c r="S28" s="175">
        <f t="shared" si="6"/>
        <v>0</v>
      </c>
      <c r="T28" s="175">
        <f t="shared" si="7"/>
        <v>-0.1</v>
      </c>
      <c r="U28" s="175">
        <f t="shared" si="8"/>
        <v>-0.26</v>
      </c>
      <c r="V28" s="176">
        <f t="shared" si="9"/>
        <v>-0.44</v>
      </c>
    </row>
    <row r="29" spans="2:22" x14ac:dyDescent="0.25">
      <c r="B29" s="154"/>
      <c r="C29" s="78" t="s">
        <v>144</v>
      </c>
      <c r="D29" s="212">
        <f>D28/D24</f>
        <v>175.43859649122805</v>
      </c>
      <c r="E29" s="212">
        <f t="shared" ref="E29:I29" si="99">E28/E24</f>
        <v>179.27572606669057</v>
      </c>
      <c r="F29" s="212">
        <f t="shared" si="99"/>
        <v>194.25019425019426</v>
      </c>
      <c r="G29" s="212">
        <f t="shared" si="99"/>
        <v>205.47945205479454</v>
      </c>
      <c r="H29" s="212">
        <f t="shared" si="99"/>
        <v>226.16136919315406</v>
      </c>
      <c r="I29" s="253">
        <f t="shared" si="99"/>
        <v>276.67984189723319</v>
      </c>
      <c r="J29" s="113"/>
      <c r="K29" s="233">
        <f t="shared" ref="K29" si="100">E29-$D29</f>
        <v>3.8371295754625123</v>
      </c>
      <c r="L29" s="234">
        <f t="shared" ref="L29" si="101">F29-$D29</f>
        <v>18.811597758966201</v>
      </c>
      <c r="M29" s="234">
        <f t="shared" ref="M29" si="102">G29-$D29</f>
        <v>30.040855563566481</v>
      </c>
      <c r="N29" s="234">
        <f t="shared" ref="N29" si="103">H29-$D29</f>
        <v>50.722772701926004</v>
      </c>
      <c r="O29" s="235">
        <f t="shared" ref="O29" si="104">I29-$D29</f>
        <v>101.24124540600513</v>
      </c>
      <c r="P29" s="113"/>
      <c r="Q29" s="113">
        <v>0</v>
      </c>
      <c r="R29" s="230">
        <f t="shared" ref="R29" si="105">K29/$D29</f>
        <v>2.1871638580136323E-2</v>
      </c>
      <c r="S29" s="231">
        <f t="shared" ref="S29" si="106">L29/$D29</f>
        <v>0.10722610722610736</v>
      </c>
      <c r="T29" s="231">
        <f t="shared" ref="T29" si="107">M29/$D29</f>
        <v>0.17123287671232895</v>
      </c>
      <c r="U29" s="231">
        <f t="shared" ref="U29" si="108">N29/$D29</f>
        <v>0.28911980440097823</v>
      </c>
      <c r="V29" s="232">
        <f t="shared" ref="V29" si="109">O29/$D29</f>
        <v>0.57707509881422936</v>
      </c>
    </row>
    <row r="30" spans="2:22" ht="15.75" thickBot="1" x14ac:dyDescent="0.3">
      <c r="B30" s="157"/>
      <c r="C30" s="95" t="s">
        <v>187</v>
      </c>
      <c r="D30" s="254">
        <v>120</v>
      </c>
      <c r="E30" s="254">
        <v>120</v>
      </c>
      <c r="F30" s="254">
        <v>130</v>
      </c>
      <c r="G30" s="254">
        <v>130</v>
      </c>
      <c r="H30" s="254">
        <v>140</v>
      </c>
      <c r="I30" s="255">
        <v>180</v>
      </c>
      <c r="J30" s="113"/>
      <c r="K30" s="104">
        <f t="shared" ref="K30" si="110">E30-$D30</f>
        <v>0</v>
      </c>
      <c r="L30" s="89">
        <f t="shared" ref="L30" si="111">F30-$D30</f>
        <v>10</v>
      </c>
      <c r="M30" s="89">
        <f t="shared" ref="M30" si="112">G30-$D30</f>
        <v>10</v>
      </c>
      <c r="N30" s="89">
        <f t="shared" ref="N30" si="113">H30-$D30</f>
        <v>20</v>
      </c>
      <c r="O30" s="90">
        <f t="shared" ref="O30" si="114">I30-$D30</f>
        <v>60</v>
      </c>
      <c r="P30" s="113"/>
      <c r="Q30" s="113">
        <v>0</v>
      </c>
      <c r="R30" s="183">
        <f t="shared" ref="R30" si="115">K30/$D30</f>
        <v>0</v>
      </c>
      <c r="S30" s="184">
        <f t="shared" ref="S30" si="116">L30/$D30</f>
        <v>8.3333333333333329E-2</v>
      </c>
      <c r="T30" s="184">
        <f t="shared" ref="T30" si="117">M30/$D30</f>
        <v>8.3333333333333329E-2</v>
      </c>
      <c r="U30" s="184">
        <f t="shared" ref="U30" si="118">N30/$D30</f>
        <v>0.16666666666666666</v>
      </c>
      <c r="V30" s="185">
        <f t="shared" ref="V30" si="119">O30/$D30</f>
        <v>0.5</v>
      </c>
    </row>
    <row r="31" spans="2:22" x14ac:dyDescent="0.25">
      <c r="C31" s="2"/>
    </row>
  </sheetData>
  <mergeCells count="6">
    <mergeCell ref="B15:B22"/>
    <mergeCell ref="B6:B14"/>
    <mergeCell ref="K4:O4"/>
    <mergeCell ref="R4:V4"/>
    <mergeCell ref="B2:V2"/>
    <mergeCell ref="B23:B3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017-B09C-4485-8E91-70E07517D4A9}">
  <dimension ref="B1:I13"/>
  <sheetViews>
    <sheetView zoomScale="90" zoomScaleNormal="90" workbookViewId="0">
      <selection activeCell="H32" sqref="H32"/>
    </sheetView>
  </sheetViews>
  <sheetFormatPr defaultRowHeight="15" x14ac:dyDescent="0.25"/>
  <cols>
    <col min="1" max="1" width="3.7109375" customWidth="1"/>
    <col min="2" max="2" width="26.85546875" bestFit="1" customWidth="1"/>
    <col min="3" max="3" width="27.140625" bestFit="1" customWidth="1"/>
    <col min="4" max="4" width="30" bestFit="1" customWidth="1"/>
    <col min="5" max="5" width="28" bestFit="1" customWidth="1"/>
    <col min="6" max="6" width="14" bestFit="1" customWidth="1"/>
    <col min="7" max="7" width="19.7109375" bestFit="1" customWidth="1"/>
    <col min="8" max="8" width="29.42578125" bestFit="1" customWidth="1"/>
    <col min="9" max="9" width="18.7109375" bestFit="1" customWidth="1"/>
  </cols>
  <sheetData>
    <row r="1" spans="2:9" ht="15.75" thickBot="1" x14ac:dyDescent="0.3"/>
    <row r="2" spans="2:9" ht="15.75" thickBot="1" x14ac:dyDescent="0.3">
      <c r="C2" s="164" t="s">
        <v>41</v>
      </c>
      <c r="D2" s="165" t="s">
        <v>42</v>
      </c>
    </row>
    <row r="3" spans="2:9" x14ac:dyDescent="0.25">
      <c r="B3" s="7" t="s">
        <v>104</v>
      </c>
      <c r="C3" s="79">
        <v>190</v>
      </c>
      <c r="D3" s="79">
        <v>300</v>
      </c>
      <c r="E3" s="159" t="s">
        <v>107</v>
      </c>
    </row>
    <row r="4" spans="2:9" x14ac:dyDescent="0.25">
      <c r="B4" s="163" t="s">
        <v>105</v>
      </c>
      <c r="C4" s="6">
        <v>1.44</v>
      </c>
      <c r="D4" s="6">
        <v>1.57</v>
      </c>
      <c r="E4" s="14" t="s">
        <v>108</v>
      </c>
    </row>
    <row r="5" spans="2:9" ht="15.75" thickBot="1" x14ac:dyDescent="0.3">
      <c r="B5" s="60" t="s">
        <v>106</v>
      </c>
      <c r="C5" s="166">
        <f>C3/C4^2</f>
        <v>91.628086419753089</v>
      </c>
      <c r="D5" s="166">
        <f>D3/D4^2</f>
        <v>121.70879143170107</v>
      </c>
      <c r="E5" s="22" t="s">
        <v>107</v>
      </c>
    </row>
    <row r="6" spans="2:9" ht="15.75" thickBot="1" x14ac:dyDescent="0.3">
      <c r="C6" s="167" t="s">
        <v>117</v>
      </c>
      <c r="D6" s="168"/>
    </row>
    <row r="7" spans="2:9" ht="15.75" thickBot="1" x14ac:dyDescent="0.3"/>
    <row r="8" spans="2:9" x14ac:dyDescent="0.25">
      <c r="B8" s="7" t="s">
        <v>109</v>
      </c>
      <c r="C8" s="9" t="s">
        <v>116</v>
      </c>
      <c r="D8" s="9" t="s">
        <v>115</v>
      </c>
      <c r="E8" s="9" t="s">
        <v>145</v>
      </c>
      <c r="F8" s="9" t="s">
        <v>100</v>
      </c>
      <c r="G8" s="257" t="s">
        <v>146</v>
      </c>
      <c r="H8" s="257" t="s">
        <v>189</v>
      </c>
      <c r="I8" s="258" t="s">
        <v>147</v>
      </c>
    </row>
    <row r="9" spans="2:9" x14ac:dyDescent="0.25">
      <c r="B9" s="13" t="s">
        <v>110</v>
      </c>
      <c r="C9" s="160" t="s">
        <v>47</v>
      </c>
      <c r="D9" s="6">
        <v>52.515999999999998</v>
      </c>
      <c r="E9" s="6">
        <v>54.201000000000001</v>
      </c>
      <c r="F9" s="6">
        <f>E9-D9</f>
        <v>1.6850000000000023</v>
      </c>
      <c r="G9" s="72">
        <v>1</v>
      </c>
      <c r="H9" s="217">
        <v>0</v>
      </c>
      <c r="I9" s="259">
        <f>G9-1</f>
        <v>0</v>
      </c>
    </row>
    <row r="10" spans="2:9" x14ac:dyDescent="0.25">
      <c r="B10" s="13" t="s">
        <v>113</v>
      </c>
      <c r="C10" s="161">
        <v>2000</v>
      </c>
      <c r="D10" s="6">
        <v>52.331000000000003</v>
      </c>
      <c r="E10" s="6">
        <v>53.935000000000002</v>
      </c>
      <c r="F10" s="6">
        <f t="shared" ref="F10:F13" si="0">E10-D10</f>
        <v>1.6039999999999992</v>
      </c>
      <c r="G10" s="72">
        <f>F10/$F$9</f>
        <v>0.95192878338278752</v>
      </c>
      <c r="H10" s="217">
        <f>1/2000</f>
        <v>5.0000000000000001E-4</v>
      </c>
      <c r="I10" s="259">
        <f t="shared" ref="I10:I13" si="1">G10-1</f>
        <v>-4.8071216617212476E-2</v>
      </c>
    </row>
    <row r="11" spans="2:9" x14ac:dyDescent="0.25">
      <c r="B11" s="13" t="s">
        <v>111</v>
      </c>
      <c r="C11" s="161">
        <v>1000</v>
      </c>
      <c r="D11" s="6">
        <v>52.164000000000001</v>
      </c>
      <c r="E11" s="6">
        <v>53.694000000000003</v>
      </c>
      <c r="F11" s="201">
        <f t="shared" si="0"/>
        <v>1.5300000000000011</v>
      </c>
      <c r="G11" s="72">
        <f t="shared" ref="G11:G13" si="2">F11/$F$9</f>
        <v>0.90801186943620127</v>
      </c>
      <c r="H11" s="256">
        <f>1/1000</f>
        <v>1E-3</v>
      </c>
      <c r="I11" s="259">
        <f t="shared" si="1"/>
        <v>-9.1988130563798731E-2</v>
      </c>
    </row>
    <row r="12" spans="2:9" x14ac:dyDescent="0.25">
      <c r="B12" s="13" t="s">
        <v>112</v>
      </c>
      <c r="C12" s="161">
        <v>500</v>
      </c>
      <c r="D12" s="6">
        <v>51.905000000000001</v>
      </c>
      <c r="E12" s="6">
        <v>53.311</v>
      </c>
      <c r="F12" s="6">
        <f t="shared" si="0"/>
        <v>1.4059999999999988</v>
      </c>
      <c r="G12" s="72">
        <f t="shared" si="2"/>
        <v>0.8344213649851614</v>
      </c>
      <c r="H12" s="217">
        <f>1/500</f>
        <v>2E-3</v>
      </c>
      <c r="I12" s="259">
        <f t="shared" si="1"/>
        <v>-0.1655786350148386</v>
      </c>
    </row>
    <row r="13" spans="2:9" ht="15.75" thickBot="1" x14ac:dyDescent="0.3">
      <c r="B13" s="19" t="s">
        <v>114</v>
      </c>
      <c r="C13" s="162">
        <v>300</v>
      </c>
      <c r="D13" s="21">
        <v>51.661000000000001</v>
      </c>
      <c r="E13" s="21">
        <v>52.930999999999997</v>
      </c>
      <c r="F13" s="219">
        <f t="shared" si="0"/>
        <v>1.269999999999996</v>
      </c>
      <c r="G13" s="74">
        <f t="shared" si="2"/>
        <v>0.75370919881305298</v>
      </c>
      <c r="H13" s="218">
        <f>1/300</f>
        <v>3.3333333333333335E-3</v>
      </c>
      <c r="I13" s="260">
        <f t="shared" si="1"/>
        <v>-0.24629080118694702</v>
      </c>
    </row>
  </sheetData>
  <mergeCells count="1">
    <mergeCell ref="C6:D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FB1E-C164-479C-A7FF-F9391444F27F}">
  <dimension ref="B2:S24"/>
  <sheetViews>
    <sheetView workbookViewId="0"/>
  </sheetViews>
  <sheetFormatPr defaultRowHeight="15" x14ac:dyDescent="0.25"/>
  <cols>
    <col min="1" max="1" width="3.7109375" customWidth="1"/>
    <col min="2" max="2" width="23.28515625" style="32" bestFit="1" customWidth="1"/>
    <col min="3" max="3" width="23.140625" style="77" customWidth="1"/>
    <col min="4" max="4" width="9.140625" style="33"/>
    <col min="6" max="6" width="20.140625" style="32" bestFit="1" customWidth="1"/>
    <col min="7" max="8" width="10.42578125" style="77" bestFit="1" customWidth="1"/>
    <col min="9" max="10" width="11.42578125" style="77" bestFit="1" customWidth="1"/>
    <col min="11" max="11" width="16" style="77" bestFit="1" customWidth="1"/>
    <col min="12" max="13" width="18.140625" style="77" bestFit="1" customWidth="1"/>
    <col min="14" max="14" width="18.140625" style="33" bestFit="1" customWidth="1"/>
    <col min="16" max="16" width="9.140625" style="32"/>
    <col min="17" max="17" width="31.85546875" style="77" bestFit="1" customWidth="1"/>
    <col min="18" max="18" width="25.85546875" style="33" bestFit="1" customWidth="1"/>
    <col min="19" max="19" width="20.85546875" customWidth="1"/>
  </cols>
  <sheetData>
    <row r="2" spans="2:18" x14ac:dyDescent="0.25">
      <c r="B2" s="239" t="s">
        <v>157</v>
      </c>
      <c r="F2" s="239" t="s">
        <v>158</v>
      </c>
      <c r="P2" s="239" t="s">
        <v>46</v>
      </c>
    </row>
    <row r="3" spans="2:18" ht="15.75" thickBot="1" x14ac:dyDescent="0.3"/>
    <row r="4" spans="2:18" x14ac:dyDescent="0.25">
      <c r="B4" s="46" t="s">
        <v>150</v>
      </c>
      <c r="C4" s="31" t="s">
        <v>151</v>
      </c>
      <c r="D4" s="37"/>
      <c r="F4" s="46" t="s">
        <v>148</v>
      </c>
      <c r="G4" s="226" t="s">
        <v>167</v>
      </c>
      <c r="H4" s="226"/>
      <c r="I4" s="226"/>
      <c r="J4" s="226"/>
      <c r="K4" s="226"/>
      <c r="L4" s="226"/>
      <c r="M4" s="226"/>
      <c r="N4" s="240"/>
      <c r="P4" s="244" t="s">
        <v>170</v>
      </c>
      <c r="Q4" s="245"/>
      <c r="R4" s="246"/>
    </row>
    <row r="5" spans="2:18" x14ac:dyDescent="0.25">
      <c r="B5" s="32" t="s">
        <v>148</v>
      </c>
      <c r="C5" s="77" t="s">
        <v>152</v>
      </c>
      <c r="F5" s="32" t="s">
        <v>149</v>
      </c>
      <c r="G5" s="77" t="s">
        <v>159</v>
      </c>
      <c r="H5" s="77" t="s">
        <v>160</v>
      </c>
      <c r="I5" s="77" t="s">
        <v>161</v>
      </c>
      <c r="J5" s="77" t="s">
        <v>162</v>
      </c>
      <c r="K5" s="77" t="s">
        <v>163</v>
      </c>
      <c r="L5" s="77" t="s">
        <v>164</v>
      </c>
      <c r="M5" s="77" t="s">
        <v>165</v>
      </c>
      <c r="N5" s="33" t="s">
        <v>166</v>
      </c>
      <c r="P5" s="242" t="s">
        <v>169</v>
      </c>
      <c r="Q5" s="203" t="s">
        <v>79</v>
      </c>
      <c r="R5" s="243" t="s">
        <v>174</v>
      </c>
    </row>
    <row r="6" spans="2:18" x14ac:dyDescent="0.25">
      <c r="B6" s="32" t="s">
        <v>149</v>
      </c>
      <c r="C6" s="77" t="s">
        <v>153</v>
      </c>
      <c r="F6" s="32" t="s">
        <v>154</v>
      </c>
      <c r="P6" s="32">
        <v>1</v>
      </c>
      <c r="Q6" s="77" t="s">
        <v>171</v>
      </c>
      <c r="R6" s="33" t="s">
        <v>175</v>
      </c>
    </row>
    <row r="7" spans="2:18" ht="15.75" thickBot="1" x14ac:dyDescent="0.3">
      <c r="B7" s="32" t="s">
        <v>154</v>
      </c>
      <c r="C7" s="77">
        <v>500</v>
      </c>
      <c r="D7" s="33" t="s">
        <v>156</v>
      </c>
      <c r="F7" s="34" t="s">
        <v>155</v>
      </c>
      <c r="G7" s="35"/>
      <c r="H7" s="35"/>
      <c r="I7" s="35"/>
      <c r="J7" s="35"/>
      <c r="K7" s="35"/>
      <c r="L7" s="35"/>
      <c r="M7" s="35"/>
      <c r="N7" s="36"/>
      <c r="P7" s="32">
        <v>2</v>
      </c>
      <c r="Q7" s="77" t="s">
        <v>172</v>
      </c>
      <c r="R7" s="33" t="s">
        <v>175</v>
      </c>
    </row>
    <row r="8" spans="2:18" ht="15.75" thickBot="1" x14ac:dyDescent="0.3">
      <c r="B8" s="34" t="s">
        <v>155</v>
      </c>
      <c r="C8" s="35">
        <v>350</v>
      </c>
      <c r="D8" s="36" t="s">
        <v>156</v>
      </c>
      <c r="P8" s="32">
        <v>3</v>
      </c>
      <c r="Q8" s="169" t="s">
        <v>173</v>
      </c>
    </row>
    <row r="9" spans="2:18" ht="15.75" thickBot="1" x14ac:dyDescent="0.3">
      <c r="F9" s="46" t="s">
        <v>148</v>
      </c>
      <c r="G9" s="226" t="s">
        <v>168</v>
      </c>
      <c r="H9" s="226"/>
      <c r="I9" s="226"/>
      <c r="J9" s="226"/>
      <c r="K9" s="226"/>
      <c r="L9" s="226"/>
      <c r="M9" s="226"/>
      <c r="N9" s="240"/>
      <c r="P9" s="32" t="s">
        <v>176</v>
      </c>
      <c r="Q9" s="169" t="s">
        <v>176</v>
      </c>
    </row>
    <row r="10" spans="2:18" ht="15.75" thickBot="1" x14ac:dyDescent="0.3">
      <c r="B10" s="46" t="s">
        <v>150</v>
      </c>
      <c r="C10" s="31"/>
      <c r="D10" s="37"/>
      <c r="F10" s="32" t="s">
        <v>149</v>
      </c>
      <c r="G10" s="77" t="s">
        <v>159</v>
      </c>
      <c r="H10" s="77" t="s">
        <v>160</v>
      </c>
      <c r="I10" s="77" t="s">
        <v>161</v>
      </c>
      <c r="J10" s="77" t="s">
        <v>162</v>
      </c>
      <c r="K10" s="77" t="s">
        <v>163</v>
      </c>
      <c r="L10" s="77" t="s">
        <v>164</v>
      </c>
      <c r="M10" s="77" t="s">
        <v>165</v>
      </c>
      <c r="N10" s="33" t="s">
        <v>166</v>
      </c>
      <c r="P10" s="34" t="s">
        <v>176</v>
      </c>
      <c r="Q10" s="241" t="s">
        <v>176</v>
      </c>
      <c r="R10" s="36"/>
    </row>
    <row r="11" spans="2:18" ht="15.75" thickBot="1" x14ac:dyDescent="0.3">
      <c r="B11" s="32" t="s">
        <v>148</v>
      </c>
      <c r="F11" s="32" t="s">
        <v>154</v>
      </c>
    </row>
    <row r="12" spans="2:18" ht="15.75" thickBot="1" x14ac:dyDescent="0.3">
      <c r="B12" s="32" t="s">
        <v>149</v>
      </c>
      <c r="F12" s="34" t="s">
        <v>155</v>
      </c>
      <c r="G12" s="35"/>
      <c r="H12" s="35"/>
      <c r="I12" s="35"/>
      <c r="J12" s="35"/>
      <c r="K12" s="35"/>
      <c r="L12" s="35"/>
      <c r="M12" s="35"/>
      <c r="N12" s="36"/>
      <c r="P12" s="244" t="s">
        <v>178</v>
      </c>
      <c r="Q12" s="245"/>
      <c r="R12" s="246"/>
    </row>
    <row r="13" spans="2:18" x14ac:dyDescent="0.25">
      <c r="B13" s="32" t="s">
        <v>154</v>
      </c>
      <c r="D13" s="33" t="s">
        <v>156</v>
      </c>
      <c r="P13" s="242" t="s">
        <v>169</v>
      </c>
      <c r="Q13" s="203" t="s">
        <v>79</v>
      </c>
      <c r="R13" s="243" t="s">
        <v>177</v>
      </c>
    </row>
    <row r="14" spans="2:18" ht="15.75" thickBot="1" x14ac:dyDescent="0.3">
      <c r="B14" s="34" t="s">
        <v>155</v>
      </c>
      <c r="C14" s="35"/>
      <c r="D14" s="36" t="s">
        <v>156</v>
      </c>
      <c r="P14" s="32">
        <v>1</v>
      </c>
      <c r="Q14" s="77" t="s">
        <v>43</v>
      </c>
    </row>
    <row r="15" spans="2:18" x14ac:dyDescent="0.25">
      <c r="P15" s="32">
        <v>2</v>
      </c>
      <c r="Q15" s="77" t="s">
        <v>45</v>
      </c>
    </row>
    <row r="16" spans="2:18" x14ac:dyDescent="0.25">
      <c r="P16" s="32">
        <v>3</v>
      </c>
      <c r="Q16" s="77" t="s">
        <v>68</v>
      </c>
    </row>
    <row r="17" spans="16:19" x14ac:dyDescent="0.25">
      <c r="P17" s="32">
        <v>4</v>
      </c>
      <c r="Q17" s="77" t="s">
        <v>44</v>
      </c>
    </row>
    <row r="18" spans="16:19" ht="15.75" thickBot="1" x14ac:dyDescent="0.3">
      <c r="P18" s="34">
        <v>5</v>
      </c>
      <c r="Q18" s="35" t="s">
        <v>69</v>
      </c>
      <c r="R18" s="36"/>
    </row>
    <row r="19" spans="16:19" ht="15.75" thickBot="1" x14ac:dyDescent="0.3"/>
    <row r="20" spans="16:19" x14ac:dyDescent="0.25">
      <c r="P20" s="244" t="s">
        <v>184</v>
      </c>
      <c r="Q20" s="245"/>
      <c r="R20" s="245"/>
      <c r="S20" s="246"/>
    </row>
    <row r="21" spans="16:19" x14ac:dyDescent="0.25">
      <c r="P21" s="32" t="s">
        <v>169</v>
      </c>
      <c r="R21" s="77" t="s">
        <v>181</v>
      </c>
      <c r="S21" s="33" t="s">
        <v>182</v>
      </c>
    </row>
    <row r="22" spans="16:19" x14ac:dyDescent="0.25">
      <c r="P22" s="32">
        <v>1</v>
      </c>
      <c r="Q22" s="77" t="s">
        <v>180</v>
      </c>
      <c r="R22" s="77"/>
      <c r="S22" s="33"/>
    </row>
    <row r="23" spans="16:19" x14ac:dyDescent="0.25">
      <c r="P23" s="32">
        <v>2</v>
      </c>
      <c r="Q23" s="77" t="s">
        <v>179</v>
      </c>
      <c r="R23" s="77"/>
      <c r="S23" s="33"/>
    </row>
    <row r="24" spans="16:19" ht="15.75" thickBot="1" x14ac:dyDescent="0.3">
      <c r="P24" s="34">
        <v>3</v>
      </c>
      <c r="Q24" s="35" t="s">
        <v>183</v>
      </c>
      <c r="R24" s="35"/>
      <c r="S24" s="36"/>
    </row>
  </sheetData>
  <mergeCells count="5">
    <mergeCell ref="G4:N4"/>
    <mergeCell ref="G9:N9"/>
    <mergeCell ref="P4:R4"/>
    <mergeCell ref="P12:R12"/>
    <mergeCell ref="P20:S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7B04-0708-4BCC-BE37-923292EFC039}">
  <sheetPr>
    <tabColor theme="0" tint="-0.499984740745262"/>
  </sheetPr>
  <dimension ref="B1:U62"/>
  <sheetViews>
    <sheetView zoomScale="85" zoomScaleNormal="85" workbookViewId="0">
      <selection activeCell="U42" sqref="U42"/>
    </sheetView>
  </sheetViews>
  <sheetFormatPr defaultRowHeight="15" x14ac:dyDescent="0.25"/>
  <cols>
    <col min="1" max="1" width="3.7109375" customWidth="1"/>
    <col min="2" max="2" width="32.140625" customWidth="1"/>
    <col min="3" max="3" width="32.140625" style="2" bestFit="1" customWidth="1"/>
    <col min="4" max="4" width="16.28515625" bestFit="1" customWidth="1"/>
    <col min="5" max="5" width="10.5703125" bestFit="1" customWidth="1"/>
    <col min="6" max="6" width="11.7109375" bestFit="1" customWidth="1"/>
    <col min="7" max="7" width="10.140625" bestFit="1" customWidth="1"/>
    <col min="8" max="9" width="9.7109375" bestFit="1" customWidth="1"/>
    <col min="10" max="10" width="3.7109375" customWidth="1"/>
    <col min="11" max="11" width="10.5703125" bestFit="1" customWidth="1"/>
    <col min="12" max="12" width="11.7109375" bestFit="1" customWidth="1"/>
    <col min="13" max="13" width="10.140625" bestFit="1" customWidth="1"/>
    <col min="14" max="15" width="9.7109375" bestFit="1" customWidth="1"/>
    <col min="16" max="16" width="3.7109375" customWidth="1"/>
    <col min="17" max="17" width="10.5703125" bestFit="1" customWidth="1"/>
    <col min="18" max="18" width="11.7109375" bestFit="1" customWidth="1"/>
    <col min="19" max="19" width="10.140625" bestFit="1" customWidth="1"/>
    <col min="20" max="21" width="9.7109375" bestFit="1" customWidth="1"/>
  </cols>
  <sheetData>
    <row r="1" spans="2:21" ht="15.75" thickBot="1" x14ac:dyDescent="0.3"/>
    <row r="2" spans="2:21" x14ac:dyDescent="0.25">
      <c r="B2" s="7" t="s">
        <v>90</v>
      </c>
      <c r="C2" s="24"/>
      <c r="D2" s="8" t="s">
        <v>10</v>
      </c>
      <c r="E2" s="9" t="s">
        <v>81</v>
      </c>
      <c r="F2" s="9" t="s">
        <v>82</v>
      </c>
      <c r="G2" s="9" t="s">
        <v>83</v>
      </c>
      <c r="H2" s="9" t="s">
        <v>77</v>
      </c>
      <c r="I2" s="10" t="s">
        <v>78</v>
      </c>
    </row>
    <row r="3" spans="2:21" x14ac:dyDescent="0.25">
      <c r="B3" s="11" t="s">
        <v>0</v>
      </c>
      <c r="C3" s="3" t="s">
        <v>9</v>
      </c>
      <c r="D3" s="4"/>
      <c r="E3" s="4"/>
      <c r="F3" s="4"/>
      <c r="G3" s="69"/>
      <c r="H3" s="4"/>
      <c r="I3" s="12"/>
    </row>
    <row r="4" spans="2:21" x14ac:dyDescent="0.25">
      <c r="B4" s="11" t="s">
        <v>89</v>
      </c>
      <c r="C4" s="3" t="s">
        <v>1</v>
      </c>
      <c r="D4" s="4"/>
      <c r="E4" s="4"/>
      <c r="F4" s="4"/>
      <c r="G4" s="69"/>
      <c r="H4" s="4"/>
      <c r="I4" s="12"/>
    </row>
    <row r="5" spans="2:21" x14ac:dyDescent="0.25">
      <c r="B5" s="11" t="s">
        <v>6</v>
      </c>
      <c r="C5" s="3" t="s">
        <v>1</v>
      </c>
      <c r="D5" s="4"/>
      <c r="E5" s="4"/>
      <c r="F5" s="4"/>
      <c r="G5" s="68"/>
      <c r="H5" s="4"/>
      <c r="I5" s="12"/>
    </row>
    <row r="6" spans="2:21" x14ac:dyDescent="0.25">
      <c r="B6" s="13" t="s">
        <v>4</v>
      </c>
      <c r="C6" s="5" t="s">
        <v>1</v>
      </c>
      <c r="D6" s="6"/>
      <c r="E6" s="6"/>
      <c r="F6" s="6"/>
      <c r="G6" s="6"/>
      <c r="H6" s="6"/>
      <c r="I6" s="14"/>
    </row>
    <row r="7" spans="2:21" x14ac:dyDescent="0.25">
      <c r="B7" s="13" t="s">
        <v>5</v>
      </c>
      <c r="C7" s="5" t="s">
        <v>1</v>
      </c>
      <c r="D7" s="6"/>
      <c r="E7" s="6"/>
      <c r="F7" s="6"/>
      <c r="G7" s="6"/>
      <c r="H7" s="6"/>
      <c r="I7" s="14"/>
    </row>
    <row r="8" spans="2:21" x14ac:dyDescent="0.25">
      <c r="B8" s="13" t="s">
        <v>2</v>
      </c>
      <c r="C8" s="5" t="s">
        <v>1</v>
      </c>
      <c r="D8" s="6"/>
      <c r="E8" s="6"/>
      <c r="F8" s="6"/>
      <c r="G8" s="6"/>
      <c r="H8" s="6"/>
      <c r="I8" s="14"/>
    </row>
    <row r="9" spans="2:21" x14ac:dyDescent="0.25">
      <c r="B9" s="13" t="s">
        <v>3</v>
      </c>
      <c r="C9" s="5" t="s">
        <v>1</v>
      </c>
      <c r="D9" s="6"/>
      <c r="E9" s="6"/>
      <c r="F9" s="6"/>
      <c r="G9" s="6"/>
      <c r="H9" s="6"/>
      <c r="I9" s="14"/>
    </row>
    <row r="10" spans="2:21" x14ac:dyDescent="0.25">
      <c r="B10" s="13" t="s">
        <v>7</v>
      </c>
      <c r="C10" s="5" t="s">
        <v>1</v>
      </c>
      <c r="D10" s="6"/>
      <c r="E10" s="6"/>
      <c r="F10" s="6"/>
      <c r="G10" s="6"/>
      <c r="H10" s="6"/>
      <c r="I10" s="14"/>
    </row>
    <row r="11" spans="2:21" x14ac:dyDescent="0.25">
      <c r="B11" s="13" t="s">
        <v>8</v>
      </c>
      <c r="C11" s="5" t="s">
        <v>1</v>
      </c>
      <c r="D11" s="6"/>
      <c r="E11" s="6"/>
      <c r="F11" s="6"/>
      <c r="G11" s="6"/>
      <c r="H11" s="6"/>
      <c r="I11" s="14"/>
    </row>
    <row r="12" spans="2:21" x14ac:dyDescent="0.25">
      <c r="B12" s="11" t="s">
        <v>16</v>
      </c>
      <c r="C12" s="3" t="s">
        <v>17</v>
      </c>
      <c r="D12" s="4"/>
      <c r="E12" s="4"/>
      <c r="F12" s="4"/>
      <c r="G12" s="4"/>
      <c r="H12" s="4"/>
      <c r="I12" s="12"/>
    </row>
    <row r="13" spans="2:21" ht="15.75" thickBot="1" x14ac:dyDescent="0.3">
      <c r="B13" s="19" t="s">
        <v>20</v>
      </c>
      <c r="C13" s="20" t="s">
        <v>21</v>
      </c>
      <c r="D13" s="21"/>
      <c r="E13" s="21"/>
      <c r="F13" s="21"/>
      <c r="G13" s="21"/>
      <c r="H13" s="21"/>
      <c r="I13" s="22"/>
    </row>
    <row r="14" spans="2:21" ht="15.75" thickBot="1" x14ac:dyDescent="0.3">
      <c r="B14" s="93"/>
      <c r="C14" s="84"/>
      <c r="D14" s="77"/>
      <c r="E14" s="77"/>
      <c r="F14" s="77"/>
      <c r="G14" s="77"/>
      <c r="H14" s="77"/>
      <c r="I14" s="77"/>
    </row>
    <row r="15" spans="2:21" ht="15.75" thickBot="1" x14ac:dyDescent="0.3">
      <c r="K15" s="151" t="s">
        <v>99</v>
      </c>
      <c r="L15" s="152"/>
      <c r="M15" s="152"/>
      <c r="N15" s="152"/>
      <c r="O15" s="153"/>
      <c r="Q15" s="151" t="s">
        <v>100</v>
      </c>
      <c r="R15" s="152"/>
      <c r="S15" s="152"/>
      <c r="T15" s="152"/>
      <c r="U15" s="153"/>
    </row>
    <row r="16" spans="2:21" x14ac:dyDescent="0.25">
      <c r="B16" s="7" t="s">
        <v>101</v>
      </c>
      <c r="C16" s="24"/>
      <c r="D16" s="8" t="s">
        <v>10</v>
      </c>
      <c r="E16" s="9" t="s">
        <v>81</v>
      </c>
      <c r="F16" s="9" t="s">
        <v>82</v>
      </c>
      <c r="G16" s="9" t="s">
        <v>83</v>
      </c>
      <c r="H16" s="9" t="s">
        <v>77</v>
      </c>
      <c r="I16" s="10" t="s">
        <v>78</v>
      </c>
      <c r="J16" s="113"/>
      <c r="K16" s="100" t="s">
        <v>81</v>
      </c>
      <c r="L16" s="101" t="s">
        <v>82</v>
      </c>
      <c r="M16" s="101" t="s">
        <v>83</v>
      </c>
      <c r="N16" s="101" t="s">
        <v>77</v>
      </c>
      <c r="O16" s="102" t="s">
        <v>78</v>
      </c>
      <c r="P16" s="113"/>
      <c r="Q16" s="91" t="s">
        <v>81</v>
      </c>
      <c r="R16" s="70" t="s">
        <v>82</v>
      </c>
      <c r="S16" s="70" t="s">
        <v>83</v>
      </c>
      <c r="T16" s="70" t="s">
        <v>77</v>
      </c>
      <c r="U16" s="92" t="s">
        <v>78</v>
      </c>
    </row>
    <row r="17" spans="2:21" x14ac:dyDescent="0.25">
      <c r="B17" s="154" t="s">
        <v>94</v>
      </c>
      <c r="C17" s="78" t="s">
        <v>92</v>
      </c>
      <c r="D17" s="75"/>
      <c r="E17" s="75"/>
      <c r="F17" s="75"/>
      <c r="G17" s="75"/>
      <c r="H17" s="75"/>
      <c r="I17" s="76"/>
      <c r="J17" s="113"/>
      <c r="K17" s="103">
        <f t="shared" ref="K17:K28" si="0">E17-$D17</f>
        <v>0</v>
      </c>
      <c r="L17" s="75"/>
      <c r="M17" s="75">
        <f t="shared" ref="M17:M31" si="1">G17-$D17</f>
        <v>0</v>
      </c>
      <c r="N17" s="75"/>
      <c r="O17" s="76"/>
      <c r="P17" s="113"/>
      <c r="Q17" s="94" t="e">
        <f t="shared" ref="Q17:Q28" si="2">K17/$D17</f>
        <v>#DIV/0!</v>
      </c>
      <c r="R17" s="72"/>
      <c r="S17" s="72" t="e">
        <f t="shared" ref="S17:S28" si="3">M17/$D17</f>
        <v>#DIV/0!</v>
      </c>
      <c r="T17" s="72"/>
      <c r="U17" s="73"/>
    </row>
    <row r="18" spans="2:21" x14ac:dyDescent="0.25">
      <c r="B18" s="154"/>
      <c r="C18" s="78" t="s">
        <v>93</v>
      </c>
      <c r="D18" s="75"/>
      <c r="E18" s="85"/>
      <c r="F18" s="75"/>
      <c r="G18" s="75"/>
      <c r="H18" s="75"/>
      <c r="I18" s="76"/>
      <c r="J18" s="113"/>
      <c r="K18" s="103">
        <f t="shared" si="0"/>
        <v>0</v>
      </c>
      <c r="L18" s="75"/>
      <c r="M18" s="75">
        <f t="shared" si="1"/>
        <v>0</v>
      </c>
      <c r="N18" s="75"/>
      <c r="O18" s="76"/>
      <c r="P18" s="113"/>
      <c r="Q18" s="94" t="e">
        <f t="shared" si="2"/>
        <v>#DIV/0!</v>
      </c>
      <c r="R18" s="72"/>
      <c r="S18" s="72" t="e">
        <f t="shared" si="3"/>
        <v>#DIV/0!</v>
      </c>
      <c r="T18" s="72"/>
      <c r="U18" s="73"/>
    </row>
    <row r="19" spans="2:21" x14ac:dyDescent="0.25">
      <c r="B19" s="154"/>
      <c r="C19" s="78" t="s">
        <v>91</v>
      </c>
      <c r="D19" s="75"/>
      <c r="E19" s="75"/>
      <c r="F19" s="75"/>
      <c r="G19" s="75"/>
      <c r="H19" s="75"/>
      <c r="I19" s="76"/>
      <c r="J19" s="113"/>
      <c r="K19" s="103">
        <f t="shared" si="0"/>
        <v>0</v>
      </c>
      <c r="L19" s="75"/>
      <c r="M19" s="75">
        <f t="shared" si="1"/>
        <v>0</v>
      </c>
      <c r="N19" s="75"/>
      <c r="O19" s="76"/>
      <c r="P19" s="113"/>
      <c r="Q19" s="94" t="e">
        <f t="shared" si="2"/>
        <v>#DIV/0!</v>
      </c>
      <c r="R19" s="6"/>
      <c r="S19" s="72" t="e">
        <f t="shared" si="3"/>
        <v>#DIV/0!</v>
      </c>
      <c r="T19" s="6"/>
      <c r="U19" s="14"/>
    </row>
    <row r="20" spans="2:21" x14ac:dyDescent="0.25">
      <c r="B20" s="154"/>
      <c r="C20" s="71" t="s">
        <v>95</v>
      </c>
      <c r="D20" s="4"/>
      <c r="E20" s="4"/>
      <c r="F20" s="4"/>
      <c r="G20" s="4"/>
      <c r="H20" s="4"/>
      <c r="I20" s="12"/>
      <c r="J20" s="113"/>
      <c r="K20" s="96">
        <f t="shared" si="0"/>
        <v>0</v>
      </c>
      <c r="L20" s="4"/>
      <c r="M20" s="4">
        <f t="shared" si="1"/>
        <v>0</v>
      </c>
      <c r="N20" s="4"/>
      <c r="O20" s="12"/>
      <c r="P20" s="113"/>
      <c r="Q20" s="97" t="e">
        <f t="shared" si="2"/>
        <v>#DIV/0!</v>
      </c>
      <c r="R20" s="98"/>
      <c r="S20" s="98" t="e">
        <f t="shared" si="3"/>
        <v>#DIV/0!</v>
      </c>
      <c r="T20" s="98"/>
      <c r="U20" s="99"/>
    </row>
    <row r="21" spans="2:21" ht="15.75" thickBot="1" x14ac:dyDescent="0.3">
      <c r="B21" s="155"/>
      <c r="C21" s="81" t="s">
        <v>96</v>
      </c>
      <c r="D21" s="86"/>
      <c r="E21" s="86"/>
      <c r="F21" s="86"/>
      <c r="G21" s="86"/>
      <c r="H21" s="86"/>
      <c r="I21" s="87"/>
      <c r="J21" s="113"/>
      <c r="K21" s="106">
        <f t="shared" si="0"/>
        <v>0</v>
      </c>
      <c r="L21" s="86"/>
      <c r="M21" s="86">
        <f t="shared" si="1"/>
        <v>0</v>
      </c>
      <c r="N21" s="86"/>
      <c r="O21" s="87"/>
      <c r="P21" s="113"/>
      <c r="Q21" s="110" t="e">
        <f t="shared" si="2"/>
        <v>#DIV/0!</v>
      </c>
      <c r="R21" s="111"/>
      <c r="S21" s="111" t="e">
        <f t="shared" si="3"/>
        <v>#DIV/0!</v>
      </c>
      <c r="T21" s="111"/>
      <c r="U21" s="112"/>
    </row>
    <row r="22" spans="2:21" ht="15.75" thickTop="1" x14ac:dyDescent="0.25">
      <c r="B22" s="156" t="s">
        <v>97</v>
      </c>
      <c r="C22" s="88" t="s">
        <v>92</v>
      </c>
      <c r="D22" s="82"/>
      <c r="E22" s="82"/>
      <c r="F22" s="82"/>
      <c r="G22" s="82"/>
      <c r="H22" s="82"/>
      <c r="I22" s="83"/>
      <c r="J22" s="113"/>
      <c r="K22" s="105">
        <f t="shared" si="0"/>
        <v>0</v>
      </c>
      <c r="L22" s="82"/>
      <c r="M22" s="82">
        <f t="shared" si="1"/>
        <v>0</v>
      </c>
      <c r="N22" s="82"/>
      <c r="O22" s="83"/>
      <c r="P22" s="113"/>
      <c r="Q22" s="107" t="e">
        <f t="shared" si="2"/>
        <v>#DIV/0!</v>
      </c>
      <c r="R22" s="108"/>
      <c r="S22" s="108" t="e">
        <f t="shared" si="3"/>
        <v>#DIV/0!</v>
      </c>
      <c r="T22" s="108"/>
      <c r="U22" s="109"/>
    </row>
    <row r="23" spans="2:21" x14ac:dyDescent="0.25">
      <c r="B23" s="154"/>
      <c r="C23" s="78" t="s">
        <v>93</v>
      </c>
      <c r="D23" s="75"/>
      <c r="E23" s="75"/>
      <c r="F23" s="75"/>
      <c r="G23" s="75"/>
      <c r="H23" s="75"/>
      <c r="I23" s="76"/>
      <c r="J23" s="113"/>
      <c r="K23" s="103">
        <f t="shared" si="0"/>
        <v>0</v>
      </c>
      <c r="L23" s="75"/>
      <c r="M23" s="75">
        <f t="shared" si="1"/>
        <v>0</v>
      </c>
      <c r="N23" s="75"/>
      <c r="O23" s="76"/>
      <c r="P23" s="113"/>
      <c r="Q23" s="94" t="e">
        <f t="shared" si="2"/>
        <v>#DIV/0!</v>
      </c>
      <c r="R23" s="72"/>
      <c r="S23" s="72" t="e">
        <f t="shared" si="3"/>
        <v>#DIV/0!</v>
      </c>
      <c r="T23" s="72"/>
      <c r="U23" s="73"/>
    </row>
    <row r="24" spans="2:21" x14ac:dyDescent="0.25">
      <c r="B24" s="154"/>
      <c r="C24" s="71" t="s">
        <v>91</v>
      </c>
      <c r="D24" s="4"/>
      <c r="E24" s="4"/>
      <c r="F24" s="4"/>
      <c r="G24" s="4"/>
      <c r="H24" s="4"/>
      <c r="I24" s="12"/>
      <c r="J24" s="113"/>
      <c r="K24" s="96">
        <f t="shared" si="0"/>
        <v>0</v>
      </c>
      <c r="L24" s="4"/>
      <c r="M24" s="4">
        <f t="shared" si="1"/>
        <v>0</v>
      </c>
      <c r="N24" s="4"/>
      <c r="O24" s="12"/>
      <c r="P24" s="113"/>
      <c r="Q24" s="117" t="e">
        <f t="shared" si="2"/>
        <v>#DIV/0!</v>
      </c>
      <c r="R24" s="98"/>
      <c r="S24" s="115" t="e">
        <f t="shared" si="3"/>
        <v>#DIV/0!</v>
      </c>
      <c r="T24" s="98"/>
      <c r="U24" s="99"/>
    </row>
    <row r="25" spans="2:21" x14ac:dyDescent="0.25">
      <c r="B25" s="154"/>
      <c r="C25" s="78" t="s">
        <v>95</v>
      </c>
      <c r="D25" s="75"/>
      <c r="E25" s="75"/>
      <c r="F25" s="75"/>
      <c r="G25" s="75"/>
      <c r="H25" s="75"/>
      <c r="I25" s="76"/>
      <c r="J25" s="113"/>
      <c r="K25" s="103">
        <f t="shared" si="0"/>
        <v>0</v>
      </c>
      <c r="L25" s="75"/>
      <c r="M25" s="75">
        <f t="shared" si="1"/>
        <v>0</v>
      </c>
      <c r="N25" s="75"/>
      <c r="O25" s="76"/>
      <c r="P25" s="113"/>
      <c r="Q25" s="94" t="e">
        <f t="shared" si="2"/>
        <v>#DIV/0!</v>
      </c>
      <c r="R25" s="72"/>
      <c r="S25" s="72" t="e">
        <f t="shared" si="3"/>
        <v>#DIV/0!</v>
      </c>
      <c r="T25" s="72"/>
      <c r="U25" s="73"/>
    </row>
    <row r="26" spans="2:21" ht="15.75" thickBot="1" x14ac:dyDescent="0.3">
      <c r="B26" s="155"/>
      <c r="C26" s="81" t="s">
        <v>96</v>
      </c>
      <c r="D26" s="86"/>
      <c r="E26" s="86"/>
      <c r="F26" s="86"/>
      <c r="G26" s="86"/>
      <c r="H26" s="86"/>
      <c r="I26" s="87"/>
      <c r="J26" s="113"/>
      <c r="K26" s="106">
        <f t="shared" si="0"/>
        <v>0</v>
      </c>
      <c r="L26" s="86"/>
      <c r="M26" s="86">
        <f t="shared" si="1"/>
        <v>0</v>
      </c>
      <c r="N26" s="86"/>
      <c r="O26" s="87"/>
      <c r="P26" s="113"/>
      <c r="Q26" s="110" t="e">
        <f t="shared" si="2"/>
        <v>#DIV/0!</v>
      </c>
      <c r="R26" s="111"/>
      <c r="S26" s="111" t="e">
        <f t="shared" si="3"/>
        <v>#DIV/0!</v>
      </c>
      <c r="T26" s="111"/>
      <c r="U26" s="112"/>
    </row>
    <row r="27" spans="2:21" ht="15.75" thickTop="1" x14ac:dyDescent="0.25">
      <c r="B27" s="156" t="s">
        <v>98</v>
      </c>
      <c r="C27" s="88" t="s">
        <v>92</v>
      </c>
      <c r="D27" s="82"/>
      <c r="E27" s="82"/>
      <c r="F27" s="82"/>
      <c r="G27" s="82"/>
      <c r="H27" s="82"/>
      <c r="I27" s="83"/>
      <c r="J27" s="113"/>
      <c r="K27" s="105">
        <f t="shared" si="0"/>
        <v>0</v>
      </c>
      <c r="L27" s="82"/>
      <c r="M27" s="82">
        <f t="shared" si="1"/>
        <v>0</v>
      </c>
      <c r="N27" s="82"/>
      <c r="O27" s="83"/>
      <c r="P27" s="113"/>
      <c r="Q27" s="107" t="e">
        <f t="shared" si="2"/>
        <v>#DIV/0!</v>
      </c>
      <c r="R27" s="108"/>
      <c r="S27" s="108" t="e">
        <f t="shared" si="3"/>
        <v>#DIV/0!</v>
      </c>
      <c r="T27" s="79"/>
      <c r="U27" s="80"/>
    </row>
    <row r="28" spans="2:21" x14ac:dyDescent="0.25">
      <c r="B28" s="154"/>
      <c r="C28" s="78" t="s">
        <v>93</v>
      </c>
      <c r="D28" s="75"/>
      <c r="E28" s="75"/>
      <c r="F28" s="75"/>
      <c r="G28" s="75"/>
      <c r="H28" s="75"/>
      <c r="I28" s="76"/>
      <c r="J28" s="113"/>
      <c r="K28" s="103">
        <f t="shared" si="0"/>
        <v>0</v>
      </c>
      <c r="L28" s="75"/>
      <c r="M28" s="75">
        <f t="shared" si="1"/>
        <v>0</v>
      </c>
      <c r="N28" s="75"/>
      <c r="O28" s="76"/>
      <c r="P28" s="113"/>
      <c r="Q28" s="94" t="e">
        <f t="shared" si="2"/>
        <v>#DIV/0!</v>
      </c>
      <c r="R28" s="72"/>
      <c r="S28" s="72" t="e">
        <f t="shared" si="3"/>
        <v>#DIV/0!</v>
      </c>
      <c r="T28" s="6"/>
      <c r="U28" s="14"/>
    </row>
    <row r="29" spans="2:21" x14ac:dyDescent="0.25">
      <c r="B29" s="154"/>
      <c r="C29" s="71" t="s">
        <v>91</v>
      </c>
      <c r="D29" s="4"/>
      <c r="E29" s="4"/>
      <c r="F29" s="4"/>
      <c r="G29" s="68"/>
      <c r="H29" s="4"/>
      <c r="I29" s="12"/>
      <c r="J29" s="113"/>
      <c r="K29" s="96">
        <f t="shared" ref="K29:K31" si="4">E29-$D29</f>
        <v>0</v>
      </c>
      <c r="L29" s="4"/>
      <c r="M29" s="4">
        <f t="shared" si="1"/>
        <v>0</v>
      </c>
      <c r="N29" s="4"/>
      <c r="O29" s="12"/>
      <c r="P29" s="113"/>
      <c r="Q29" s="97" t="e">
        <f t="shared" ref="Q29:Q31" si="5">K29/$D29</f>
        <v>#DIV/0!</v>
      </c>
      <c r="R29" s="98"/>
      <c r="S29" s="115" t="e">
        <f t="shared" ref="S29:S31" si="6">M29/$D29</f>
        <v>#DIV/0!</v>
      </c>
      <c r="T29" s="4"/>
      <c r="U29" s="12"/>
    </row>
    <row r="30" spans="2:21" x14ac:dyDescent="0.25">
      <c r="B30" s="154"/>
      <c r="C30" s="78" t="s">
        <v>95</v>
      </c>
      <c r="D30" s="75"/>
      <c r="E30" s="75"/>
      <c r="F30" s="75"/>
      <c r="G30" s="75"/>
      <c r="H30" s="75"/>
      <c r="I30" s="76"/>
      <c r="J30" s="113"/>
      <c r="K30" s="103">
        <f t="shared" si="4"/>
        <v>0</v>
      </c>
      <c r="L30" s="75"/>
      <c r="M30" s="75">
        <f t="shared" si="1"/>
        <v>0</v>
      </c>
      <c r="N30" s="75"/>
      <c r="O30" s="76"/>
      <c r="P30" s="113"/>
      <c r="Q30" s="94" t="e">
        <f t="shared" si="5"/>
        <v>#DIV/0!</v>
      </c>
      <c r="R30" s="72"/>
      <c r="S30" s="72" t="e">
        <f t="shared" si="6"/>
        <v>#DIV/0!</v>
      </c>
      <c r="T30" s="6"/>
      <c r="U30" s="14"/>
    </row>
    <row r="31" spans="2:21" ht="15.75" thickBot="1" x14ac:dyDescent="0.3">
      <c r="B31" s="157"/>
      <c r="C31" s="95" t="s">
        <v>96</v>
      </c>
      <c r="D31" s="89"/>
      <c r="E31" s="89"/>
      <c r="F31" s="89"/>
      <c r="G31" s="89"/>
      <c r="H31" s="89"/>
      <c r="I31" s="90"/>
      <c r="J31" s="113"/>
      <c r="K31" s="104">
        <f t="shared" si="4"/>
        <v>0</v>
      </c>
      <c r="L31" s="89"/>
      <c r="M31" s="89">
        <f t="shared" si="1"/>
        <v>0</v>
      </c>
      <c r="N31" s="89"/>
      <c r="O31" s="90"/>
      <c r="P31" s="113"/>
      <c r="Q31" s="114" t="e">
        <f t="shared" si="5"/>
        <v>#DIV/0!</v>
      </c>
      <c r="R31" s="74"/>
      <c r="S31" s="116" t="e">
        <f t="shared" si="6"/>
        <v>#DIV/0!</v>
      </c>
      <c r="T31" s="21"/>
      <c r="U31" s="22"/>
    </row>
    <row r="32" spans="2:21" ht="15.75" thickBot="1" x14ac:dyDescent="0.3"/>
    <row r="33" spans="2:9" x14ac:dyDescent="0.25">
      <c r="B33" s="25" t="s">
        <v>27</v>
      </c>
      <c r="C33" s="24"/>
      <c r="D33" s="8" t="s">
        <v>10</v>
      </c>
      <c r="E33" s="9" t="s">
        <v>81</v>
      </c>
      <c r="F33" s="9" t="s">
        <v>82</v>
      </c>
      <c r="G33" s="9" t="s">
        <v>83</v>
      </c>
      <c r="H33" s="9" t="s">
        <v>77</v>
      </c>
      <c r="I33" s="10" t="s">
        <v>78</v>
      </c>
    </row>
    <row r="34" spans="2:9" x14ac:dyDescent="0.25">
      <c r="B34" s="13" t="s">
        <v>18</v>
      </c>
      <c r="C34" s="5" t="s">
        <v>17</v>
      </c>
      <c r="D34" s="6"/>
      <c r="E34" s="6"/>
      <c r="F34" s="6"/>
      <c r="G34" s="6"/>
      <c r="H34" s="6"/>
      <c r="I34" s="14"/>
    </row>
    <row r="35" spans="2:9" x14ac:dyDescent="0.25">
      <c r="B35" s="11" t="s">
        <v>22</v>
      </c>
      <c r="C35" s="3" t="s">
        <v>26</v>
      </c>
      <c r="D35" s="4"/>
      <c r="E35" s="4"/>
      <c r="F35" s="4"/>
      <c r="G35" s="4"/>
      <c r="H35" s="4"/>
      <c r="I35" s="12"/>
    </row>
    <row r="36" spans="2:9" x14ac:dyDescent="0.25">
      <c r="B36" s="13" t="s">
        <v>23</v>
      </c>
      <c r="C36" s="5" t="s">
        <v>25</v>
      </c>
      <c r="D36" s="6"/>
      <c r="E36" s="6"/>
      <c r="F36" s="6"/>
      <c r="G36" s="6"/>
      <c r="H36" s="6"/>
      <c r="I36" s="14"/>
    </row>
    <row r="37" spans="2:9" x14ac:dyDescent="0.25">
      <c r="B37" s="26" t="s">
        <v>28</v>
      </c>
      <c r="C37" s="27" t="s">
        <v>1</v>
      </c>
      <c r="D37" s="28"/>
      <c r="E37" s="28"/>
      <c r="F37" s="28"/>
      <c r="G37" s="28"/>
      <c r="H37" s="28"/>
      <c r="I37" s="29"/>
    </row>
    <row r="38" spans="2:9" ht="15.75" thickBot="1" x14ac:dyDescent="0.3">
      <c r="B38" s="15" t="s">
        <v>24</v>
      </c>
      <c r="C38" s="16" t="s">
        <v>1</v>
      </c>
      <c r="D38" s="17"/>
      <c r="E38" s="17"/>
      <c r="F38" s="17"/>
      <c r="G38" s="17"/>
      <c r="H38" s="17"/>
      <c r="I38" s="18"/>
    </row>
    <row r="39" spans="2:9" ht="15.75" thickBot="1" x14ac:dyDescent="0.3"/>
    <row r="40" spans="2:9" x14ac:dyDescent="0.25">
      <c r="B40" s="25" t="s">
        <v>102</v>
      </c>
      <c r="C40" s="24"/>
      <c r="D40" s="8" t="s">
        <v>10</v>
      </c>
      <c r="E40" s="9" t="s">
        <v>81</v>
      </c>
      <c r="F40" s="9" t="s">
        <v>82</v>
      </c>
      <c r="G40" s="9" t="s">
        <v>83</v>
      </c>
      <c r="H40" s="9" t="s">
        <v>77</v>
      </c>
      <c r="I40" s="10" t="s">
        <v>78</v>
      </c>
    </row>
    <row r="41" spans="2:9" x14ac:dyDescent="0.25">
      <c r="B41" s="13" t="s">
        <v>18</v>
      </c>
      <c r="C41" s="5" t="s">
        <v>17</v>
      </c>
      <c r="D41" s="6"/>
      <c r="E41" s="6"/>
      <c r="F41" s="6"/>
      <c r="G41" s="6"/>
      <c r="H41" s="6"/>
      <c r="I41" s="14"/>
    </row>
    <row r="42" spans="2:9" x14ac:dyDescent="0.25">
      <c r="B42" s="11" t="s">
        <v>22</v>
      </c>
      <c r="C42" s="3" t="s">
        <v>26</v>
      </c>
      <c r="D42" s="4"/>
      <c r="E42" s="4"/>
      <c r="F42" s="4"/>
      <c r="G42" s="4"/>
      <c r="H42" s="4"/>
      <c r="I42" s="12"/>
    </row>
    <row r="43" spans="2:9" x14ac:dyDescent="0.25">
      <c r="B43" s="13" t="s">
        <v>23</v>
      </c>
      <c r="C43" s="5" t="s">
        <v>25</v>
      </c>
      <c r="D43" s="6"/>
      <c r="E43" s="6"/>
      <c r="F43" s="6"/>
      <c r="G43" s="6"/>
      <c r="H43" s="6"/>
      <c r="I43" s="14"/>
    </row>
    <row r="44" spans="2:9" x14ac:dyDescent="0.25">
      <c r="B44" s="26" t="s">
        <v>28</v>
      </c>
      <c r="C44" s="27" t="s">
        <v>1</v>
      </c>
      <c r="D44" s="28"/>
      <c r="E44" s="28"/>
      <c r="F44" s="28"/>
      <c r="G44" s="28"/>
      <c r="H44" s="28"/>
      <c r="I44" s="29"/>
    </row>
    <row r="45" spans="2:9" ht="15.75" thickBot="1" x14ac:dyDescent="0.3">
      <c r="B45" s="15" t="s">
        <v>24</v>
      </c>
      <c r="C45" s="16" t="s">
        <v>1</v>
      </c>
      <c r="D45" s="17"/>
      <c r="E45" s="17"/>
      <c r="F45" s="17"/>
      <c r="G45" s="17"/>
      <c r="H45" s="17"/>
      <c r="I45" s="18"/>
    </row>
    <row r="47" spans="2:9" x14ac:dyDescent="0.25">
      <c r="B47" s="140" t="s">
        <v>103</v>
      </c>
    </row>
    <row r="49" spans="2:9" ht="15.75" thickBot="1" x14ac:dyDescent="0.3"/>
    <row r="50" spans="2:9" x14ac:dyDescent="0.25">
      <c r="B50" s="118" t="s">
        <v>29</v>
      </c>
      <c r="C50" s="119"/>
      <c r="D50" s="120" t="s">
        <v>10</v>
      </c>
      <c r="E50" s="121" t="s">
        <v>81</v>
      </c>
      <c r="F50" s="121" t="s">
        <v>82</v>
      </c>
      <c r="G50" s="121" t="s">
        <v>83</v>
      </c>
      <c r="H50" s="121" t="s">
        <v>77</v>
      </c>
      <c r="I50" s="122" t="s">
        <v>78</v>
      </c>
    </row>
    <row r="51" spans="2:9" x14ac:dyDescent="0.25">
      <c r="B51" s="128" t="s">
        <v>30</v>
      </c>
      <c r="C51" s="129" t="s">
        <v>36</v>
      </c>
      <c r="D51" s="130"/>
      <c r="E51" s="130"/>
      <c r="F51" s="130"/>
      <c r="G51" s="130"/>
      <c r="H51" s="130"/>
      <c r="I51" s="131"/>
    </row>
    <row r="52" spans="2:9" x14ac:dyDescent="0.25">
      <c r="B52" s="123" t="s">
        <v>31</v>
      </c>
      <c r="C52" s="124" t="s">
        <v>9</v>
      </c>
      <c r="D52" s="125"/>
      <c r="E52" s="125"/>
      <c r="F52" s="125"/>
      <c r="G52" s="125"/>
      <c r="H52" s="125"/>
      <c r="I52" s="126"/>
    </row>
    <row r="53" spans="2:9" x14ac:dyDescent="0.25">
      <c r="B53" s="128" t="s">
        <v>32</v>
      </c>
      <c r="C53" s="129" t="s">
        <v>19</v>
      </c>
      <c r="D53" s="130"/>
      <c r="E53" s="130"/>
      <c r="F53" s="130"/>
      <c r="G53" s="130"/>
      <c r="H53" s="130"/>
      <c r="I53" s="131"/>
    </row>
    <row r="54" spans="2:9" x14ac:dyDescent="0.25">
      <c r="B54" s="132" t="s">
        <v>33</v>
      </c>
      <c r="C54" s="133" t="s">
        <v>1</v>
      </c>
      <c r="D54" s="134"/>
      <c r="E54" s="134"/>
      <c r="F54" s="134"/>
      <c r="G54" s="134"/>
      <c r="H54" s="134"/>
      <c r="I54" s="135"/>
    </row>
    <row r="55" spans="2:9" ht="15.75" thickBot="1" x14ac:dyDescent="0.3">
      <c r="B55" s="136" t="s">
        <v>34</v>
      </c>
      <c r="C55" s="137" t="s">
        <v>35</v>
      </c>
      <c r="D55" s="138"/>
      <c r="E55" s="138"/>
      <c r="F55" s="138"/>
      <c r="G55" s="138"/>
      <c r="H55" s="138"/>
      <c r="I55" s="139"/>
    </row>
    <row r="56" spans="2:9" ht="15.75" thickBot="1" x14ac:dyDescent="0.3">
      <c r="B56" s="45"/>
      <c r="C56" s="127"/>
      <c r="D56" s="45"/>
      <c r="E56" s="45"/>
      <c r="F56" s="45"/>
      <c r="G56" s="45"/>
      <c r="H56" s="45"/>
      <c r="I56" s="45"/>
    </row>
    <row r="57" spans="2:9" x14ac:dyDescent="0.25">
      <c r="B57" s="118" t="s">
        <v>37</v>
      </c>
      <c r="C57" s="119"/>
      <c r="D57" s="120" t="s">
        <v>10</v>
      </c>
      <c r="E57" s="121" t="s">
        <v>11</v>
      </c>
      <c r="F57" s="121" t="s">
        <v>12</v>
      </c>
      <c r="G57" s="121" t="s">
        <v>13</v>
      </c>
      <c r="H57" s="121" t="s">
        <v>14</v>
      </c>
      <c r="I57" s="122" t="s">
        <v>15</v>
      </c>
    </row>
    <row r="58" spans="2:9" x14ac:dyDescent="0.25">
      <c r="B58" s="123"/>
      <c r="C58" s="124"/>
      <c r="D58" s="125"/>
      <c r="E58" s="125"/>
      <c r="F58" s="125"/>
      <c r="G58" s="125"/>
      <c r="H58" s="125"/>
      <c r="I58" s="126"/>
    </row>
    <row r="59" spans="2:9" x14ac:dyDescent="0.25">
      <c r="B59" s="123"/>
      <c r="C59" s="124"/>
      <c r="D59" s="125"/>
      <c r="E59" s="125"/>
      <c r="F59" s="125"/>
      <c r="G59" s="125"/>
      <c r="H59" s="125"/>
      <c r="I59" s="126"/>
    </row>
    <row r="60" spans="2:9" x14ac:dyDescent="0.25">
      <c r="B60" s="123"/>
      <c r="C60" s="124"/>
      <c r="D60" s="125"/>
      <c r="E60" s="125"/>
      <c r="F60" s="125"/>
      <c r="G60" s="125"/>
      <c r="H60" s="125"/>
      <c r="I60" s="126"/>
    </row>
    <row r="61" spans="2:9" x14ac:dyDescent="0.25">
      <c r="B61" s="132"/>
      <c r="C61" s="133"/>
      <c r="D61" s="134"/>
      <c r="E61" s="134"/>
      <c r="F61" s="134"/>
      <c r="G61" s="134"/>
      <c r="H61" s="134"/>
      <c r="I61" s="135"/>
    </row>
    <row r="62" spans="2:9" ht="15.75" thickBot="1" x14ac:dyDescent="0.3">
      <c r="B62" s="136"/>
      <c r="C62" s="137"/>
      <c r="D62" s="138"/>
      <c r="E62" s="138"/>
      <c r="F62" s="138"/>
      <c r="G62" s="138"/>
      <c r="H62" s="138"/>
      <c r="I62" s="139"/>
    </row>
  </sheetData>
  <mergeCells count="5">
    <mergeCell ref="Q15:U15"/>
    <mergeCell ref="B17:B21"/>
    <mergeCell ref="B22:B26"/>
    <mergeCell ref="B27:B31"/>
    <mergeCell ref="K15:O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Compliance_003C</vt:lpstr>
      <vt:lpstr>Load_cases_for_Compliance</vt:lpstr>
      <vt:lpstr>Compliance_ConstRadCorner</vt:lpstr>
      <vt:lpstr>Compliance_SineSweep</vt:lpstr>
      <vt:lpstr>Compliance_Step_Steer</vt:lpstr>
      <vt:lpstr>Installation_Stiffness</vt:lpstr>
      <vt:lpstr>nnnn</vt:lpstr>
      <vt:lpstr>__Compliance_Maneuvers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dcterms:created xsi:type="dcterms:W3CDTF">2019-04-04T08:26:44Z</dcterms:created>
  <dcterms:modified xsi:type="dcterms:W3CDTF">2019-04-11T13:23:58Z</dcterms:modified>
</cp:coreProperties>
</file>