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"/>
    </mc:Choice>
  </mc:AlternateContent>
  <xr:revisionPtr revIDLastSave="0" documentId="13_ncr:1_{EBF303F9-5441-4E3D-9390-79563B9B7A12}" xr6:coauthVersionLast="45" xr6:coauthVersionMax="45" xr10:uidLastSave="{00000000-0000-0000-0000-000000000000}"/>
  <bookViews>
    <workbookView xWindow="29190" yWindow="390" windowWidth="28800" windowHeight="11385" xr2:uid="{1AE722AB-6E64-48BA-9CCA-97EF28462E72}"/>
  </bookViews>
  <sheets>
    <sheet name="Sheet1" sheetId="1" r:id="rId1"/>
    <sheet name="arb check" sheetId="2" r:id="rId2"/>
  </sheets>
  <definedNames>
    <definedName name="_xlnm.Print_Area" localSheetId="0">Sheet1!$A$1:$E$44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" l="1"/>
  <c r="K36" i="1" s="1"/>
  <c r="O36" i="1" s="1"/>
  <c r="H35" i="1"/>
  <c r="L35" i="1" s="1"/>
  <c r="P35" i="1" s="1"/>
  <c r="G35" i="1"/>
  <c r="K35" i="1" s="1"/>
  <c r="O35" i="1" s="1"/>
  <c r="G34" i="1"/>
  <c r="K34" i="1" s="1"/>
  <c r="O34" i="1" s="1"/>
  <c r="F34" i="1"/>
  <c r="J34" i="1" s="1"/>
  <c r="N34" i="1" s="1"/>
  <c r="G33" i="1"/>
  <c r="K33" i="1" s="1"/>
  <c r="O33" i="1" s="1"/>
  <c r="G32" i="1"/>
  <c r="K32" i="1" s="1"/>
  <c r="O32" i="1" s="1"/>
  <c r="H30" i="1"/>
  <c r="L30" i="1" s="1"/>
  <c r="P30" i="1" s="1"/>
  <c r="G30" i="1"/>
  <c r="K30" i="1" s="1"/>
  <c r="O30" i="1" s="1"/>
  <c r="G29" i="1"/>
  <c r="K29" i="1" s="1"/>
  <c r="O29" i="1" s="1"/>
  <c r="F29" i="1"/>
  <c r="J29" i="1" s="1"/>
  <c r="N29" i="1" s="1"/>
  <c r="G27" i="1"/>
  <c r="K27" i="1" s="1"/>
  <c r="O27" i="1" s="1"/>
  <c r="G26" i="1"/>
  <c r="K26" i="1" s="1"/>
  <c r="O26" i="1" s="1"/>
  <c r="H24" i="1"/>
  <c r="L24" i="1" s="1"/>
  <c r="P24" i="1" s="1"/>
  <c r="G24" i="1"/>
  <c r="K24" i="1" s="1"/>
  <c r="O24" i="1" s="1"/>
  <c r="G23" i="1"/>
  <c r="K23" i="1" s="1"/>
  <c r="O23" i="1" s="1"/>
  <c r="F23" i="1"/>
  <c r="J23" i="1" s="1"/>
  <c r="N23" i="1" s="1"/>
  <c r="G21" i="1"/>
  <c r="K21" i="1" s="1"/>
  <c r="O21" i="1" s="1"/>
  <c r="G20" i="1"/>
  <c r="K20" i="1" s="1"/>
  <c r="O20" i="1" s="1"/>
  <c r="H18" i="1"/>
  <c r="L18" i="1" s="1"/>
  <c r="P18" i="1" s="1"/>
  <c r="G18" i="1"/>
  <c r="K18" i="1" s="1"/>
  <c r="O18" i="1" s="1"/>
  <c r="G17" i="1"/>
  <c r="K17" i="1" s="1"/>
  <c r="O17" i="1" s="1"/>
  <c r="F17" i="1"/>
  <c r="J17" i="1" s="1"/>
  <c r="N17" i="1" s="1"/>
  <c r="G15" i="1"/>
  <c r="K15" i="1" s="1"/>
  <c r="O15" i="1" s="1"/>
  <c r="G14" i="1"/>
  <c r="K14" i="1" s="1"/>
  <c r="O14" i="1" s="1"/>
  <c r="H13" i="1"/>
  <c r="L13" i="1" s="1"/>
  <c r="P13" i="1" s="1"/>
  <c r="G13" i="1"/>
  <c r="K13" i="1" s="1"/>
  <c r="O13" i="1" s="1"/>
  <c r="G11" i="1"/>
  <c r="K11" i="1" s="1"/>
  <c r="O11" i="1" s="1"/>
  <c r="F11" i="1"/>
  <c r="J11" i="1" s="1"/>
  <c r="N11" i="1" s="1"/>
  <c r="G10" i="1"/>
  <c r="K10" i="1" s="1"/>
  <c r="O10" i="1" s="1"/>
  <c r="G9" i="1"/>
  <c r="K9" i="1" s="1"/>
  <c r="O9" i="1" s="1"/>
  <c r="H7" i="1"/>
  <c r="L7" i="1" s="1"/>
  <c r="P7" i="1" s="1"/>
  <c r="G7" i="1"/>
  <c r="K7" i="1" s="1"/>
  <c r="O7" i="1" s="1"/>
  <c r="G6" i="1"/>
  <c r="K6" i="1" s="1"/>
  <c r="O6" i="1" s="1"/>
  <c r="F6" i="1"/>
  <c r="J6" i="1" s="1"/>
  <c r="N6" i="1" s="1"/>
  <c r="G5" i="1"/>
  <c r="K5" i="1" s="1"/>
  <c r="O5" i="1" s="1"/>
  <c r="G3" i="1"/>
  <c r="F36" i="1" s="1"/>
  <c r="J36" i="1" s="1"/>
  <c r="N36" i="1" s="1"/>
  <c r="F5" i="1" l="1"/>
  <c r="J5" i="1" s="1"/>
  <c r="N5" i="1" s="1"/>
  <c r="H6" i="1"/>
  <c r="L6" i="1" s="1"/>
  <c r="P6" i="1" s="1"/>
  <c r="F10" i="1"/>
  <c r="J10" i="1" s="1"/>
  <c r="N10" i="1" s="1"/>
  <c r="H11" i="1"/>
  <c r="L11" i="1" s="1"/>
  <c r="P11" i="1" s="1"/>
  <c r="F15" i="1"/>
  <c r="J15" i="1" s="1"/>
  <c r="N15" i="1" s="1"/>
  <c r="H17" i="1"/>
  <c r="L17" i="1" s="1"/>
  <c r="P17" i="1" s="1"/>
  <c r="F21" i="1"/>
  <c r="J21" i="1" s="1"/>
  <c r="N21" i="1" s="1"/>
  <c r="H23" i="1"/>
  <c r="L23" i="1" s="1"/>
  <c r="P23" i="1" s="1"/>
  <c r="F27" i="1"/>
  <c r="J27" i="1" s="1"/>
  <c r="N27" i="1" s="1"/>
  <c r="H29" i="1"/>
  <c r="L29" i="1" s="1"/>
  <c r="P29" i="1" s="1"/>
  <c r="F33" i="1"/>
  <c r="J33" i="1" s="1"/>
  <c r="N33" i="1" s="1"/>
  <c r="H34" i="1"/>
  <c r="L34" i="1" s="1"/>
  <c r="P34" i="1" s="1"/>
  <c r="F9" i="1"/>
  <c r="J9" i="1" s="1"/>
  <c r="N9" i="1" s="1"/>
  <c r="H15" i="1"/>
  <c r="L15" i="1" s="1"/>
  <c r="P15" i="1" s="1"/>
  <c r="F20" i="1"/>
  <c r="J20" i="1" s="1"/>
  <c r="N20" i="1" s="1"/>
  <c r="H27" i="1"/>
  <c r="L27" i="1" s="1"/>
  <c r="P27" i="1" s="1"/>
  <c r="F7" i="1"/>
  <c r="J7" i="1" s="1"/>
  <c r="N7" i="1" s="1"/>
  <c r="H9" i="1"/>
  <c r="L9" i="1" s="1"/>
  <c r="P9" i="1" s="1"/>
  <c r="F13" i="1"/>
  <c r="J13" i="1" s="1"/>
  <c r="N13" i="1" s="1"/>
  <c r="H14" i="1"/>
  <c r="L14" i="1" s="1"/>
  <c r="P14" i="1" s="1"/>
  <c r="F18" i="1"/>
  <c r="J18" i="1" s="1"/>
  <c r="N18" i="1" s="1"/>
  <c r="H20" i="1"/>
  <c r="L20" i="1" s="1"/>
  <c r="P20" i="1" s="1"/>
  <c r="F24" i="1"/>
  <c r="J24" i="1" s="1"/>
  <c r="N24" i="1" s="1"/>
  <c r="H26" i="1"/>
  <c r="L26" i="1" s="1"/>
  <c r="P26" i="1" s="1"/>
  <c r="F30" i="1"/>
  <c r="J30" i="1" s="1"/>
  <c r="N30" i="1" s="1"/>
  <c r="H32" i="1"/>
  <c r="L32" i="1" s="1"/>
  <c r="P32" i="1" s="1"/>
  <c r="F35" i="1"/>
  <c r="J35" i="1" s="1"/>
  <c r="N35" i="1" s="1"/>
  <c r="H36" i="1"/>
  <c r="L36" i="1" s="1"/>
  <c r="P36" i="1" s="1"/>
  <c r="H5" i="1"/>
  <c r="L5" i="1" s="1"/>
  <c r="P5" i="1" s="1"/>
  <c r="H10" i="1"/>
  <c r="L10" i="1" s="1"/>
  <c r="P10" i="1" s="1"/>
  <c r="F14" i="1"/>
  <c r="J14" i="1" s="1"/>
  <c r="N14" i="1" s="1"/>
  <c r="H21" i="1"/>
  <c r="L21" i="1" s="1"/>
  <c r="P21" i="1" s="1"/>
  <c r="F26" i="1"/>
  <c r="J26" i="1" s="1"/>
  <c r="N26" i="1" s="1"/>
  <c r="F32" i="1"/>
  <c r="J32" i="1" s="1"/>
  <c r="N32" i="1" s="1"/>
  <c r="H33" i="1"/>
  <c r="L33" i="1" s="1"/>
  <c r="P33" i="1" s="1"/>
  <c r="L8" i="2"/>
  <c r="K8" i="2"/>
  <c r="H8" i="2"/>
  <c r="E8" i="2"/>
  <c r="L7" i="2"/>
  <c r="K7" i="2"/>
  <c r="H7" i="2"/>
  <c r="E7" i="2"/>
  <c r="K6" i="2"/>
  <c r="H6" i="2"/>
  <c r="E6" i="2"/>
  <c r="L5" i="2"/>
  <c r="K5" i="2"/>
  <c r="H5" i="2"/>
  <c r="E5" i="2"/>
</calcChain>
</file>

<file path=xl/sharedStrings.xml><?xml version="1.0" encoding="utf-8"?>
<sst xmlns="http://schemas.openxmlformats.org/spreadsheetml/2006/main" count="60" uniqueCount="55">
  <si>
    <t>Tyre Contact Patch</t>
  </si>
  <si>
    <t>X</t>
  </si>
  <si>
    <t>Y</t>
  </si>
  <si>
    <t>Z</t>
  </si>
  <si>
    <t>Pushrod Outboard</t>
  </si>
  <si>
    <t>Pushrod Inboard</t>
  </si>
  <si>
    <t>Wheel Axis Inboard</t>
  </si>
  <si>
    <t>Notes:</t>
  </si>
  <si>
    <t>Wheel Centre</t>
  </si>
  <si>
    <t>Arb Droplink on Rocker</t>
  </si>
  <si>
    <t>***Wheelbase  3140mm</t>
  </si>
  <si>
    <t>****Brake balance assumed to be 55-65% fr</t>
  </si>
  <si>
    <t xml:space="preserve">*****Mass distribution assumed to be 42-48% </t>
  </si>
  <si>
    <t>RTWB Outboard</t>
  </si>
  <si>
    <t>RTWB Inboard Fwd</t>
  </si>
  <si>
    <t>RTWB Inboard Rwd</t>
  </si>
  <si>
    <t>RLWB Outboard</t>
  </si>
  <si>
    <t>RLWB Inboard Fwd</t>
  </si>
  <si>
    <t>RLWB Inboard Rwd</t>
  </si>
  <si>
    <t>Toelink Outboard</t>
  </si>
  <si>
    <t>Toelink Inboard</t>
  </si>
  <si>
    <t>Damper Bellhousing</t>
  </si>
  <si>
    <t>3rd Element T-Bar</t>
  </si>
  <si>
    <t>Rocker Axis Gearbox</t>
  </si>
  <si>
    <t>Rocker Axis Upper</t>
  </si>
  <si>
    <t>Arb Droplink on T-Bar</t>
  </si>
  <si>
    <t>T-Bar Rotation Axis Centre</t>
  </si>
  <si>
    <t>T-Bar Rotation Axis Outer</t>
  </si>
  <si>
    <r>
      <t>** CG Height assumed to be 320mm (</t>
    </r>
    <r>
      <rPr>
        <sz val="11"/>
        <color rgb="FFFF0000"/>
        <rFont val="Calibri"/>
        <family val="2"/>
        <scheme val="minor"/>
      </rPr>
      <t>+6mm</t>
    </r>
    <r>
      <rPr>
        <sz val="11"/>
        <rFont val="Calibri"/>
        <family val="2"/>
        <scheme val="minor"/>
      </rPr>
      <t>) above ground</t>
    </r>
  </si>
  <si>
    <r>
      <t xml:space="preserve">* Rr static Ride Height </t>
    </r>
    <r>
      <rPr>
        <sz val="11"/>
        <color rgb="FFFF0000"/>
        <rFont val="Calibri"/>
        <family val="2"/>
        <scheme val="minor"/>
      </rPr>
      <t xml:space="preserve">96mm </t>
    </r>
  </si>
  <si>
    <t>3rd Element Bellhousing</t>
  </si>
  <si>
    <t>Vincenzo Filazzola 9-4-20</t>
  </si>
  <si>
    <t>T-Bar top center</t>
  </si>
  <si>
    <t>Fz</t>
  </si>
  <si>
    <t>bump</t>
  </si>
  <si>
    <t>RH (1)</t>
  </si>
  <si>
    <t>LH (1)</t>
  </si>
  <si>
    <t>deviation L/R</t>
  </si>
  <si>
    <t>RH (1.5)</t>
  </si>
  <si>
    <t>LH (-1.5)</t>
  </si>
  <si>
    <t>bar torsion 1deg</t>
  </si>
  <si>
    <t>bar torsion 1.5 deg</t>
  </si>
  <si>
    <t>mr dev.</t>
  </si>
  <si>
    <t>mr. dev wrt static</t>
  </si>
  <si>
    <t>.</t>
  </si>
  <si>
    <t>stock V05</t>
  </si>
  <si>
    <t>Damper Rocker (mod)</t>
  </si>
  <si>
    <t>Rake rotation Stefano</t>
  </si>
  <si>
    <t>Theta Y</t>
  </si>
  <si>
    <t>Offset Z</t>
  </si>
  <si>
    <t>Rotation Y</t>
  </si>
  <si>
    <t>Shift Z</t>
  </si>
  <si>
    <r>
      <t>Suspension Coordinates Rr V9 (Static)</t>
    </r>
    <r>
      <rPr>
        <b/>
        <sz val="11"/>
        <rFont val="Calibri"/>
        <family val="2"/>
        <scheme val="minor"/>
      </rPr>
      <t>iss1</t>
    </r>
  </si>
  <si>
    <t>Offset X</t>
  </si>
  <si>
    <t>ChassisSim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</si>
</sst>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2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0" xfId="0" applyFont="1" applyFill="1"/>
    <xf numFmtId="0" fontId="4" fillId="0" borderId="7" xfId="0" applyFont="1" applyFill="1" applyBorder="1"/>
    <xf numFmtId="0" fontId="4" fillId="0" borderId="3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7" xfId="0" applyFont="1" applyBorder="1"/>
    <xf numFmtId="9" fontId="0" fillId="0" borderId="18" xfId="1" applyFont="1" applyBorder="1"/>
    <xf numFmtId="9" fontId="0" fillId="0" borderId="19" xfId="1" applyFont="1" applyBorder="1"/>
    <xf numFmtId="0" fontId="1" fillId="0" borderId="11" xfId="0" applyFont="1" applyBorder="1"/>
    <xf numFmtId="0" fontId="1" fillId="0" borderId="12" xfId="0" applyFont="1" applyBorder="1"/>
    <xf numFmtId="9" fontId="0" fillId="0" borderId="13" xfId="1" applyFont="1" applyBorder="1"/>
    <xf numFmtId="9" fontId="0" fillId="0" borderId="14" xfId="1" applyFont="1" applyBorder="1"/>
    <xf numFmtId="9" fontId="0" fillId="0" borderId="14" xfId="1" applyFont="1" applyBorder="1" applyAlignment="1">
      <alignment horizontal="right"/>
    </xf>
    <xf numFmtId="9" fontId="0" fillId="0" borderId="15" xfId="1" applyFont="1" applyBorder="1"/>
    <xf numFmtId="9" fontId="0" fillId="0" borderId="16" xfId="1" applyFont="1" applyBorder="1"/>
    <xf numFmtId="0" fontId="7" fillId="0" borderId="0" xfId="0" applyFont="1" applyFill="1"/>
    <xf numFmtId="0" fontId="1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3" borderId="0" xfId="0" applyFont="1" applyFill="1"/>
    <xf numFmtId="0" fontId="0" fillId="3" borderId="0" xfId="0" applyFill="1"/>
    <xf numFmtId="0" fontId="8" fillId="0" borderId="20" xfId="0" applyFont="1" applyBorder="1"/>
    <xf numFmtId="0" fontId="9" fillId="0" borderId="21" xfId="0" applyFont="1" applyBorder="1"/>
    <xf numFmtId="0" fontId="9" fillId="0" borderId="0" xfId="0" applyFont="1"/>
    <xf numFmtId="164" fontId="9" fillId="0" borderId="21" xfId="0" applyNumberFormat="1" applyFont="1" applyBorder="1"/>
    <xf numFmtId="0" fontId="8" fillId="2" borderId="0" xfId="0" applyFont="1" applyFill="1" applyAlignment="1">
      <alignment horizontal="center"/>
    </xf>
    <xf numFmtId="0" fontId="8" fillId="4" borderId="0" xfId="0" applyFont="1" applyFill="1"/>
    <xf numFmtId="164" fontId="9" fillId="0" borderId="0" xfId="0" applyNumberFormat="1" applyFont="1"/>
    <xf numFmtId="164" fontId="9" fillId="0" borderId="11" xfId="0" applyNumberFormat="1" applyFont="1" applyBorder="1"/>
    <xf numFmtId="164" fontId="9" fillId="0" borderId="22" xfId="0" applyNumberFormat="1" applyFont="1" applyBorder="1"/>
    <xf numFmtId="164" fontId="9" fillId="0" borderId="12" xfId="0" applyNumberFormat="1" applyFont="1" applyBorder="1"/>
    <xf numFmtId="164" fontId="9" fillId="0" borderId="13" xfId="0" applyNumberFormat="1" applyFont="1" applyBorder="1"/>
    <xf numFmtId="164" fontId="9" fillId="0" borderId="14" xfId="0" applyNumberFormat="1" applyFont="1" applyBorder="1"/>
    <xf numFmtId="164" fontId="9" fillId="0" borderId="15" xfId="0" applyNumberFormat="1" applyFont="1" applyBorder="1"/>
    <xf numFmtId="164" fontId="9" fillId="0" borderId="23" xfId="0" applyNumberFormat="1" applyFont="1" applyBorder="1"/>
    <xf numFmtId="164" fontId="9" fillId="0" borderId="16" xfId="0" applyNumberFormat="1" applyFont="1" applyBorder="1"/>
    <xf numFmtId="0" fontId="2" fillId="0" borderId="2" xfId="0" applyFont="1" applyFill="1" applyBorder="1"/>
    <xf numFmtId="164" fontId="2" fillId="0" borderId="0" xfId="0" applyNumberFormat="1" applyFont="1"/>
    <xf numFmtId="164" fontId="2" fillId="0" borderId="13" xfId="0" applyNumberFormat="1" applyFont="1" applyBorder="1"/>
    <xf numFmtId="164" fontId="2" fillId="0" borderId="14" xfId="0" applyNumberFormat="1" applyFont="1" applyBorder="1"/>
    <xf numFmtId="0" fontId="0" fillId="7" borderId="0" xfId="0" applyFill="1"/>
    <xf numFmtId="0" fontId="0" fillId="6" borderId="4" xfId="0" applyFill="1" applyBorder="1"/>
    <xf numFmtId="0" fontId="0" fillId="6" borderId="5" xfId="0" applyFill="1" applyBorder="1"/>
    <xf numFmtId="164" fontId="0" fillId="0" borderId="24" xfId="0" applyNumberFormat="1" applyBorder="1"/>
    <xf numFmtId="164" fontId="0" fillId="0" borderId="9" xfId="0" applyNumberFormat="1" applyBorder="1"/>
    <xf numFmtId="164" fontId="0" fillId="0" borderId="25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26" xfId="0" applyNumberFormat="1" applyBorder="1"/>
    <xf numFmtId="164" fontId="0" fillId="5" borderId="2" xfId="0" applyNumberFormat="1" applyFill="1" applyBorder="1"/>
    <xf numFmtId="164" fontId="0" fillId="5" borderId="0" xfId="0" applyNumberFormat="1" applyFill="1" applyBorder="1"/>
    <xf numFmtId="164" fontId="0" fillId="5" borderId="26" xfId="0" applyNumberFormat="1" applyFill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2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A457-32E5-4F00-BF33-47982C61F40B}">
  <dimension ref="A1:P44"/>
  <sheetViews>
    <sheetView tabSelected="1" topLeftCell="B1" workbookViewId="0">
      <selection activeCell="Q11" sqref="Q11"/>
    </sheetView>
  </sheetViews>
  <sheetFormatPr defaultRowHeight="15" x14ac:dyDescent="0.25"/>
  <cols>
    <col min="1" max="1" width="26.140625" customWidth="1"/>
  </cols>
  <sheetData>
    <row r="1" spans="1:16" ht="15.75" thickBot="1" x14ac:dyDescent="0.3">
      <c r="A1" s="1" t="s">
        <v>52</v>
      </c>
      <c r="B1" s="1"/>
      <c r="C1" s="1"/>
      <c r="D1" s="10" t="s">
        <v>31</v>
      </c>
      <c r="E1" s="1"/>
      <c r="F1" s="25"/>
      <c r="G1" s="41" t="s">
        <v>47</v>
      </c>
      <c r="H1" s="42"/>
      <c r="I1" s="24"/>
      <c r="J1" s="24"/>
      <c r="K1" s="24"/>
      <c r="L1" s="24"/>
    </row>
    <row r="2" spans="1:16" ht="15.75" thickBot="1" x14ac:dyDescent="0.3">
      <c r="F2" s="24"/>
      <c r="G2" s="24"/>
      <c r="H2" s="24"/>
      <c r="I2" s="24"/>
      <c r="J2" s="24"/>
      <c r="K2" s="24"/>
      <c r="L2" s="24"/>
      <c r="N2" s="63" t="s">
        <v>54</v>
      </c>
      <c r="O2" s="64"/>
    </row>
    <row r="3" spans="1:16" ht="15.75" thickBot="1" x14ac:dyDescent="0.3">
      <c r="F3" s="43" t="s">
        <v>48</v>
      </c>
      <c r="G3" s="44">
        <f>-0.365/57.325</f>
        <v>-6.3672045355429568E-3</v>
      </c>
      <c r="H3" s="45"/>
      <c r="I3" s="45"/>
      <c r="J3" s="43" t="s">
        <v>49</v>
      </c>
      <c r="K3" s="46">
        <v>75.998459436047995</v>
      </c>
      <c r="L3" s="45"/>
      <c r="N3" t="s">
        <v>53</v>
      </c>
      <c r="O3">
        <v>7.0000000000000001E-3</v>
      </c>
    </row>
    <row r="4" spans="1:16" ht="15.75" thickBot="1" x14ac:dyDescent="0.3">
      <c r="A4" s="6"/>
      <c r="B4" s="8" t="s">
        <v>1</v>
      </c>
      <c r="C4" s="9" t="s">
        <v>2</v>
      </c>
      <c r="D4" s="7" t="s">
        <v>3</v>
      </c>
      <c r="F4" s="47" t="s">
        <v>50</v>
      </c>
      <c r="G4" s="45"/>
      <c r="H4" s="45"/>
      <c r="I4" s="45"/>
      <c r="J4" s="48" t="s">
        <v>51</v>
      </c>
      <c r="K4" s="45"/>
      <c r="L4" s="45"/>
      <c r="N4" s="62" t="s">
        <v>51</v>
      </c>
    </row>
    <row r="5" spans="1:16" x14ac:dyDescent="0.25">
      <c r="A5" s="11" t="s">
        <v>0</v>
      </c>
      <c r="B5" s="12">
        <v>3140</v>
      </c>
      <c r="C5" s="13">
        <v>-805.53200000000004</v>
      </c>
      <c r="D5" s="12">
        <v>-96</v>
      </c>
      <c r="F5" s="49">
        <f>COS($G$3)*B5+SIN($G$3)*D5</f>
        <v>3140.5475978893537</v>
      </c>
      <c r="G5" s="49">
        <f>C5</f>
        <v>-805.53200000000004</v>
      </c>
      <c r="H5" s="49">
        <f>-SIN($G$3)*B5+COS($G$3)*D5</f>
        <v>-76.005166873100393</v>
      </c>
      <c r="I5" s="45"/>
      <c r="J5" s="50">
        <f>F5</f>
        <v>3140.5475978893537</v>
      </c>
      <c r="K5" s="51">
        <f>G5</f>
        <v>-805.53200000000004</v>
      </c>
      <c r="L5" s="52">
        <f>H5+$K$3</f>
        <v>-6.7074370523982907E-3</v>
      </c>
      <c r="N5" s="65">
        <f>J5</f>
        <v>3140.5475978893537</v>
      </c>
      <c r="O5" s="66">
        <f t="shared" ref="O5" si="0">K5</f>
        <v>-805.53200000000004</v>
      </c>
      <c r="P5" s="67">
        <f>L5+$O$3</f>
        <v>2.9256294760170946E-4</v>
      </c>
    </row>
    <row r="6" spans="1:16" x14ac:dyDescent="0.25">
      <c r="A6" s="11" t="s">
        <v>8</v>
      </c>
      <c r="B6" s="14">
        <v>3140</v>
      </c>
      <c r="C6" s="15">
        <v>-799.50099999999998</v>
      </c>
      <c r="D6" s="14">
        <v>249.94800000000001</v>
      </c>
      <c r="F6" s="49">
        <f t="shared" ref="F6:F36" si="1">COS($G$3)*B6+SIN($G$3)*D6</f>
        <v>3138.3448910981929</v>
      </c>
      <c r="G6" s="49">
        <f t="shared" ref="G6:G36" si="2">C6</f>
        <v>-799.50099999999998</v>
      </c>
      <c r="H6" s="49">
        <f t="shared" ref="H6:H36" si="3">-SIN($G$3)*B6+COS($G$3)*D6</f>
        <v>269.93582056087246</v>
      </c>
      <c r="I6" s="45"/>
      <c r="J6" s="53">
        <f t="shared" ref="J6:K36" si="4">F6</f>
        <v>3138.3448910981929</v>
      </c>
      <c r="K6" s="49">
        <f t="shared" si="4"/>
        <v>-799.50099999999998</v>
      </c>
      <c r="L6" s="54">
        <f t="shared" ref="L6:L36" si="5">H6+$K$3</f>
        <v>345.93427999692045</v>
      </c>
      <c r="N6" s="68">
        <f t="shared" ref="N6:N36" si="6">J6</f>
        <v>3138.3448910981929</v>
      </c>
      <c r="O6" s="69">
        <f t="shared" ref="O6:O36" si="7">K6</f>
        <v>-799.50099999999998</v>
      </c>
      <c r="P6" s="70">
        <f t="shared" ref="P6:P36" si="8">L6+$O$3</f>
        <v>345.94127999692046</v>
      </c>
    </row>
    <row r="7" spans="1:16" x14ac:dyDescent="0.25">
      <c r="A7" s="11" t="s">
        <v>6</v>
      </c>
      <c r="B7" s="14">
        <v>3140</v>
      </c>
      <c r="C7" s="15">
        <v>-612.20399999999995</v>
      </c>
      <c r="D7" s="14">
        <v>246.68299999999999</v>
      </c>
      <c r="F7" s="49">
        <f t="shared" si="1"/>
        <v>3138.3656798805332</v>
      </c>
      <c r="G7" s="49">
        <f t="shared" si="2"/>
        <v>-612.20399999999995</v>
      </c>
      <c r="H7" s="49">
        <f t="shared" si="3"/>
        <v>266.67088674431062</v>
      </c>
      <c r="I7" s="45"/>
      <c r="J7" s="53">
        <f t="shared" si="4"/>
        <v>3138.3656798805332</v>
      </c>
      <c r="K7" s="49">
        <f t="shared" si="4"/>
        <v>-612.20399999999995</v>
      </c>
      <c r="L7" s="54">
        <f t="shared" si="5"/>
        <v>342.66934618035862</v>
      </c>
      <c r="N7" s="68">
        <f t="shared" si="6"/>
        <v>3138.3656798805332</v>
      </c>
      <c r="O7" s="69">
        <f t="shared" si="7"/>
        <v>-612.20399999999995</v>
      </c>
      <c r="P7" s="70">
        <f t="shared" si="8"/>
        <v>342.67634618035862</v>
      </c>
    </row>
    <row r="8" spans="1:16" x14ac:dyDescent="0.25">
      <c r="A8" s="11"/>
      <c r="B8" s="14"/>
      <c r="C8" s="15"/>
      <c r="D8" s="14"/>
      <c r="F8" s="49"/>
      <c r="G8" s="49"/>
      <c r="H8" s="49"/>
      <c r="I8" s="45"/>
      <c r="J8" s="53"/>
      <c r="K8" s="49"/>
      <c r="L8" s="54"/>
      <c r="N8" s="68"/>
      <c r="O8" s="69"/>
      <c r="P8" s="70"/>
    </row>
    <row r="9" spans="1:16" x14ac:dyDescent="0.25">
      <c r="A9" s="11" t="s">
        <v>13</v>
      </c>
      <c r="B9" s="14">
        <v>3070</v>
      </c>
      <c r="C9" s="15">
        <v>-643.56600000000003</v>
      </c>
      <c r="D9" s="14">
        <v>302.27</v>
      </c>
      <c r="E9" s="4"/>
      <c r="F9" s="49">
        <f t="shared" si="1"/>
        <v>3068.0131674139825</v>
      </c>
      <c r="G9" s="49">
        <f t="shared" si="2"/>
        <v>-643.56600000000003</v>
      </c>
      <c r="H9" s="49">
        <f t="shared" si="3"/>
        <v>321.81105865775129</v>
      </c>
      <c r="I9" s="45"/>
      <c r="J9" s="53">
        <f t="shared" si="4"/>
        <v>3068.0131674139825</v>
      </c>
      <c r="K9" s="49">
        <f t="shared" si="4"/>
        <v>-643.56600000000003</v>
      </c>
      <c r="L9" s="54">
        <f t="shared" si="5"/>
        <v>397.80951809379928</v>
      </c>
      <c r="N9" s="71">
        <f t="shared" si="6"/>
        <v>3068.0131674139825</v>
      </c>
      <c r="O9" s="72">
        <f t="shared" si="7"/>
        <v>-643.56600000000003</v>
      </c>
      <c r="P9" s="73">
        <f t="shared" si="8"/>
        <v>397.81651809379929</v>
      </c>
    </row>
    <row r="10" spans="1:16" x14ac:dyDescent="0.25">
      <c r="A10" s="11" t="s">
        <v>14</v>
      </c>
      <c r="B10" s="14">
        <v>2648</v>
      </c>
      <c r="C10" s="15">
        <v>-310</v>
      </c>
      <c r="D10" s="14">
        <v>289.077</v>
      </c>
      <c r="F10" s="49">
        <f t="shared" si="1"/>
        <v>2646.1057235598751</v>
      </c>
      <c r="G10" s="49">
        <f t="shared" si="2"/>
        <v>-310</v>
      </c>
      <c r="H10" s="49">
        <f t="shared" si="3"/>
        <v>305.93138392892956</v>
      </c>
      <c r="I10" s="45"/>
      <c r="J10" s="53">
        <f t="shared" si="4"/>
        <v>2646.1057235598751</v>
      </c>
      <c r="K10" s="49">
        <f t="shared" si="4"/>
        <v>-310</v>
      </c>
      <c r="L10" s="54">
        <f t="shared" si="5"/>
        <v>381.92984336497756</v>
      </c>
      <c r="N10" s="71">
        <f t="shared" si="6"/>
        <v>2646.1057235598751</v>
      </c>
      <c r="O10" s="72">
        <f t="shared" si="7"/>
        <v>-310</v>
      </c>
      <c r="P10" s="73">
        <f t="shared" si="8"/>
        <v>381.93684336497756</v>
      </c>
    </row>
    <row r="11" spans="1:16" x14ac:dyDescent="0.25">
      <c r="A11" s="11" t="s">
        <v>15</v>
      </c>
      <c r="B11" s="14">
        <v>3007.989</v>
      </c>
      <c r="C11" s="15">
        <v>-218.429</v>
      </c>
      <c r="D11" s="14">
        <v>280.72800000000001</v>
      </c>
      <c r="F11" s="49">
        <f t="shared" si="1"/>
        <v>3006.1405858061312</v>
      </c>
      <c r="G11" s="49">
        <f t="shared" si="2"/>
        <v>-218.429</v>
      </c>
      <c r="H11" s="49">
        <f t="shared" si="3"/>
        <v>299.87466127395567</v>
      </c>
      <c r="I11" s="45"/>
      <c r="J11" s="53">
        <f t="shared" si="4"/>
        <v>3006.1405858061312</v>
      </c>
      <c r="K11" s="49">
        <f t="shared" si="4"/>
        <v>-218.429</v>
      </c>
      <c r="L11" s="54">
        <f t="shared" si="5"/>
        <v>375.87312071000366</v>
      </c>
      <c r="N11" s="71">
        <f t="shared" si="6"/>
        <v>3006.1405858061312</v>
      </c>
      <c r="O11" s="72">
        <f t="shared" si="7"/>
        <v>-218.429</v>
      </c>
      <c r="P11" s="73">
        <f t="shared" si="8"/>
        <v>375.88012071000367</v>
      </c>
    </row>
    <row r="12" spans="1:16" x14ac:dyDescent="0.25">
      <c r="A12" s="11"/>
      <c r="B12" s="14"/>
      <c r="C12" s="15"/>
      <c r="D12" s="14"/>
      <c r="F12" s="49"/>
      <c r="G12" s="49"/>
      <c r="H12" s="49"/>
      <c r="I12" s="45"/>
      <c r="J12" s="53"/>
      <c r="K12" s="49"/>
      <c r="L12" s="54"/>
      <c r="N12" s="68"/>
      <c r="O12" s="69"/>
      <c r="P12" s="70"/>
    </row>
    <row r="13" spans="1:16" x14ac:dyDescent="0.25">
      <c r="A13" s="11" t="s">
        <v>16</v>
      </c>
      <c r="B13" s="16">
        <v>3099.9110000000001</v>
      </c>
      <c r="C13" s="15">
        <v>-686.91800000000001</v>
      </c>
      <c r="D13" s="14">
        <v>109.39100000000001</v>
      </c>
      <c r="F13" s="49">
        <f t="shared" si="1"/>
        <v>3099.1516528462148</v>
      </c>
      <c r="G13" s="49">
        <f t="shared" si="2"/>
        <v>-686.91800000000001</v>
      </c>
      <c r="H13" s="49">
        <f t="shared" si="3"/>
        <v>129.12641659464694</v>
      </c>
      <c r="I13" s="45"/>
      <c r="J13" s="53">
        <f t="shared" si="4"/>
        <v>3099.1516528462148</v>
      </c>
      <c r="K13" s="49">
        <f t="shared" si="4"/>
        <v>-686.91800000000001</v>
      </c>
      <c r="L13" s="54">
        <f t="shared" si="5"/>
        <v>205.12487603069494</v>
      </c>
      <c r="N13" s="71">
        <f t="shared" si="6"/>
        <v>3099.1516528462148</v>
      </c>
      <c r="O13" s="72">
        <f t="shared" si="7"/>
        <v>-686.91800000000001</v>
      </c>
      <c r="P13" s="73">
        <f t="shared" si="8"/>
        <v>205.13187603069494</v>
      </c>
    </row>
    <row r="14" spans="1:16" x14ac:dyDescent="0.25">
      <c r="A14" s="11" t="s">
        <v>17</v>
      </c>
      <c r="B14" s="17">
        <v>2725</v>
      </c>
      <c r="C14" s="18">
        <v>-198</v>
      </c>
      <c r="D14" s="19">
        <v>151.70599999999999</v>
      </c>
      <c r="F14" s="49">
        <f t="shared" si="1"/>
        <v>2723.9788260695714</v>
      </c>
      <c r="G14" s="49">
        <f t="shared" si="2"/>
        <v>-198</v>
      </c>
      <c r="H14" s="49">
        <f t="shared" si="3"/>
        <v>169.05343995505814</v>
      </c>
      <c r="I14" s="45"/>
      <c r="J14" s="53">
        <f t="shared" si="4"/>
        <v>2723.9788260695714</v>
      </c>
      <c r="K14" s="49">
        <f t="shared" si="4"/>
        <v>-198</v>
      </c>
      <c r="L14" s="54">
        <f t="shared" si="5"/>
        <v>245.05189939110613</v>
      </c>
      <c r="N14" s="71">
        <f t="shared" si="6"/>
        <v>2723.9788260695714</v>
      </c>
      <c r="O14" s="72">
        <f t="shared" si="7"/>
        <v>-198</v>
      </c>
      <c r="P14" s="73">
        <f t="shared" si="8"/>
        <v>245.05889939110614</v>
      </c>
    </row>
    <row r="15" spans="1:16" x14ac:dyDescent="0.25">
      <c r="A15" s="58" t="s">
        <v>18</v>
      </c>
      <c r="B15" s="39">
        <v>3214.3850000000002</v>
      </c>
      <c r="C15" s="40">
        <v>-154.84</v>
      </c>
      <c r="D15" s="39">
        <v>123.364</v>
      </c>
      <c r="E15" s="26"/>
      <c r="F15" s="59">
        <f t="shared" si="1"/>
        <v>3213.5343640442093</v>
      </c>
      <c r="G15" s="59">
        <f t="shared" si="2"/>
        <v>-154.84</v>
      </c>
      <c r="H15" s="59">
        <f t="shared" si="3"/>
        <v>143.82800780091577</v>
      </c>
      <c r="I15" s="26"/>
      <c r="J15" s="60">
        <f t="shared" si="4"/>
        <v>3213.5343640442093</v>
      </c>
      <c r="K15" s="59">
        <f t="shared" si="4"/>
        <v>-154.84</v>
      </c>
      <c r="L15" s="61">
        <f t="shared" si="5"/>
        <v>219.82646723696377</v>
      </c>
      <c r="N15" s="71">
        <f t="shared" si="6"/>
        <v>3213.5343640442093</v>
      </c>
      <c r="O15" s="72">
        <f t="shared" si="7"/>
        <v>-154.84</v>
      </c>
      <c r="P15" s="73">
        <f t="shared" si="8"/>
        <v>219.83346723696377</v>
      </c>
    </row>
    <row r="16" spans="1:16" x14ac:dyDescent="0.25">
      <c r="A16" s="11"/>
      <c r="B16" s="14"/>
      <c r="C16" s="15"/>
      <c r="D16" s="14"/>
      <c r="F16" s="49"/>
      <c r="G16" s="49"/>
      <c r="H16" s="49"/>
      <c r="I16" s="45"/>
      <c r="J16" s="53"/>
      <c r="K16" s="49"/>
      <c r="L16" s="54"/>
      <c r="N16" s="68"/>
      <c r="O16" s="69"/>
      <c r="P16" s="70"/>
    </row>
    <row r="17" spans="1:16" x14ac:dyDescent="0.25">
      <c r="A17" s="11" t="s">
        <v>4</v>
      </c>
      <c r="B17" s="14">
        <v>3094.9380000000001</v>
      </c>
      <c r="C17" s="15">
        <v>-632.71699999999998</v>
      </c>
      <c r="D17" s="14">
        <v>64.013999999999996</v>
      </c>
      <c r="F17" s="49">
        <f t="shared" si="1"/>
        <v>3094.4676763397842</v>
      </c>
      <c r="G17" s="49">
        <f t="shared" si="2"/>
        <v>-632.71699999999998</v>
      </c>
      <c r="H17" s="49">
        <f t="shared" si="3"/>
        <v>83.718672518474122</v>
      </c>
      <c r="I17" s="45"/>
      <c r="J17" s="53">
        <f t="shared" si="4"/>
        <v>3094.4676763397842</v>
      </c>
      <c r="K17" s="49">
        <f t="shared" si="4"/>
        <v>-632.71699999999998</v>
      </c>
      <c r="L17" s="54">
        <f t="shared" si="5"/>
        <v>159.71713195452213</v>
      </c>
      <c r="N17" s="68">
        <f t="shared" si="6"/>
        <v>3094.4676763397842</v>
      </c>
      <c r="O17" s="69">
        <f t="shared" si="7"/>
        <v>-632.71699999999998</v>
      </c>
      <c r="P17" s="70">
        <f t="shared" si="8"/>
        <v>159.72413195452214</v>
      </c>
    </row>
    <row r="18" spans="1:16" x14ac:dyDescent="0.25">
      <c r="A18" s="11" t="s">
        <v>5</v>
      </c>
      <c r="B18" s="14">
        <v>3054.7530000000002</v>
      </c>
      <c r="C18" s="15">
        <v>-161.72200000000001</v>
      </c>
      <c r="D18" s="14">
        <v>359.46100000000001</v>
      </c>
      <c r="E18" s="37"/>
      <c r="F18" s="49">
        <f t="shared" si="1"/>
        <v>3052.4023321453897</v>
      </c>
      <c r="G18" s="49">
        <f t="shared" si="2"/>
        <v>-161.72200000000001</v>
      </c>
      <c r="H18" s="49">
        <f t="shared" si="3"/>
        <v>378.90381925151547</v>
      </c>
      <c r="I18" s="45"/>
      <c r="J18" s="53">
        <f t="shared" si="4"/>
        <v>3052.4023321453897</v>
      </c>
      <c r="K18" s="49">
        <f t="shared" si="4"/>
        <v>-161.72200000000001</v>
      </c>
      <c r="L18" s="54">
        <f t="shared" si="5"/>
        <v>454.90227868756347</v>
      </c>
      <c r="N18" s="68">
        <f t="shared" si="6"/>
        <v>3052.4023321453897</v>
      </c>
      <c r="O18" s="69">
        <f t="shared" si="7"/>
        <v>-161.72200000000001</v>
      </c>
      <c r="P18" s="70">
        <f t="shared" si="8"/>
        <v>454.90927868756347</v>
      </c>
    </row>
    <row r="19" spans="1:16" x14ac:dyDescent="0.25">
      <c r="A19" s="11"/>
      <c r="B19" s="14"/>
      <c r="C19" s="15"/>
      <c r="D19" s="14"/>
      <c r="F19" s="49"/>
      <c r="G19" s="49"/>
      <c r="H19" s="49"/>
      <c r="I19" s="45"/>
      <c r="J19" s="53"/>
      <c r="K19" s="49"/>
      <c r="L19" s="54"/>
      <c r="N19" s="68"/>
      <c r="O19" s="69"/>
      <c r="P19" s="70"/>
    </row>
    <row r="20" spans="1:16" x14ac:dyDescent="0.25">
      <c r="A20" s="11" t="s">
        <v>19</v>
      </c>
      <c r="B20" s="14">
        <v>3300</v>
      </c>
      <c r="C20" s="15">
        <v>-609.37800000000004</v>
      </c>
      <c r="D20" s="14">
        <v>249.63200000000001</v>
      </c>
      <c r="F20" s="49">
        <f t="shared" si="1"/>
        <v>3298.3436598287003</v>
      </c>
      <c r="G20" s="49">
        <f t="shared" si="2"/>
        <v>-609.37800000000004</v>
      </c>
      <c r="H20" s="49">
        <f t="shared" si="3"/>
        <v>270.63857280848379</v>
      </c>
      <c r="I20" s="45"/>
      <c r="J20" s="53">
        <f t="shared" si="4"/>
        <v>3298.3436598287003</v>
      </c>
      <c r="K20" s="49">
        <f t="shared" si="4"/>
        <v>-609.37800000000004</v>
      </c>
      <c r="L20" s="54">
        <f t="shared" si="5"/>
        <v>346.63703224453178</v>
      </c>
      <c r="N20" s="68">
        <f t="shared" si="6"/>
        <v>3298.3436598287003</v>
      </c>
      <c r="O20" s="69">
        <f t="shared" si="7"/>
        <v>-609.37800000000004</v>
      </c>
      <c r="P20" s="70">
        <f t="shared" si="8"/>
        <v>346.64403224453179</v>
      </c>
    </row>
    <row r="21" spans="1:16" x14ac:dyDescent="0.25">
      <c r="A21" s="11" t="s">
        <v>20</v>
      </c>
      <c r="B21" s="14">
        <v>3268.1849999999999</v>
      </c>
      <c r="C21" s="15">
        <v>-145.97399999999999</v>
      </c>
      <c r="D21" s="14">
        <v>238.245</v>
      </c>
      <c r="E21" s="5"/>
      <c r="F21" s="49">
        <f t="shared" si="1"/>
        <v>3266.6018076053001</v>
      </c>
      <c r="G21" s="49">
        <f t="shared" si="2"/>
        <v>-145.97399999999999</v>
      </c>
      <c r="H21" s="49">
        <f t="shared" si="3"/>
        <v>259.04923238601731</v>
      </c>
      <c r="I21" s="45"/>
      <c r="J21" s="53">
        <f t="shared" si="4"/>
        <v>3266.6018076053001</v>
      </c>
      <c r="K21" s="49">
        <f t="shared" si="4"/>
        <v>-145.97399999999999</v>
      </c>
      <c r="L21" s="54">
        <f t="shared" si="5"/>
        <v>335.0476918220653</v>
      </c>
      <c r="N21" s="68">
        <f t="shared" si="6"/>
        <v>3266.6018076053001</v>
      </c>
      <c r="O21" s="69">
        <f t="shared" si="7"/>
        <v>-145.97399999999999</v>
      </c>
      <c r="P21" s="70">
        <f t="shared" si="8"/>
        <v>335.05469182206531</v>
      </c>
    </row>
    <row r="22" spans="1:16" x14ac:dyDescent="0.25">
      <c r="A22" s="11"/>
      <c r="B22" s="14"/>
      <c r="C22" s="15"/>
      <c r="D22" s="14"/>
      <c r="F22" s="49"/>
      <c r="G22" s="49"/>
      <c r="H22" s="49"/>
      <c r="I22" s="45"/>
      <c r="J22" s="53"/>
      <c r="K22" s="49"/>
      <c r="L22" s="54"/>
      <c r="N22" s="68"/>
      <c r="O22" s="69"/>
      <c r="P22" s="70"/>
    </row>
    <row r="23" spans="1:16" x14ac:dyDescent="0.25">
      <c r="A23" s="11" t="s">
        <v>21</v>
      </c>
      <c r="B23" s="14">
        <v>2639.3820000000001</v>
      </c>
      <c r="C23" s="15">
        <v>-156.125</v>
      </c>
      <c r="D23" s="14">
        <v>434.42</v>
      </c>
      <c r="F23" s="49">
        <f t="shared" si="1"/>
        <v>2636.5624758959093</v>
      </c>
      <c r="G23" s="49">
        <f t="shared" si="2"/>
        <v>-156.125</v>
      </c>
      <c r="H23" s="49">
        <f t="shared" si="3"/>
        <v>451.21656554434492</v>
      </c>
      <c r="I23" s="45"/>
      <c r="J23" s="53">
        <f t="shared" si="4"/>
        <v>2636.5624758959093</v>
      </c>
      <c r="K23" s="49">
        <f t="shared" si="4"/>
        <v>-156.125</v>
      </c>
      <c r="L23" s="54">
        <f t="shared" si="5"/>
        <v>527.21502498039285</v>
      </c>
      <c r="N23" s="68">
        <f t="shared" si="6"/>
        <v>2636.5624758959093</v>
      </c>
      <c r="O23" s="69">
        <f t="shared" si="7"/>
        <v>-156.125</v>
      </c>
      <c r="P23" s="70">
        <f t="shared" si="8"/>
        <v>527.2220249803928</v>
      </c>
    </row>
    <row r="24" spans="1:16" s="24" customFormat="1" x14ac:dyDescent="0.25">
      <c r="A24" s="11" t="s">
        <v>46</v>
      </c>
      <c r="B24" s="14">
        <v>3008.1640000000002</v>
      </c>
      <c r="C24" s="15">
        <v>-68.540000000000006</v>
      </c>
      <c r="D24" s="14">
        <v>428.71899999999999</v>
      </c>
      <c r="E24" s="38"/>
      <c r="F24" s="49">
        <f t="shared" si="1"/>
        <v>3005.3732996592835</v>
      </c>
      <c r="G24" s="49">
        <f t="shared" si="2"/>
        <v>-68.540000000000006</v>
      </c>
      <c r="H24" s="49">
        <f t="shared" si="3"/>
        <v>447.86377566406492</v>
      </c>
      <c r="I24" s="45"/>
      <c r="J24" s="53">
        <f t="shared" si="4"/>
        <v>3005.3732996592835</v>
      </c>
      <c r="K24" s="49">
        <f t="shared" si="4"/>
        <v>-68.540000000000006</v>
      </c>
      <c r="L24" s="54">
        <f t="shared" si="5"/>
        <v>523.86223510011291</v>
      </c>
      <c r="N24" s="68">
        <f t="shared" si="6"/>
        <v>3005.3732996592835</v>
      </c>
      <c r="O24" s="69">
        <f t="shared" si="7"/>
        <v>-68.540000000000006</v>
      </c>
      <c r="P24" s="70">
        <f t="shared" si="8"/>
        <v>523.86923510011286</v>
      </c>
    </row>
    <row r="25" spans="1:16" x14ac:dyDescent="0.25">
      <c r="A25" s="11"/>
      <c r="B25" s="14"/>
      <c r="C25" s="15"/>
      <c r="D25" s="14"/>
      <c r="F25" s="49"/>
      <c r="G25" s="49"/>
      <c r="H25" s="49"/>
      <c r="I25" s="45"/>
      <c r="J25" s="53"/>
      <c r="K25" s="49"/>
      <c r="L25" s="54"/>
      <c r="N25" s="68"/>
      <c r="O25" s="69"/>
      <c r="P25" s="70"/>
    </row>
    <row r="26" spans="1:16" x14ac:dyDescent="0.25">
      <c r="A26" s="11" t="s">
        <v>30</v>
      </c>
      <c r="B26" s="14">
        <v>2796.5160000000001</v>
      </c>
      <c r="C26" s="15">
        <v>0</v>
      </c>
      <c r="D26" s="14">
        <v>437.12700000000001</v>
      </c>
      <c r="E26" s="2"/>
      <c r="F26" s="49">
        <f t="shared" si="1"/>
        <v>2793.6760547926397</v>
      </c>
      <c r="G26" s="49">
        <f t="shared" si="2"/>
        <v>0</v>
      </c>
      <c r="H26" s="49">
        <f t="shared" si="3"/>
        <v>454.92400822910122</v>
      </c>
      <c r="I26" s="45"/>
      <c r="J26" s="53">
        <f t="shared" si="4"/>
        <v>2793.6760547926397</v>
      </c>
      <c r="K26" s="49">
        <f t="shared" si="4"/>
        <v>0</v>
      </c>
      <c r="L26" s="54">
        <f t="shared" si="5"/>
        <v>530.92246766514927</v>
      </c>
      <c r="N26" s="68">
        <f t="shared" si="6"/>
        <v>2793.6760547926397</v>
      </c>
      <c r="O26" s="69">
        <f t="shared" si="7"/>
        <v>0</v>
      </c>
      <c r="P26" s="70">
        <f t="shared" si="8"/>
        <v>530.92946766514922</v>
      </c>
    </row>
    <row r="27" spans="1:16" x14ac:dyDescent="0.25">
      <c r="A27" s="11" t="s">
        <v>22</v>
      </c>
      <c r="B27" s="14">
        <v>3323.6439999999998</v>
      </c>
      <c r="C27" s="15">
        <v>0</v>
      </c>
      <c r="D27" s="14">
        <v>444.87200000000001</v>
      </c>
      <c r="E27" s="2"/>
      <c r="F27" s="49">
        <f t="shared" si="1"/>
        <v>3320.7440559373135</v>
      </c>
      <c r="G27" s="49">
        <f t="shared" si="2"/>
        <v>0</v>
      </c>
      <c r="H27" s="49">
        <f t="shared" si="3"/>
        <v>466.02516034759105</v>
      </c>
      <c r="I27" s="45"/>
      <c r="J27" s="53">
        <f t="shared" si="4"/>
        <v>3320.7440559373135</v>
      </c>
      <c r="K27" s="49">
        <f t="shared" si="4"/>
        <v>0</v>
      </c>
      <c r="L27" s="54">
        <f t="shared" si="5"/>
        <v>542.02361978363911</v>
      </c>
      <c r="N27" s="68">
        <f t="shared" si="6"/>
        <v>3320.7440559373135</v>
      </c>
      <c r="O27" s="69">
        <f t="shared" si="7"/>
        <v>0</v>
      </c>
      <c r="P27" s="70">
        <f t="shared" si="8"/>
        <v>542.03061978363905</v>
      </c>
    </row>
    <row r="28" spans="1:16" x14ac:dyDescent="0.25">
      <c r="A28" s="11"/>
      <c r="B28" s="14"/>
      <c r="C28" s="15"/>
      <c r="D28" s="14"/>
      <c r="F28" s="49"/>
      <c r="G28" s="49"/>
      <c r="H28" s="49"/>
      <c r="I28" s="45"/>
      <c r="J28" s="53"/>
      <c r="K28" s="49"/>
      <c r="L28" s="54"/>
      <c r="N28" s="68"/>
      <c r="O28" s="69"/>
      <c r="P28" s="70"/>
    </row>
    <row r="29" spans="1:16" x14ac:dyDescent="0.25">
      <c r="A29" s="11" t="s">
        <v>23</v>
      </c>
      <c r="B29" s="14">
        <v>2993.5059999999999</v>
      </c>
      <c r="C29" s="15">
        <v>-134.946</v>
      </c>
      <c r="D29" s="14">
        <v>336.08800000000002</v>
      </c>
      <c r="F29" s="49">
        <f t="shared" si="1"/>
        <v>2991.3053933235474</v>
      </c>
      <c r="G29" s="49">
        <f t="shared" si="2"/>
        <v>-134.946</v>
      </c>
      <c r="H29" s="49">
        <f t="shared" si="3"/>
        <v>355.14132349454474</v>
      </c>
      <c r="I29" s="45"/>
      <c r="J29" s="53">
        <f t="shared" si="4"/>
        <v>2991.3053933235474</v>
      </c>
      <c r="K29" s="49">
        <f t="shared" si="4"/>
        <v>-134.946</v>
      </c>
      <c r="L29" s="54">
        <f t="shared" si="5"/>
        <v>431.13978293059273</v>
      </c>
      <c r="N29" s="68">
        <f t="shared" si="6"/>
        <v>2991.3053933235474</v>
      </c>
      <c r="O29" s="69">
        <f t="shared" si="7"/>
        <v>-134.946</v>
      </c>
      <c r="P29" s="70">
        <f t="shared" si="8"/>
        <v>431.14678293059274</v>
      </c>
    </row>
    <row r="30" spans="1:16" x14ac:dyDescent="0.25">
      <c r="A30" s="11" t="s">
        <v>24</v>
      </c>
      <c r="B30" s="14">
        <v>3005.7919999999999</v>
      </c>
      <c r="C30" s="15">
        <v>-181.715</v>
      </c>
      <c r="D30" s="14">
        <v>412.31200000000001</v>
      </c>
      <c r="F30" s="49">
        <f t="shared" si="1"/>
        <v>3003.1058137600417</v>
      </c>
      <c r="G30" s="49">
        <f t="shared" si="2"/>
        <v>-181.715</v>
      </c>
      <c r="H30" s="49">
        <f t="shared" si="3"/>
        <v>431.44200533633415</v>
      </c>
      <c r="I30" s="45"/>
      <c r="J30" s="53">
        <f t="shared" si="4"/>
        <v>3003.1058137600417</v>
      </c>
      <c r="K30" s="49">
        <f t="shared" si="4"/>
        <v>-181.715</v>
      </c>
      <c r="L30" s="54">
        <f t="shared" si="5"/>
        <v>507.44046477238214</v>
      </c>
      <c r="N30" s="68">
        <f t="shared" si="6"/>
        <v>3003.1058137600417</v>
      </c>
      <c r="O30" s="69">
        <f t="shared" si="7"/>
        <v>-181.715</v>
      </c>
      <c r="P30" s="70">
        <f t="shared" si="8"/>
        <v>507.44746477238215</v>
      </c>
    </row>
    <row r="31" spans="1:16" x14ac:dyDescent="0.25">
      <c r="A31" s="11"/>
      <c r="B31" s="14"/>
      <c r="C31" s="15"/>
      <c r="D31" s="14"/>
      <c r="F31" s="49"/>
      <c r="G31" s="49"/>
      <c r="H31" s="49"/>
      <c r="I31" s="45"/>
      <c r="J31" s="53"/>
      <c r="K31" s="49"/>
      <c r="L31" s="54"/>
      <c r="N31" s="68"/>
      <c r="O31" s="69"/>
      <c r="P31" s="70"/>
    </row>
    <row r="32" spans="1:16" s="24" customFormat="1" x14ac:dyDescent="0.25">
      <c r="A32" s="11" t="s">
        <v>9</v>
      </c>
      <c r="B32" s="14">
        <v>3047.4659999999999</v>
      </c>
      <c r="C32" s="15">
        <v>-72.968000000000004</v>
      </c>
      <c r="D32" s="14">
        <v>453.59899999999999</v>
      </c>
      <c r="E32" s="38"/>
      <c r="F32" s="49">
        <f t="shared" si="1"/>
        <v>3044.5160880065664</v>
      </c>
      <c r="G32" s="49">
        <f t="shared" si="2"/>
        <v>-72.968000000000004</v>
      </c>
      <c r="H32" s="49">
        <f t="shared" si="3"/>
        <v>472.99351351386736</v>
      </c>
      <c r="I32" s="45"/>
      <c r="J32" s="53">
        <f t="shared" si="4"/>
        <v>3044.5160880065664</v>
      </c>
      <c r="K32" s="49">
        <f t="shared" si="4"/>
        <v>-72.968000000000004</v>
      </c>
      <c r="L32" s="54">
        <f t="shared" si="5"/>
        <v>548.99197294991541</v>
      </c>
      <c r="N32" s="68">
        <f t="shared" si="6"/>
        <v>3044.5160880065664</v>
      </c>
      <c r="O32" s="69">
        <f t="shared" si="7"/>
        <v>-72.968000000000004</v>
      </c>
      <c r="P32" s="70">
        <f t="shared" si="8"/>
        <v>548.99897294991536</v>
      </c>
    </row>
    <row r="33" spans="1:16" x14ac:dyDescent="0.25">
      <c r="A33" s="11" t="s">
        <v>25</v>
      </c>
      <c r="B33" s="14">
        <v>3345.6990000000001</v>
      </c>
      <c r="C33" s="15">
        <v>-122.806</v>
      </c>
      <c r="D33" s="14">
        <v>450.029</v>
      </c>
      <c r="F33" s="49">
        <f t="shared" si="1"/>
        <v>3342.7657734177856</v>
      </c>
      <c r="G33" s="49">
        <f t="shared" si="2"/>
        <v>-122.806</v>
      </c>
      <c r="H33" s="49">
        <f t="shared" si="3"/>
        <v>471.32248355939186</v>
      </c>
      <c r="I33" s="45"/>
      <c r="J33" s="53">
        <f t="shared" si="4"/>
        <v>3342.7657734177856</v>
      </c>
      <c r="K33" s="49">
        <f t="shared" si="4"/>
        <v>-122.806</v>
      </c>
      <c r="L33" s="54">
        <f t="shared" si="5"/>
        <v>547.32094299543985</v>
      </c>
      <c r="N33" s="68">
        <f t="shared" si="6"/>
        <v>3342.7657734177856</v>
      </c>
      <c r="O33" s="69">
        <f t="shared" si="7"/>
        <v>-122.806</v>
      </c>
      <c r="P33" s="70">
        <f t="shared" si="8"/>
        <v>547.3279429954398</v>
      </c>
    </row>
    <row r="34" spans="1:16" x14ac:dyDescent="0.25">
      <c r="A34" s="11" t="s">
        <v>26</v>
      </c>
      <c r="B34" s="14">
        <v>3344.94</v>
      </c>
      <c r="C34" s="15">
        <v>0</v>
      </c>
      <c r="D34" s="14">
        <v>202</v>
      </c>
      <c r="F34" s="49">
        <f t="shared" si="1"/>
        <v>3343.5860295061066</v>
      </c>
      <c r="G34" s="49">
        <f t="shared" si="2"/>
        <v>0</v>
      </c>
      <c r="H34" s="49">
        <f t="shared" si="3"/>
        <v>223.29367857507236</v>
      </c>
      <c r="I34" s="45"/>
      <c r="J34" s="53">
        <f t="shared" si="4"/>
        <v>3343.5860295061066</v>
      </c>
      <c r="K34" s="49">
        <f t="shared" si="4"/>
        <v>0</v>
      </c>
      <c r="L34" s="54">
        <f t="shared" si="5"/>
        <v>299.29213801112036</v>
      </c>
      <c r="N34" s="68">
        <f t="shared" si="6"/>
        <v>3343.5860295061066</v>
      </c>
      <c r="O34" s="69">
        <f t="shared" si="7"/>
        <v>0</v>
      </c>
      <c r="P34" s="70">
        <f t="shared" si="8"/>
        <v>299.29913801112036</v>
      </c>
    </row>
    <row r="35" spans="1:16" x14ac:dyDescent="0.25">
      <c r="A35" s="11" t="s">
        <v>27</v>
      </c>
      <c r="B35" s="14">
        <v>3344.94</v>
      </c>
      <c r="C35" s="15">
        <v>-20</v>
      </c>
      <c r="D35" s="14">
        <v>202</v>
      </c>
      <c r="F35" s="49">
        <f t="shared" si="1"/>
        <v>3343.5860295061066</v>
      </c>
      <c r="G35" s="49">
        <f t="shared" si="2"/>
        <v>-20</v>
      </c>
      <c r="H35" s="49">
        <f t="shared" si="3"/>
        <v>223.29367857507236</v>
      </c>
      <c r="I35" s="45"/>
      <c r="J35" s="53">
        <f t="shared" si="4"/>
        <v>3343.5860295061066</v>
      </c>
      <c r="K35" s="49">
        <f t="shared" si="4"/>
        <v>-20</v>
      </c>
      <c r="L35" s="54">
        <f t="shared" si="5"/>
        <v>299.29213801112036</v>
      </c>
      <c r="N35" s="68">
        <f t="shared" si="6"/>
        <v>3343.5860295061066</v>
      </c>
      <c r="O35" s="69">
        <f t="shared" si="7"/>
        <v>-20</v>
      </c>
      <c r="P35" s="70">
        <f t="shared" si="8"/>
        <v>299.29913801112036</v>
      </c>
    </row>
    <row r="36" spans="1:16" s="24" customFormat="1" ht="15.75" thickBot="1" x14ac:dyDescent="0.3">
      <c r="A36" s="20" t="s">
        <v>32</v>
      </c>
      <c r="B36" s="21">
        <v>3363.0509999999999</v>
      </c>
      <c r="C36" s="22">
        <v>0</v>
      </c>
      <c r="D36" s="21">
        <v>435.68700000000001</v>
      </c>
      <c r="F36" s="49">
        <f t="shared" si="1"/>
        <v>3360.208739513133</v>
      </c>
      <c r="G36" s="49">
        <f t="shared" si="2"/>
        <v>0</v>
      </c>
      <c r="H36" s="49">
        <f t="shared" si="3"/>
        <v>457.09125726660272</v>
      </c>
      <c r="I36" s="45"/>
      <c r="J36" s="55">
        <f t="shared" si="4"/>
        <v>3360.208739513133</v>
      </c>
      <c r="K36" s="56">
        <f t="shared" si="4"/>
        <v>0</v>
      </c>
      <c r="L36" s="57">
        <f t="shared" si="5"/>
        <v>533.08971670265078</v>
      </c>
      <c r="N36" s="74">
        <f t="shared" si="6"/>
        <v>3360.208739513133</v>
      </c>
      <c r="O36" s="75">
        <f t="shared" si="7"/>
        <v>0</v>
      </c>
      <c r="P36" s="76">
        <f t="shared" si="8"/>
        <v>533.09671670265072</v>
      </c>
    </row>
    <row r="38" spans="1:16" x14ac:dyDescent="0.25">
      <c r="A38" s="4"/>
      <c r="B38" s="4"/>
      <c r="C38" s="4"/>
      <c r="D38" s="4"/>
    </row>
    <row r="39" spans="1:16" x14ac:dyDescent="0.25">
      <c r="A39" s="3" t="s">
        <v>7</v>
      </c>
      <c r="B39" s="4"/>
      <c r="C39" s="4"/>
      <c r="D39" s="4"/>
    </row>
    <row r="40" spans="1:16" x14ac:dyDescent="0.25">
      <c r="A40" s="4" t="s">
        <v>29</v>
      </c>
      <c r="B40" s="4"/>
      <c r="C40" s="4"/>
      <c r="D40" s="4"/>
    </row>
    <row r="41" spans="1:16" x14ac:dyDescent="0.25">
      <c r="A41" s="4" t="s">
        <v>28</v>
      </c>
      <c r="B41" s="4"/>
      <c r="C41" s="4"/>
      <c r="D41" s="4"/>
    </row>
    <row r="42" spans="1:16" x14ac:dyDescent="0.25">
      <c r="A42" s="4" t="s">
        <v>10</v>
      </c>
      <c r="B42" s="4"/>
      <c r="C42" s="4"/>
      <c r="D42" s="4"/>
    </row>
    <row r="43" spans="1:16" x14ac:dyDescent="0.25">
      <c r="A43" s="4" t="s">
        <v>11</v>
      </c>
      <c r="B43" s="4"/>
      <c r="C43" s="4"/>
      <c r="D43" s="4"/>
    </row>
    <row r="44" spans="1:16" x14ac:dyDescent="0.25">
      <c r="A44" s="4" t="s">
        <v>12</v>
      </c>
      <c r="B44" s="4"/>
      <c r="C44" s="4"/>
      <c r="D4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D934-1B3E-4833-8638-17A85F898ACE}">
  <dimension ref="B2:L8"/>
  <sheetViews>
    <sheetView workbookViewId="0"/>
  </sheetViews>
  <sheetFormatPr defaultRowHeight="15" x14ac:dyDescent="0.25"/>
  <cols>
    <col min="1" max="1" width="3.7109375" customWidth="1"/>
    <col min="3" max="3" width="6.28515625" bestFit="1" customWidth="1"/>
    <col min="4" max="4" width="6" bestFit="1" customWidth="1"/>
    <col min="5" max="5" width="12.7109375" bestFit="1" customWidth="1"/>
    <col min="6" max="6" width="7.85546875" bestFit="1" customWidth="1"/>
    <col min="7" max="7" width="8.28515625" bestFit="1" customWidth="1"/>
    <col min="8" max="8" width="12.7109375" bestFit="1" customWidth="1"/>
    <col min="9" max="9" width="15.42578125" bestFit="1" customWidth="1"/>
    <col min="10" max="10" width="17.5703125" bestFit="1" customWidth="1"/>
    <col min="11" max="11" width="7.7109375" bestFit="1" customWidth="1"/>
    <col min="12" max="12" width="16.42578125" bestFit="1" customWidth="1"/>
  </cols>
  <sheetData>
    <row r="2" spans="2:12" s="24" customFormat="1" x14ac:dyDescent="0.25">
      <c r="B2" s="26" t="s">
        <v>45</v>
      </c>
    </row>
    <row r="3" spans="2:12" x14ac:dyDescent="0.25">
      <c r="B3" s="24"/>
      <c r="C3" s="25" t="s">
        <v>33</v>
      </c>
      <c r="D3" s="25" t="s">
        <v>33</v>
      </c>
      <c r="E3" s="24"/>
      <c r="F3" s="25" t="s">
        <v>33</v>
      </c>
      <c r="G3" s="25" t="s">
        <v>33</v>
      </c>
      <c r="H3" s="24"/>
      <c r="I3" s="24"/>
      <c r="J3" s="24"/>
      <c r="K3" s="24"/>
      <c r="L3" s="24"/>
    </row>
    <row r="4" spans="2:12" x14ac:dyDescent="0.25">
      <c r="B4" s="25" t="s">
        <v>34</v>
      </c>
      <c r="C4" s="25" t="s">
        <v>35</v>
      </c>
      <c r="D4" s="25" t="s">
        <v>36</v>
      </c>
      <c r="E4" s="27" t="s">
        <v>37</v>
      </c>
      <c r="F4" s="25" t="s">
        <v>38</v>
      </c>
      <c r="G4" s="25" t="s">
        <v>39</v>
      </c>
      <c r="H4" s="27" t="s">
        <v>37</v>
      </c>
      <c r="I4" s="25" t="s">
        <v>40</v>
      </c>
      <c r="J4" s="25" t="s">
        <v>41</v>
      </c>
      <c r="K4" s="30" t="s">
        <v>42</v>
      </c>
      <c r="L4" s="31" t="s">
        <v>43</v>
      </c>
    </row>
    <row r="5" spans="2:12" x14ac:dyDescent="0.25">
      <c r="B5" s="24">
        <v>-20</v>
      </c>
      <c r="C5" s="24"/>
      <c r="D5" s="24"/>
      <c r="E5" s="28" t="e">
        <f>(D5-C5)/C5</f>
        <v>#DIV/0!</v>
      </c>
      <c r="F5" s="24"/>
      <c r="G5" s="24"/>
      <c r="H5" s="28" t="e">
        <f>(G5-F5)/F5</f>
        <v>#DIV/0!</v>
      </c>
      <c r="I5" s="24">
        <v>6.8239999999999998</v>
      </c>
      <c r="J5" s="24">
        <v>10.175000000000001</v>
      </c>
      <c r="K5" s="32">
        <f>J5/1.5/I5-1</f>
        <v>-5.959359124657948E-3</v>
      </c>
      <c r="L5" s="33">
        <f>I5/$I$6-1</f>
        <v>1.1862396204033177E-2</v>
      </c>
    </row>
    <row r="6" spans="2:12" x14ac:dyDescent="0.25">
      <c r="B6" s="24">
        <v>0</v>
      </c>
      <c r="C6" s="24"/>
      <c r="D6" s="24"/>
      <c r="E6" s="28" t="e">
        <f>(D6-C6)/C6</f>
        <v>#DIV/0!</v>
      </c>
      <c r="F6" s="24"/>
      <c r="G6" s="24"/>
      <c r="H6" s="28" t="e">
        <f t="shared" ref="H6:H8" si="0">(G6-F6)/F6</f>
        <v>#DIV/0!</v>
      </c>
      <c r="I6" s="24">
        <v>6.7439999999999998</v>
      </c>
      <c r="J6" s="23">
        <v>10.06</v>
      </c>
      <c r="K6" s="32">
        <f>J6/1.5/I6-1</f>
        <v>-5.5357848952154454E-3</v>
      </c>
      <c r="L6" s="34" t="s">
        <v>44</v>
      </c>
    </row>
    <row r="7" spans="2:12" x14ac:dyDescent="0.25">
      <c r="B7" s="24">
        <v>30</v>
      </c>
      <c r="C7" s="24"/>
      <c r="D7" s="24"/>
      <c r="E7" s="28" t="e">
        <f t="shared" ref="E7:E8" si="1">(D7-C7)/C7</f>
        <v>#DIV/0!</v>
      </c>
      <c r="F7" s="24"/>
      <c r="G7" s="24"/>
      <c r="H7" s="28" t="e">
        <f t="shared" si="0"/>
        <v>#DIV/0!</v>
      </c>
      <c r="I7" s="24">
        <v>6.7610000000000001</v>
      </c>
      <c r="J7" s="24">
        <v>10.087</v>
      </c>
      <c r="K7" s="32">
        <f>J7/1.5/I7-1</f>
        <v>-5.3739584874032964E-3</v>
      </c>
      <c r="L7" s="33">
        <f t="shared" ref="L7:L8" si="2">I7/$I$6-1</f>
        <v>2.5207591933571472E-3</v>
      </c>
    </row>
    <row r="8" spans="2:12" x14ac:dyDescent="0.25">
      <c r="B8" s="24">
        <v>60</v>
      </c>
      <c r="C8" s="24"/>
      <c r="D8" s="24"/>
      <c r="E8" s="29" t="e">
        <f t="shared" si="1"/>
        <v>#DIV/0!</v>
      </c>
      <c r="F8" s="24"/>
      <c r="G8" s="24"/>
      <c r="H8" s="29" t="e">
        <f t="shared" si="0"/>
        <v>#DIV/0!</v>
      </c>
      <c r="I8" s="24">
        <v>6.9119999999999999</v>
      </c>
      <c r="J8" s="24">
        <v>10.315</v>
      </c>
      <c r="K8" s="35">
        <f>J8/1.5/I8-1</f>
        <v>-5.111882716049454E-3</v>
      </c>
      <c r="L8" s="36">
        <f t="shared" si="2"/>
        <v>2.4911032028469782E-2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arb check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Mick.Lindley</dc:creator>
  <cp:lastModifiedBy>Matteo.Paganini</cp:lastModifiedBy>
  <cp:lastPrinted>2020-03-25T13:50:11Z</cp:lastPrinted>
  <dcterms:created xsi:type="dcterms:W3CDTF">2019-11-11T11:32:09Z</dcterms:created>
  <dcterms:modified xsi:type="dcterms:W3CDTF">2020-12-10T09:35:32Z</dcterms:modified>
</cp:coreProperties>
</file>