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o.Paganini\Desktop\Utilità_Giornaliera\Tyres\"/>
    </mc:Choice>
  </mc:AlternateContent>
  <xr:revisionPtr revIDLastSave="0" documentId="13_ncr:1_{CC1A4241-993C-4EAF-B2CA-BC31449884AA}" xr6:coauthVersionLast="46" xr6:coauthVersionMax="46" xr10:uidLastSave="{00000000-0000-0000-0000-000000000000}"/>
  <bookViews>
    <workbookView xWindow="-29835" yWindow="-120" windowWidth="28800" windowHeight="11385" xr2:uid="{00000000-000D-0000-FFFF-FFFF00000000}"/>
  </bookViews>
  <sheets>
    <sheet name="297R_348R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3" l="1"/>
  <c r="C29" i="3"/>
  <c r="C81" i="3"/>
  <c r="B81" i="3"/>
  <c r="C19" i="3" l="1"/>
  <c r="AF52" i="3"/>
  <c r="AF50" i="3"/>
  <c r="AF48" i="3"/>
  <c r="AF46" i="3"/>
  <c r="AF34" i="3"/>
  <c r="AF36" i="3"/>
  <c r="AF38" i="3"/>
  <c r="AF40" i="3"/>
  <c r="AF42" i="3"/>
  <c r="AE33" i="3"/>
  <c r="AE45" i="3"/>
  <c r="AE46" i="3"/>
  <c r="AE47" i="3"/>
  <c r="AE48" i="3"/>
  <c r="AE49" i="3"/>
  <c r="AE50" i="3"/>
  <c r="AE34" i="3"/>
  <c r="AE35" i="3"/>
  <c r="AE36" i="3"/>
  <c r="AE37" i="3"/>
  <c r="AE38" i="3"/>
  <c r="AE39" i="3"/>
  <c r="AE40" i="3"/>
  <c r="AE41" i="3"/>
  <c r="AE42" i="3"/>
  <c r="AE43" i="3"/>
  <c r="AE44" i="3"/>
  <c r="AJ50" i="3"/>
  <c r="AJ48" i="3"/>
  <c r="AJ34" i="3"/>
  <c r="AI44" i="3"/>
  <c r="AI33" i="3"/>
  <c r="AI34" i="3"/>
  <c r="AI35" i="3"/>
  <c r="AI36" i="3"/>
  <c r="AJ36" i="3" s="1"/>
  <c r="AI37" i="3"/>
  <c r="AI38" i="3"/>
  <c r="AI39" i="3"/>
  <c r="AJ38" i="3" s="1"/>
  <c r="AI40" i="3"/>
  <c r="AI41" i="3"/>
  <c r="AJ40" i="3" s="1"/>
  <c r="AI42" i="3"/>
  <c r="AI43" i="3"/>
  <c r="AJ42" i="3" s="1"/>
  <c r="AI45" i="3"/>
  <c r="AJ46" i="3" s="1"/>
  <c r="AI46" i="3"/>
  <c r="AI47" i="3"/>
  <c r="AI48" i="3"/>
  <c r="AI49" i="3"/>
  <c r="AI50" i="3"/>
  <c r="AJ52" i="3" l="1"/>
  <c r="C22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55" i="3"/>
  <c r="E70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55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I35" i="3"/>
  <c r="J35" i="3"/>
  <c r="H35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35" i="3"/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D19" i="3" l="1"/>
  <c r="D22" i="3" l="1"/>
</calcChain>
</file>

<file path=xl/sharedStrings.xml><?xml version="1.0" encoding="utf-8"?>
<sst xmlns="http://schemas.openxmlformats.org/spreadsheetml/2006/main" count="56" uniqueCount="50">
  <si>
    <t>% Difference</t>
  </si>
  <si>
    <t>Pressure [bar]</t>
  </si>
  <si>
    <t>Fz [N]</t>
  </si>
  <si>
    <t>Fy [N]</t>
  </si>
  <si>
    <t>V [m/s]</t>
  </si>
  <si>
    <t>|IA| [deg] (absolute value)</t>
  </si>
  <si>
    <t>delta loaded radius versus ref (mm)</t>
  </si>
  <si>
    <t>Coefficients that you can change !</t>
  </si>
  <si>
    <t>ReV</t>
  </si>
  <si>
    <t>Fy0</t>
  </si>
  <si>
    <t>ReP</t>
  </si>
  <si>
    <t>KzzV1</t>
  </si>
  <si>
    <t>KzzV2</t>
  </si>
  <si>
    <t>Re0</t>
  </si>
  <si>
    <t>KzzP</t>
  </si>
  <si>
    <t>Kzz0</t>
  </si>
  <si>
    <t>KzzGamma</t>
  </si>
  <si>
    <t>ReGamma1</t>
  </si>
  <si>
    <t>ReGamma2</t>
  </si>
  <si>
    <t>ReY</t>
  </si>
  <si>
    <t>Loaded Radius - Re [m]</t>
  </si>
  <si>
    <t>Vertical Stiffness - Kzz [N/m]</t>
  </si>
  <si>
    <t>Fr Casing</t>
  </si>
  <si>
    <t>Rr Casing</t>
  </si>
  <si>
    <t>297R</t>
  </si>
  <si>
    <t>348R</t>
  </si>
  <si>
    <t>Speed</t>
  </si>
  <si>
    <t>Kzz  LUT</t>
  </si>
  <si>
    <t>FRONT (297R)</t>
  </si>
  <si>
    <t>REAR 348R</t>
  </si>
  <si>
    <t>Static camber</t>
  </si>
  <si>
    <t>Rlibre at speed  LUT</t>
  </si>
  <si>
    <t>Jounce</t>
  </si>
  <si>
    <t>FRONT</t>
  </si>
  <si>
    <t>REAR</t>
  </si>
  <si>
    <t>0.2deg/10mm</t>
  </si>
  <si>
    <t>0.26deg/10mm</t>
  </si>
  <si>
    <t>avg</t>
  </si>
  <si>
    <t>Front</t>
  </si>
  <si>
    <t>Rear</t>
  </si>
  <si>
    <t>axle center X</t>
  </si>
  <si>
    <t>hCR Z</t>
  </si>
  <si>
    <t>Wb</t>
  </si>
  <si>
    <t>half wheelbase</t>
  </si>
  <si>
    <t>spring K</t>
  </si>
  <si>
    <t>at bar Stiffness [Nm/deg]</t>
  </si>
  <si>
    <t>MR Spring</t>
  </si>
  <si>
    <t xml:space="preserve">Track </t>
  </si>
  <si>
    <t>h_COG</t>
  </si>
  <si>
    <t>Kzz[N/m] tire @200kph (2.5deg camber)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</si>
</sst>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"/>
    <numFmt numFmtId="166" formatCode="0.0000"/>
    <numFmt numFmtId="167" formatCode="0.00000"/>
    <numFmt numFmtId="168" formatCode="0.0%"/>
    <numFmt numFmtId="169" formatCode="#,##0.00_ ;\-#,##0.00\ 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3">
    <xf numFmtId="0" fontId="0" fillId="0" borderId="0" xfId="0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3" borderId="12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11" fontId="0" fillId="0" borderId="1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1" fontId="0" fillId="0" borderId="11" xfId="0" applyNumberFormat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wrapText="1"/>
    </xf>
    <xf numFmtId="167" fontId="3" fillId="0" borderId="14" xfId="0" applyNumberFormat="1" applyFont="1" applyBorder="1" applyAlignment="1">
      <alignment horizontal="center"/>
    </xf>
    <xf numFmtId="0" fontId="1" fillId="5" borderId="7" xfId="0" applyFont="1" applyFill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68" fontId="1" fillId="0" borderId="17" xfId="2" applyNumberFormat="1" applyFont="1" applyBorder="1" applyAlignment="1">
      <alignment horizontal="center"/>
    </xf>
    <xf numFmtId="168" fontId="1" fillId="0" borderId="18" xfId="2" applyNumberFormat="1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169" fontId="1" fillId="0" borderId="17" xfId="1" applyNumberFormat="1" applyFont="1" applyBorder="1" applyAlignment="1">
      <alignment horizontal="center"/>
    </xf>
    <xf numFmtId="169" fontId="1" fillId="0" borderId="18" xfId="1" applyNumberFormat="1" applyFont="1" applyBorder="1" applyAlignment="1">
      <alignment horizontal="center"/>
    </xf>
    <xf numFmtId="0" fontId="7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7" fillId="4" borderId="0" xfId="0" applyFont="1" applyFill="1"/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164" fontId="0" fillId="4" borderId="0" xfId="0" applyNumberFormat="1" applyFill="1"/>
    <xf numFmtId="0" fontId="7" fillId="7" borderId="2" xfId="0" applyFont="1" applyFill="1" applyBorder="1" applyAlignment="1">
      <alignment horizontal="center"/>
    </xf>
    <xf numFmtId="0" fontId="7" fillId="7" borderId="22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167" fontId="0" fillId="4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2" fontId="0" fillId="0" borderId="0" xfId="0" applyNumberFormat="1" applyFill="1" applyBorder="1" applyAlignment="1">
      <alignment horizontal="center"/>
    </xf>
    <xf numFmtId="0" fontId="7" fillId="7" borderId="0" xfId="0" applyFont="1" applyFill="1"/>
    <xf numFmtId="0" fontId="7" fillId="8" borderId="0" xfId="0" applyFont="1" applyFill="1" applyAlignment="1">
      <alignment horizontal="center" vertical="center"/>
    </xf>
    <xf numFmtId="2" fontId="7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167" fontId="0" fillId="0" borderId="0" xfId="0" applyNumberForma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FRONT</a:t>
            </a:r>
            <a:r>
              <a:rPr lang="it-IT" baseline="0"/>
              <a:t> (297R)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'297R_348R'!$C$34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'297R_348R'!$B$35:$B$50</c:f>
              <c:numCache>
                <c:formatCode>0.00</c:formatCode>
                <c:ptCount val="16"/>
                <c:pt idx="0">
                  <c:v>11.111111111111111</c:v>
                </c:pt>
                <c:pt idx="1">
                  <c:v>16.666666666666668</c:v>
                </c:pt>
                <c:pt idx="2">
                  <c:v>22.222222222222221</c:v>
                </c:pt>
                <c:pt idx="3">
                  <c:v>27.777777777777779</c:v>
                </c:pt>
                <c:pt idx="4">
                  <c:v>33.333333333333336</c:v>
                </c:pt>
                <c:pt idx="5">
                  <c:v>38.888888888888886</c:v>
                </c:pt>
                <c:pt idx="6">
                  <c:v>44.444444444444443</c:v>
                </c:pt>
                <c:pt idx="7">
                  <c:v>50</c:v>
                </c:pt>
                <c:pt idx="8">
                  <c:v>55.555555555555557</c:v>
                </c:pt>
                <c:pt idx="9">
                  <c:v>61.111111111111107</c:v>
                </c:pt>
                <c:pt idx="10">
                  <c:v>66.666666666666671</c:v>
                </c:pt>
                <c:pt idx="11">
                  <c:v>72.222222222222214</c:v>
                </c:pt>
                <c:pt idx="12">
                  <c:v>77.777777777777771</c:v>
                </c:pt>
                <c:pt idx="13">
                  <c:v>83.333333333333329</c:v>
                </c:pt>
                <c:pt idx="14">
                  <c:v>88.888888888888886</c:v>
                </c:pt>
                <c:pt idx="15">
                  <c:v>94.444444444444443</c:v>
                </c:pt>
              </c:numCache>
            </c:numRef>
          </c:xVal>
          <c:yVal>
            <c:numRef>
              <c:f>'297R_348R'!$C$35:$C$50</c:f>
              <c:numCache>
                <c:formatCode>0.000</c:formatCode>
                <c:ptCount val="16"/>
                <c:pt idx="0">
                  <c:v>335223.87283950619</c:v>
                </c:pt>
                <c:pt idx="1">
                  <c:v>339133.9222222222</c:v>
                </c:pt>
                <c:pt idx="2">
                  <c:v>343092.78024691361</c:v>
                </c:pt>
                <c:pt idx="3">
                  <c:v>347100.44691358024</c:v>
                </c:pt>
                <c:pt idx="4">
                  <c:v>351156.92222222226</c:v>
                </c:pt>
                <c:pt idx="5">
                  <c:v>355262.20617283951</c:v>
                </c:pt>
                <c:pt idx="6">
                  <c:v>359416.29876543215</c:v>
                </c:pt>
                <c:pt idx="7">
                  <c:v>363619.2</c:v>
                </c:pt>
                <c:pt idx="8">
                  <c:v>367870.90987654327</c:v>
                </c:pt>
                <c:pt idx="9">
                  <c:v>372171.42839506175</c:v>
                </c:pt>
                <c:pt idx="10">
                  <c:v>376520.75555555557</c:v>
                </c:pt>
                <c:pt idx="11">
                  <c:v>380918.89135802473</c:v>
                </c:pt>
                <c:pt idx="12">
                  <c:v>385365.83580246911</c:v>
                </c:pt>
                <c:pt idx="13">
                  <c:v>389861.58888888895</c:v>
                </c:pt>
                <c:pt idx="14">
                  <c:v>394406.15061728394</c:v>
                </c:pt>
                <c:pt idx="15">
                  <c:v>398999.52098765434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77-4EEF-A320-A7B50232B232}"/>
            </c:ext>
          </c:extLst>
        </c:ser>
        <c:ser>
          <c:idx val="1"/>
          <c:order val="1"/>
          <c:tx>
            <c:strRef>
              <c:f>'297R_348R'!$D$34</c:f>
              <c:strCache>
                <c:ptCount val="1"/>
                <c:pt idx="0">
                  <c:v>-2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'297R_348R'!$B$35:$B$50</c:f>
              <c:numCache>
                <c:formatCode>0.00</c:formatCode>
                <c:ptCount val="16"/>
                <c:pt idx="0">
                  <c:v>11.111111111111111</c:v>
                </c:pt>
                <c:pt idx="1">
                  <c:v>16.666666666666668</c:v>
                </c:pt>
                <c:pt idx="2">
                  <c:v>22.222222222222221</c:v>
                </c:pt>
                <c:pt idx="3">
                  <c:v>27.777777777777779</c:v>
                </c:pt>
                <c:pt idx="4">
                  <c:v>33.333333333333336</c:v>
                </c:pt>
                <c:pt idx="5">
                  <c:v>38.888888888888886</c:v>
                </c:pt>
                <c:pt idx="6">
                  <c:v>44.444444444444443</c:v>
                </c:pt>
                <c:pt idx="7">
                  <c:v>50</c:v>
                </c:pt>
                <c:pt idx="8">
                  <c:v>55.555555555555557</c:v>
                </c:pt>
                <c:pt idx="9">
                  <c:v>61.111111111111107</c:v>
                </c:pt>
                <c:pt idx="10">
                  <c:v>66.666666666666671</c:v>
                </c:pt>
                <c:pt idx="11">
                  <c:v>72.222222222222214</c:v>
                </c:pt>
                <c:pt idx="12">
                  <c:v>77.777777777777771</c:v>
                </c:pt>
                <c:pt idx="13">
                  <c:v>83.333333333333329</c:v>
                </c:pt>
                <c:pt idx="14">
                  <c:v>88.888888888888886</c:v>
                </c:pt>
                <c:pt idx="15">
                  <c:v>94.444444444444443</c:v>
                </c:pt>
              </c:numCache>
            </c:numRef>
          </c:xVal>
          <c:yVal>
            <c:numRef>
              <c:f>'297R_348R'!$D$35:$D$50</c:f>
              <c:numCache>
                <c:formatCode>0.000</c:formatCode>
                <c:ptCount val="16"/>
                <c:pt idx="0">
                  <c:v>324103.47283950617</c:v>
                </c:pt>
                <c:pt idx="1">
                  <c:v>328013.52222222218</c:v>
                </c:pt>
                <c:pt idx="2">
                  <c:v>331972.38024691358</c:v>
                </c:pt>
                <c:pt idx="3">
                  <c:v>335980.04691358021</c:v>
                </c:pt>
                <c:pt idx="4">
                  <c:v>340036.52222222224</c:v>
                </c:pt>
                <c:pt idx="5">
                  <c:v>344141.80617283948</c:v>
                </c:pt>
                <c:pt idx="6">
                  <c:v>348295.89876543212</c:v>
                </c:pt>
                <c:pt idx="7">
                  <c:v>352498.8</c:v>
                </c:pt>
                <c:pt idx="8">
                  <c:v>356750.50987654325</c:v>
                </c:pt>
                <c:pt idx="9">
                  <c:v>361051.02839506173</c:v>
                </c:pt>
                <c:pt idx="10">
                  <c:v>365400.35555555555</c:v>
                </c:pt>
                <c:pt idx="11">
                  <c:v>369798.49135802471</c:v>
                </c:pt>
                <c:pt idx="12">
                  <c:v>374245.43580246909</c:v>
                </c:pt>
                <c:pt idx="13">
                  <c:v>378741.18888888892</c:v>
                </c:pt>
                <c:pt idx="14">
                  <c:v>383285.75061728392</c:v>
                </c:pt>
                <c:pt idx="15">
                  <c:v>387879.12098765431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77-4EEF-A320-A7B50232B232}"/>
            </c:ext>
          </c:extLst>
        </c:ser>
        <c:ser>
          <c:idx val="2"/>
          <c:order val="2"/>
          <c:tx>
            <c:strRef>
              <c:f>'297R_348R'!$E$34</c:f>
              <c:strCache>
                <c:ptCount val="1"/>
                <c:pt idx="0">
                  <c:v>-3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'297R_348R'!$B$35:$B$50</c:f>
              <c:numCache>
                <c:formatCode>0.00</c:formatCode>
                <c:ptCount val="16"/>
                <c:pt idx="0">
                  <c:v>11.111111111111111</c:v>
                </c:pt>
                <c:pt idx="1">
                  <c:v>16.666666666666668</c:v>
                </c:pt>
                <c:pt idx="2">
                  <c:v>22.222222222222221</c:v>
                </c:pt>
                <c:pt idx="3">
                  <c:v>27.777777777777779</c:v>
                </c:pt>
                <c:pt idx="4">
                  <c:v>33.333333333333336</c:v>
                </c:pt>
                <c:pt idx="5">
                  <c:v>38.888888888888886</c:v>
                </c:pt>
                <c:pt idx="6">
                  <c:v>44.444444444444443</c:v>
                </c:pt>
                <c:pt idx="7">
                  <c:v>50</c:v>
                </c:pt>
                <c:pt idx="8">
                  <c:v>55.555555555555557</c:v>
                </c:pt>
                <c:pt idx="9">
                  <c:v>61.111111111111107</c:v>
                </c:pt>
                <c:pt idx="10">
                  <c:v>66.666666666666671</c:v>
                </c:pt>
                <c:pt idx="11">
                  <c:v>72.222222222222214</c:v>
                </c:pt>
                <c:pt idx="12">
                  <c:v>77.777777777777771</c:v>
                </c:pt>
                <c:pt idx="13">
                  <c:v>83.333333333333329</c:v>
                </c:pt>
                <c:pt idx="14">
                  <c:v>88.888888888888886</c:v>
                </c:pt>
                <c:pt idx="15">
                  <c:v>94.444444444444443</c:v>
                </c:pt>
              </c:numCache>
            </c:numRef>
          </c:xVal>
          <c:yVal>
            <c:numRef>
              <c:f>'297R_348R'!$E$35:$E$50</c:f>
              <c:numCache>
                <c:formatCode>0.000</c:formatCode>
                <c:ptCount val="16"/>
                <c:pt idx="0">
                  <c:v>305569.47283950617</c:v>
                </c:pt>
                <c:pt idx="1">
                  <c:v>309479.52222222218</c:v>
                </c:pt>
                <c:pt idx="2">
                  <c:v>313438.38024691358</c:v>
                </c:pt>
                <c:pt idx="3">
                  <c:v>317446.04691358021</c:v>
                </c:pt>
                <c:pt idx="4">
                  <c:v>321502.52222222224</c:v>
                </c:pt>
                <c:pt idx="5">
                  <c:v>325607.80617283948</c:v>
                </c:pt>
                <c:pt idx="6">
                  <c:v>329761.89876543212</c:v>
                </c:pt>
                <c:pt idx="7">
                  <c:v>333964.79999999999</c:v>
                </c:pt>
                <c:pt idx="8">
                  <c:v>338216.50987654325</c:v>
                </c:pt>
                <c:pt idx="9">
                  <c:v>342517.02839506173</c:v>
                </c:pt>
                <c:pt idx="10">
                  <c:v>346866.35555555555</c:v>
                </c:pt>
                <c:pt idx="11">
                  <c:v>351264.49135802471</c:v>
                </c:pt>
                <c:pt idx="12">
                  <c:v>355711.43580246909</c:v>
                </c:pt>
                <c:pt idx="13">
                  <c:v>360207.18888888892</c:v>
                </c:pt>
                <c:pt idx="14">
                  <c:v>364751.75061728392</c:v>
                </c:pt>
                <c:pt idx="15">
                  <c:v>369345.12098765431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77-4EEF-A320-A7B50232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976576"/>
        <c:axId val="1457979488"/>
      </c:scatterChart>
      <c:valAx>
        <c:axId val="14579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 [m/s]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979488"/>
        <c:crosses val="autoZero"/>
        <c:crossBetween val="midCat"/>
      </c:valAx>
      <c:valAx>
        <c:axId val="1457979488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Kzz</a:t>
                </a:r>
                <a:r>
                  <a:rPr lang="it-IT" baseline="0"/>
                  <a:t> [N/n]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97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REAR (348R)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'297R_348R'!$H$34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'297R_348R'!$B$35:$B$50</c:f>
              <c:numCache>
                <c:formatCode>0.00</c:formatCode>
                <c:ptCount val="16"/>
                <c:pt idx="0">
                  <c:v>11.111111111111111</c:v>
                </c:pt>
                <c:pt idx="1">
                  <c:v>16.666666666666668</c:v>
                </c:pt>
                <c:pt idx="2">
                  <c:v>22.222222222222221</c:v>
                </c:pt>
                <c:pt idx="3">
                  <c:v>27.777777777777779</c:v>
                </c:pt>
                <c:pt idx="4">
                  <c:v>33.333333333333336</c:v>
                </c:pt>
                <c:pt idx="5">
                  <c:v>38.888888888888886</c:v>
                </c:pt>
                <c:pt idx="6">
                  <c:v>44.444444444444443</c:v>
                </c:pt>
                <c:pt idx="7">
                  <c:v>50</c:v>
                </c:pt>
                <c:pt idx="8">
                  <c:v>55.555555555555557</c:v>
                </c:pt>
                <c:pt idx="9">
                  <c:v>61.111111111111107</c:v>
                </c:pt>
                <c:pt idx="10">
                  <c:v>66.666666666666671</c:v>
                </c:pt>
                <c:pt idx="11">
                  <c:v>72.222222222222214</c:v>
                </c:pt>
                <c:pt idx="12">
                  <c:v>77.777777777777771</c:v>
                </c:pt>
                <c:pt idx="13">
                  <c:v>83.333333333333329</c:v>
                </c:pt>
                <c:pt idx="14">
                  <c:v>88.888888888888886</c:v>
                </c:pt>
                <c:pt idx="15">
                  <c:v>94.444444444444443</c:v>
                </c:pt>
              </c:numCache>
            </c:numRef>
          </c:xVal>
          <c:yVal>
            <c:numRef>
              <c:f>'297R_348R'!$H$35:$H$50</c:f>
              <c:numCache>
                <c:formatCode>0.000</c:formatCode>
                <c:ptCount val="16"/>
                <c:pt idx="0">
                  <c:v>356426.55567901238</c:v>
                </c:pt>
                <c:pt idx="1">
                  <c:v>360813.67611111107</c:v>
                </c:pt>
                <c:pt idx="2">
                  <c:v>365181.19160493824</c:v>
                </c:pt>
                <c:pt idx="3">
                  <c:v>369529.10216049384</c:v>
                </c:pt>
                <c:pt idx="4">
                  <c:v>373857.40777777781</c:v>
                </c:pt>
                <c:pt idx="5">
                  <c:v>378166.1084567901</c:v>
                </c:pt>
                <c:pt idx="6">
                  <c:v>382455.20419753087</c:v>
                </c:pt>
                <c:pt idx="7">
                  <c:v>386724.69500000001</c:v>
                </c:pt>
                <c:pt idx="8">
                  <c:v>390974.58086419757</c:v>
                </c:pt>
                <c:pt idx="9">
                  <c:v>395204.86179012345</c:v>
                </c:pt>
                <c:pt idx="10">
                  <c:v>399415.53777777776</c:v>
                </c:pt>
                <c:pt idx="11">
                  <c:v>403606.6088271605</c:v>
                </c:pt>
                <c:pt idx="12">
                  <c:v>407778.0749382716</c:v>
                </c:pt>
                <c:pt idx="13">
                  <c:v>411929.93611111108</c:v>
                </c:pt>
                <c:pt idx="14">
                  <c:v>416062.19234567898</c:v>
                </c:pt>
                <c:pt idx="15">
                  <c:v>420174.84364197531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3-46D8-B9D0-48A0FE57B85D}"/>
            </c:ext>
          </c:extLst>
        </c:ser>
        <c:ser>
          <c:idx val="1"/>
          <c:order val="1"/>
          <c:tx>
            <c:strRef>
              <c:f>'297R_348R'!$I$34</c:f>
              <c:strCache>
                <c:ptCount val="1"/>
                <c:pt idx="0">
                  <c:v>-2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'297R_348R'!$B$35:$B$50</c:f>
              <c:numCache>
                <c:formatCode>0.00</c:formatCode>
                <c:ptCount val="16"/>
                <c:pt idx="0">
                  <c:v>11.111111111111111</c:v>
                </c:pt>
                <c:pt idx="1">
                  <c:v>16.666666666666668</c:v>
                </c:pt>
                <c:pt idx="2">
                  <c:v>22.222222222222221</c:v>
                </c:pt>
                <c:pt idx="3">
                  <c:v>27.777777777777779</c:v>
                </c:pt>
                <c:pt idx="4">
                  <c:v>33.333333333333336</c:v>
                </c:pt>
                <c:pt idx="5">
                  <c:v>38.888888888888886</c:v>
                </c:pt>
                <c:pt idx="6">
                  <c:v>44.444444444444443</c:v>
                </c:pt>
                <c:pt idx="7">
                  <c:v>50</c:v>
                </c:pt>
                <c:pt idx="8">
                  <c:v>55.555555555555557</c:v>
                </c:pt>
                <c:pt idx="9">
                  <c:v>61.111111111111107</c:v>
                </c:pt>
                <c:pt idx="10">
                  <c:v>66.666666666666671</c:v>
                </c:pt>
                <c:pt idx="11">
                  <c:v>72.222222222222214</c:v>
                </c:pt>
                <c:pt idx="12">
                  <c:v>77.777777777777771</c:v>
                </c:pt>
                <c:pt idx="13">
                  <c:v>83.333333333333329</c:v>
                </c:pt>
                <c:pt idx="14">
                  <c:v>88.888888888888886</c:v>
                </c:pt>
                <c:pt idx="15">
                  <c:v>94.444444444444443</c:v>
                </c:pt>
              </c:numCache>
            </c:numRef>
          </c:xVal>
          <c:yVal>
            <c:numRef>
              <c:f>'297R_348R'!$I$35:$I$50</c:f>
              <c:numCache>
                <c:formatCode>0.000</c:formatCode>
                <c:ptCount val="16"/>
                <c:pt idx="0">
                  <c:v>341065.05567901238</c:v>
                </c:pt>
                <c:pt idx="1">
                  <c:v>345452.17611111107</c:v>
                </c:pt>
                <c:pt idx="2">
                  <c:v>349819.69160493824</c:v>
                </c:pt>
                <c:pt idx="3">
                  <c:v>354167.60216049384</c:v>
                </c:pt>
                <c:pt idx="4">
                  <c:v>358495.90777777781</c:v>
                </c:pt>
                <c:pt idx="5">
                  <c:v>362804.6084567901</c:v>
                </c:pt>
                <c:pt idx="6">
                  <c:v>367093.70419753087</c:v>
                </c:pt>
                <c:pt idx="7">
                  <c:v>371363.19500000001</c:v>
                </c:pt>
                <c:pt idx="8">
                  <c:v>375613.08086419757</c:v>
                </c:pt>
                <c:pt idx="9">
                  <c:v>379843.36179012345</c:v>
                </c:pt>
                <c:pt idx="10">
                  <c:v>384054.03777777776</c:v>
                </c:pt>
                <c:pt idx="11">
                  <c:v>388245.1088271605</c:v>
                </c:pt>
                <c:pt idx="12">
                  <c:v>392416.5749382716</c:v>
                </c:pt>
                <c:pt idx="13">
                  <c:v>396568.43611111108</c:v>
                </c:pt>
                <c:pt idx="14">
                  <c:v>400700.69234567898</c:v>
                </c:pt>
                <c:pt idx="15">
                  <c:v>404813.34364197531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B3-46D8-B9D0-48A0FE57B85D}"/>
            </c:ext>
          </c:extLst>
        </c:ser>
        <c:ser>
          <c:idx val="2"/>
          <c:order val="2"/>
          <c:tx>
            <c:strRef>
              <c:f>'297R_348R'!$J$34</c:f>
              <c:strCache>
                <c:ptCount val="1"/>
                <c:pt idx="0">
                  <c:v>-3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'297R_348R'!$B$35:$B$50</c:f>
              <c:numCache>
                <c:formatCode>0.00</c:formatCode>
                <c:ptCount val="16"/>
                <c:pt idx="0">
                  <c:v>11.111111111111111</c:v>
                </c:pt>
                <c:pt idx="1">
                  <c:v>16.666666666666668</c:v>
                </c:pt>
                <c:pt idx="2">
                  <c:v>22.222222222222221</c:v>
                </c:pt>
                <c:pt idx="3">
                  <c:v>27.777777777777779</c:v>
                </c:pt>
                <c:pt idx="4">
                  <c:v>33.333333333333336</c:v>
                </c:pt>
                <c:pt idx="5">
                  <c:v>38.888888888888886</c:v>
                </c:pt>
                <c:pt idx="6">
                  <c:v>44.444444444444443</c:v>
                </c:pt>
                <c:pt idx="7">
                  <c:v>50</c:v>
                </c:pt>
                <c:pt idx="8">
                  <c:v>55.555555555555557</c:v>
                </c:pt>
                <c:pt idx="9">
                  <c:v>61.111111111111107</c:v>
                </c:pt>
                <c:pt idx="10">
                  <c:v>66.666666666666671</c:v>
                </c:pt>
                <c:pt idx="11">
                  <c:v>72.222222222222214</c:v>
                </c:pt>
                <c:pt idx="12">
                  <c:v>77.777777777777771</c:v>
                </c:pt>
                <c:pt idx="13">
                  <c:v>83.333333333333329</c:v>
                </c:pt>
                <c:pt idx="14">
                  <c:v>88.888888888888886</c:v>
                </c:pt>
                <c:pt idx="15">
                  <c:v>94.444444444444443</c:v>
                </c:pt>
              </c:numCache>
            </c:numRef>
          </c:xVal>
          <c:yVal>
            <c:numRef>
              <c:f>'297R_348R'!$J$35:$J$50</c:f>
              <c:numCache>
                <c:formatCode>0.000</c:formatCode>
                <c:ptCount val="16"/>
                <c:pt idx="0">
                  <c:v>315462.55567901238</c:v>
                </c:pt>
                <c:pt idx="1">
                  <c:v>319849.67611111107</c:v>
                </c:pt>
                <c:pt idx="2">
                  <c:v>324217.19160493824</c:v>
                </c:pt>
                <c:pt idx="3">
                  <c:v>328565.10216049384</c:v>
                </c:pt>
                <c:pt idx="4">
                  <c:v>332893.40777777781</c:v>
                </c:pt>
                <c:pt idx="5">
                  <c:v>337202.1084567901</c:v>
                </c:pt>
                <c:pt idx="6">
                  <c:v>341491.20419753087</c:v>
                </c:pt>
                <c:pt idx="7">
                  <c:v>345760.69500000001</c:v>
                </c:pt>
                <c:pt idx="8">
                  <c:v>350010.58086419757</c:v>
                </c:pt>
                <c:pt idx="9">
                  <c:v>354240.86179012345</c:v>
                </c:pt>
                <c:pt idx="10">
                  <c:v>358451.53777777776</c:v>
                </c:pt>
                <c:pt idx="11">
                  <c:v>362642.6088271605</c:v>
                </c:pt>
                <c:pt idx="12">
                  <c:v>366814.0749382716</c:v>
                </c:pt>
                <c:pt idx="13">
                  <c:v>370965.93611111108</c:v>
                </c:pt>
                <c:pt idx="14">
                  <c:v>375098.19234567898</c:v>
                </c:pt>
                <c:pt idx="15">
                  <c:v>379210.84364197531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B3-46D8-B9D0-48A0FE57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976576"/>
        <c:axId val="1457979488"/>
      </c:scatterChart>
      <c:valAx>
        <c:axId val="14579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 [m/s]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979488"/>
        <c:crosses val="autoZero"/>
        <c:crossBetween val="midCat"/>
      </c:valAx>
      <c:valAx>
        <c:axId val="1457979488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Kzz</a:t>
                </a:r>
                <a:r>
                  <a:rPr lang="it-IT" baseline="0"/>
                  <a:t> [N/n]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97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FRONT</a:t>
            </a:r>
            <a:r>
              <a:rPr lang="it-IT" baseline="0"/>
              <a:t> (297R)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'297R_348R'!$C$54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'297R_348R'!$B$55:$B$70</c:f>
              <c:numCache>
                <c:formatCode>0.00</c:formatCode>
                <c:ptCount val="16"/>
                <c:pt idx="0">
                  <c:v>11.111111111111111</c:v>
                </c:pt>
                <c:pt idx="1">
                  <c:v>16.666666666666668</c:v>
                </c:pt>
                <c:pt idx="2">
                  <c:v>22.222222222222221</c:v>
                </c:pt>
                <c:pt idx="3">
                  <c:v>27.777777777777779</c:v>
                </c:pt>
                <c:pt idx="4">
                  <c:v>33.333333333333336</c:v>
                </c:pt>
                <c:pt idx="5">
                  <c:v>38.888888888888886</c:v>
                </c:pt>
                <c:pt idx="6">
                  <c:v>44.444444444444443</c:v>
                </c:pt>
                <c:pt idx="7">
                  <c:v>50</c:v>
                </c:pt>
                <c:pt idx="8">
                  <c:v>55.555555555555557</c:v>
                </c:pt>
                <c:pt idx="9">
                  <c:v>61.111111111111107</c:v>
                </c:pt>
                <c:pt idx="10">
                  <c:v>66.666666666666671</c:v>
                </c:pt>
                <c:pt idx="11">
                  <c:v>72.222222222222214</c:v>
                </c:pt>
                <c:pt idx="12">
                  <c:v>77.777777777777771</c:v>
                </c:pt>
                <c:pt idx="13">
                  <c:v>83.333333333333329</c:v>
                </c:pt>
                <c:pt idx="14">
                  <c:v>88.888888888888886</c:v>
                </c:pt>
                <c:pt idx="15">
                  <c:v>94.444444444444443</c:v>
                </c:pt>
              </c:numCache>
            </c:numRef>
          </c:xVal>
          <c:yVal>
            <c:numRef>
              <c:f>'297R_348R'!$C$55:$C$70</c:f>
              <c:numCache>
                <c:formatCode>0.00000</c:formatCode>
                <c:ptCount val="16"/>
                <c:pt idx="0">
                  <c:v>0.3507666374608529</c:v>
                </c:pt>
                <c:pt idx="1">
                  <c:v>0.35080176863369239</c:v>
                </c:pt>
                <c:pt idx="2">
                  <c:v>0.3508509522756677</c:v>
                </c:pt>
                <c:pt idx="3">
                  <c:v>0.35091418838677885</c:v>
                </c:pt>
                <c:pt idx="4">
                  <c:v>0.35099147696702576</c:v>
                </c:pt>
                <c:pt idx="5">
                  <c:v>0.35108281801640845</c:v>
                </c:pt>
                <c:pt idx="6">
                  <c:v>0.35118821153492696</c:v>
                </c:pt>
                <c:pt idx="7">
                  <c:v>0.35130765752258131</c:v>
                </c:pt>
                <c:pt idx="8">
                  <c:v>0.35144115597937142</c:v>
                </c:pt>
                <c:pt idx="9">
                  <c:v>0.35158870690529737</c:v>
                </c:pt>
                <c:pt idx="10">
                  <c:v>0.35175031030035908</c:v>
                </c:pt>
                <c:pt idx="11">
                  <c:v>0.35192596616455663</c:v>
                </c:pt>
                <c:pt idx="12">
                  <c:v>0.35211567449788994</c:v>
                </c:pt>
                <c:pt idx="13">
                  <c:v>0.35231943530035909</c:v>
                </c:pt>
                <c:pt idx="14">
                  <c:v>0.352537248571964</c:v>
                </c:pt>
                <c:pt idx="15">
                  <c:v>0.35276911431270475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D-401D-AF3D-B1E15B822B07}"/>
            </c:ext>
          </c:extLst>
        </c:ser>
        <c:ser>
          <c:idx val="1"/>
          <c:order val="1"/>
          <c:tx>
            <c:strRef>
              <c:f>'297R_348R'!$D$54</c:f>
              <c:strCache>
                <c:ptCount val="1"/>
                <c:pt idx="0">
                  <c:v>-2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'297R_348R'!$B$55:$B$70</c:f>
              <c:numCache>
                <c:formatCode>0.00</c:formatCode>
                <c:ptCount val="16"/>
                <c:pt idx="0">
                  <c:v>11.111111111111111</c:v>
                </c:pt>
                <c:pt idx="1">
                  <c:v>16.666666666666668</c:v>
                </c:pt>
                <c:pt idx="2">
                  <c:v>22.222222222222221</c:v>
                </c:pt>
                <c:pt idx="3">
                  <c:v>27.777777777777779</c:v>
                </c:pt>
                <c:pt idx="4">
                  <c:v>33.333333333333336</c:v>
                </c:pt>
                <c:pt idx="5">
                  <c:v>38.888888888888886</c:v>
                </c:pt>
                <c:pt idx="6">
                  <c:v>44.444444444444443</c:v>
                </c:pt>
                <c:pt idx="7">
                  <c:v>50</c:v>
                </c:pt>
                <c:pt idx="8">
                  <c:v>55.555555555555557</c:v>
                </c:pt>
                <c:pt idx="9">
                  <c:v>61.111111111111107</c:v>
                </c:pt>
                <c:pt idx="10">
                  <c:v>66.666666666666671</c:v>
                </c:pt>
                <c:pt idx="11">
                  <c:v>72.222222222222214</c:v>
                </c:pt>
                <c:pt idx="12">
                  <c:v>77.777777777777771</c:v>
                </c:pt>
                <c:pt idx="13">
                  <c:v>83.333333333333329</c:v>
                </c:pt>
                <c:pt idx="14">
                  <c:v>88.888888888888886</c:v>
                </c:pt>
                <c:pt idx="15">
                  <c:v>94.444444444444443</c:v>
                </c:pt>
              </c:numCache>
            </c:numRef>
          </c:xVal>
          <c:yVal>
            <c:numRef>
              <c:f>'297R_348R'!$D$55:$D$70</c:f>
              <c:numCache>
                <c:formatCode>0.00000</c:formatCode>
                <c:ptCount val="16"/>
                <c:pt idx="0">
                  <c:v>0.35135245146085287</c:v>
                </c:pt>
                <c:pt idx="1">
                  <c:v>0.35138758263369235</c:v>
                </c:pt>
                <c:pt idx="2">
                  <c:v>0.35143676627566767</c:v>
                </c:pt>
                <c:pt idx="3">
                  <c:v>0.35150000238677881</c:v>
                </c:pt>
                <c:pt idx="4">
                  <c:v>0.35157729096702572</c:v>
                </c:pt>
                <c:pt idx="5">
                  <c:v>0.35166863201640841</c:v>
                </c:pt>
                <c:pt idx="6">
                  <c:v>0.35177402553492693</c:v>
                </c:pt>
                <c:pt idx="7">
                  <c:v>0.35189347152258127</c:v>
                </c:pt>
                <c:pt idx="8">
                  <c:v>0.35202696997937138</c:v>
                </c:pt>
                <c:pt idx="9">
                  <c:v>0.35217452090529733</c:v>
                </c:pt>
                <c:pt idx="10">
                  <c:v>0.35233612430035904</c:v>
                </c:pt>
                <c:pt idx="11">
                  <c:v>0.35251178016455659</c:v>
                </c:pt>
                <c:pt idx="12">
                  <c:v>0.3527014884978899</c:v>
                </c:pt>
                <c:pt idx="13">
                  <c:v>0.35290524930035905</c:v>
                </c:pt>
                <c:pt idx="14">
                  <c:v>0.35312306257196396</c:v>
                </c:pt>
                <c:pt idx="15">
                  <c:v>0.35335492831270471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3D-401D-AF3D-B1E15B822B07}"/>
            </c:ext>
          </c:extLst>
        </c:ser>
        <c:ser>
          <c:idx val="2"/>
          <c:order val="2"/>
          <c:tx>
            <c:strRef>
              <c:f>'297R_348R'!$E$54</c:f>
              <c:strCache>
                <c:ptCount val="1"/>
                <c:pt idx="0">
                  <c:v>-3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'297R_348R'!$B$55:$B$70</c:f>
              <c:numCache>
                <c:formatCode>0.00</c:formatCode>
                <c:ptCount val="16"/>
                <c:pt idx="0">
                  <c:v>11.111111111111111</c:v>
                </c:pt>
                <c:pt idx="1">
                  <c:v>16.666666666666668</c:v>
                </c:pt>
                <c:pt idx="2">
                  <c:v>22.222222222222221</c:v>
                </c:pt>
                <c:pt idx="3">
                  <c:v>27.777777777777779</c:v>
                </c:pt>
                <c:pt idx="4">
                  <c:v>33.333333333333336</c:v>
                </c:pt>
                <c:pt idx="5">
                  <c:v>38.888888888888886</c:v>
                </c:pt>
                <c:pt idx="6">
                  <c:v>44.444444444444443</c:v>
                </c:pt>
                <c:pt idx="7">
                  <c:v>50</c:v>
                </c:pt>
                <c:pt idx="8">
                  <c:v>55.555555555555557</c:v>
                </c:pt>
                <c:pt idx="9">
                  <c:v>61.111111111111107</c:v>
                </c:pt>
                <c:pt idx="10">
                  <c:v>66.666666666666671</c:v>
                </c:pt>
                <c:pt idx="11">
                  <c:v>72.222222222222214</c:v>
                </c:pt>
                <c:pt idx="12">
                  <c:v>77.777777777777771</c:v>
                </c:pt>
                <c:pt idx="13">
                  <c:v>83.333333333333329</c:v>
                </c:pt>
                <c:pt idx="14">
                  <c:v>88.888888888888886</c:v>
                </c:pt>
                <c:pt idx="15">
                  <c:v>94.444444444444443</c:v>
                </c:pt>
              </c:numCache>
            </c:numRef>
          </c:xVal>
          <c:yVal>
            <c:numRef>
              <c:f>'297R_348R'!$E$55:$E$70</c:f>
              <c:numCache>
                <c:formatCode>0.00000</c:formatCode>
                <c:ptCount val="16"/>
                <c:pt idx="0">
                  <c:v>0.35237424546085289</c:v>
                </c:pt>
                <c:pt idx="1">
                  <c:v>0.35240937663369237</c:v>
                </c:pt>
                <c:pt idx="2">
                  <c:v>0.35245856027566769</c:v>
                </c:pt>
                <c:pt idx="3">
                  <c:v>0.35252179638677883</c:v>
                </c:pt>
                <c:pt idx="4">
                  <c:v>0.35259908496702574</c:v>
                </c:pt>
                <c:pt idx="5">
                  <c:v>0.35269042601640843</c:v>
                </c:pt>
                <c:pt idx="6">
                  <c:v>0.35279581953492695</c:v>
                </c:pt>
                <c:pt idx="7">
                  <c:v>0.35291526552258129</c:v>
                </c:pt>
                <c:pt idx="8">
                  <c:v>0.3530487639793714</c:v>
                </c:pt>
                <c:pt idx="9">
                  <c:v>0.35319631490529735</c:v>
                </c:pt>
                <c:pt idx="10">
                  <c:v>0.35335791830035906</c:v>
                </c:pt>
                <c:pt idx="11">
                  <c:v>0.35353357416455661</c:v>
                </c:pt>
                <c:pt idx="12">
                  <c:v>0.35372328249788992</c:v>
                </c:pt>
                <c:pt idx="13">
                  <c:v>0.35392704330035907</c:v>
                </c:pt>
                <c:pt idx="14">
                  <c:v>0.35414485657196398</c:v>
                </c:pt>
                <c:pt idx="15">
                  <c:v>0.35437672231270473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3D-401D-AF3D-B1E15B82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976576"/>
        <c:axId val="1457979488"/>
      </c:scatterChart>
      <c:valAx>
        <c:axId val="14579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 [m/s]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979488"/>
        <c:crosses val="autoZero"/>
        <c:crossBetween val="midCat"/>
      </c:valAx>
      <c:valAx>
        <c:axId val="14579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R_libre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97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FRONT</a:t>
            </a:r>
            <a:r>
              <a:rPr lang="it-IT" baseline="0"/>
              <a:t> (297R)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'297R_348R'!$H$54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'297R_348R'!$B$55:$B$70</c:f>
              <c:numCache>
                <c:formatCode>0.00</c:formatCode>
                <c:ptCount val="16"/>
                <c:pt idx="0">
                  <c:v>11.111111111111111</c:v>
                </c:pt>
                <c:pt idx="1">
                  <c:v>16.666666666666668</c:v>
                </c:pt>
                <c:pt idx="2">
                  <c:v>22.222222222222221</c:v>
                </c:pt>
                <c:pt idx="3">
                  <c:v>27.777777777777779</c:v>
                </c:pt>
                <c:pt idx="4">
                  <c:v>33.333333333333336</c:v>
                </c:pt>
                <c:pt idx="5">
                  <c:v>38.888888888888886</c:v>
                </c:pt>
                <c:pt idx="6">
                  <c:v>44.444444444444443</c:v>
                </c:pt>
                <c:pt idx="7">
                  <c:v>50</c:v>
                </c:pt>
                <c:pt idx="8">
                  <c:v>55.555555555555557</c:v>
                </c:pt>
                <c:pt idx="9">
                  <c:v>61.111111111111107</c:v>
                </c:pt>
                <c:pt idx="10">
                  <c:v>66.666666666666671</c:v>
                </c:pt>
                <c:pt idx="11">
                  <c:v>72.222222222222214</c:v>
                </c:pt>
                <c:pt idx="12">
                  <c:v>77.777777777777771</c:v>
                </c:pt>
                <c:pt idx="13">
                  <c:v>83.333333333333329</c:v>
                </c:pt>
                <c:pt idx="14">
                  <c:v>88.888888888888886</c:v>
                </c:pt>
                <c:pt idx="15">
                  <c:v>94.444444444444443</c:v>
                </c:pt>
              </c:numCache>
            </c:numRef>
          </c:xVal>
          <c:yVal>
            <c:numRef>
              <c:f>'297R_348R'!$H$55:$H$70</c:f>
              <c:numCache>
                <c:formatCode>0.00000</c:formatCode>
                <c:ptCount val="16"/>
                <c:pt idx="0">
                  <c:v>0.35123521420683118</c:v>
                </c:pt>
                <c:pt idx="1">
                  <c:v>0.35127228056485582</c:v>
                </c:pt>
                <c:pt idx="2">
                  <c:v>0.35132417346609041</c:v>
                </c:pt>
                <c:pt idx="3">
                  <c:v>0.35139089291053488</c:v>
                </c:pt>
                <c:pt idx="4">
                  <c:v>0.35147243889818919</c:v>
                </c:pt>
                <c:pt idx="5">
                  <c:v>0.35156881142905338</c:v>
                </c:pt>
                <c:pt idx="6">
                  <c:v>0.35168001050312747</c:v>
                </c:pt>
                <c:pt idx="7">
                  <c:v>0.35180603612041139</c:v>
                </c:pt>
                <c:pt idx="8">
                  <c:v>0.35194688828090526</c:v>
                </c:pt>
                <c:pt idx="9">
                  <c:v>0.35210256698460896</c:v>
                </c:pt>
                <c:pt idx="10">
                  <c:v>0.35227307223152249</c:v>
                </c:pt>
                <c:pt idx="11">
                  <c:v>0.35245840402164597</c:v>
                </c:pt>
                <c:pt idx="12">
                  <c:v>0.35265856235497928</c:v>
                </c:pt>
                <c:pt idx="13">
                  <c:v>0.35287354723152253</c:v>
                </c:pt>
                <c:pt idx="14">
                  <c:v>0.35310335865127562</c:v>
                </c:pt>
                <c:pt idx="15">
                  <c:v>0.35334799661423855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D-401D-AF3D-B1E15B822B07}"/>
            </c:ext>
          </c:extLst>
        </c:ser>
        <c:ser>
          <c:idx val="1"/>
          <c:order val="1"/>
          <c:tx>
            <c:strRef>
              <c:f>'297R_348R'!$I$54</c:f>
              <c:strCache>
                <c:ptCount val="1"/>
                <c:pt idx="0">
                  <c:v>-2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'297R_348R'!$B$55:$B$70</c:f>
              <c:numCache>
                <c:formatCode>0.00</c:formatCode>
                <c:ptCount val="16"/>
                <c:pt idx="0">
                  <c:v>11.111111111111111</c:v>
                </c:pt>
                <c:pt idx="1">
                  <c:v>16.666666666666668</c:v>
                </c:pt>
                <c:pt idx="2">
                  <c:v>22.222222222222221</c:v>
                </c:pt>
                <c:pt idx="3">
                  <c:v>27.777777777777779</c:v>
                </c:pt>
                <c:pt idx="4">
                  <c:v>33.333333333333336</c:v>
                </c:pt>
                <c:pt idx="5">
                  <c:v>38.888888888888886</c:v>
                </c:pt>
                <c:pt idx="6">
                  <c:v>44.444444444444443</c:v>
                </c:pt>
                <c:pt idx="7">
                  <c:v>50</c:v>
                </c:pt>
                <c:pt idx="8">
                  <c:v>55.555555555555557</c:v>
                </c:pt>
                <c:pt idx="9">
                  <c:v>61.111111111111107</c:v>
                </c:pt>
                <c:pt idx="10">
                  <c:v>66.666666666666671</c:v>
                </c:pt>
                <c:pt idx="11">
                  <c:v>72.222222222222214</c:v>
                </c:pt>
                <c:pt idx="12">
                  <c:v>77.777777777777771</c:v>
                </c:pt>
                <c:pt idx="13">
                  <c:v>83.333333333333329</c:v>
                </c:pt>
                <c:pt idx="14">
                  <c:v>88.888888888888886</c:v>
                </c:pt>
                <c:pt idx="15">
                  <c:v>94.444444444444443</c:v>
                </c:pt>
              </c:numCache>
            </c:numRef>
          </c:xVal>
          <c:yVal>
            <c:numRef>
              <c:f>'297R_348R'!$I$55:$I$70</c:f>
              <c:numCache>
                <c:formatCode>0.00000</c:formatCode>
                <c:ptCount val="16"/>
                <c:pt idx="0">
                  <c:v>0.35197780620683117</c:v>
                </c:pt>
                <c:pt idx="1">
                  <c:v>0.35201487256485581</c:v>
                </c:pt>
                <c:pt idx="2">
                  <c:v>0.35206676546609039</c:v>
                </c:pt>
                <c:pt idx="3">
                  <c:v>0.35213348491053487</c:v>
                </c:pt>
                <c:pt idx="4">
                  <c:v>0.35221503089818917</c:v>
                </c:pt>
                <c:pt idx="5">
                  <c:v>0.35231140342905337</c:v>
                </c:pt>
                <c:pt idx="6">
                  <c:v>0.35242260250312746</c:v>
                </c:pt>
                <c:pt idx="7">
                  <c:v>0.35254862812041138</c:v>
                </c:pt>
                <c:pt idx="8">
                  <c:v>0.35268948028090524</c:v>
                </c:pt>
                <c:pt idx="9">
                  <c:v>0.35284515898460894</c:v>
                </c:pt>
                <c:pt idx="10">
                  <c:v>0.35301566423152247</c:v>
                </c:pt>
                <c:pt idx="11">
                  <c:v>0.35320099602164595</c:v>
                </c:pt>
                <c:pt idx="12">
                  <c:v>0.35340115435497926</c:v>
                </c:pt>
                <c:pt idx="13">
                  <c:v>0.35361613923152252</c:v>
                </c:pt>
                <c:pt idx="14">
                  <c:v>0.35384595065127561</c:v>
                </c:pt>
                <c:pt idx="15">
                  <c:v>0.35409058861423853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3D-401D-AF3D-B1E15B822B07}"/>
            </c:ext>
          </c:extLst>
        </c:ser>
        <c:ser>
          <c:idx val="2"/>
          <c:order val="2"/>
          <c:tx>
            <c:strRef>
              <c:f>'297R_348R'!$J$54</c:f>
              <c:strCache>
                <c:ptCount val="1"/>
                <c:pt idx="0">
                  <c:v>-3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'297R_348R'!$B$55:$B$70</c:f>
              <c:numCache>
                <c:formatCode>0.00</c:formatCode>
                <c:ptCount val="16"/>
                <c:pt idx="0">
                  <c:v>11.111111111111111</c:v>
                </c:pt>
                <c:pt idx="1">
                  <c:v>16.666666666666668</c:v>
                </c:pt>
                <c:pt idx="2">
                  <c:v>22.222222222222221</c:v>
                </c:pt>
                <c:pt idx="3">
                  <c:v>27.777777777777779</c:v>
                </c:pt>
                <c:pt idx="4">
                  <c:v>33.333333333333336</c:v>
                </c:pt>
                <c:pt idx="5">
                  <c:v>38.888888888888886</c:v>
                </c:pt>
                <c:pt idx="6">
                  <c:v>44.444444444444443</c:v>
                </c:pt>
                <c:pt idx="7">
                  <c:v>50</c:v>
                </c:pt>
                <c:pt idx="8">
                  <c:v>55.555555555555557</c:v>
                </c:pt>
                <c:pt idx="9">
                  <c:v>61.111111111111107</c:v>
                </c:pt>
                <c:pt idx="10">
                  <c:v>66.666666666666671</c:v>
                </c:pt>
                <c:pt idx="11">
                  <c:v>72.222222222222214</c:v>
                </c:pt>
                <c:pt idx="12">
                  <c:v>77.777777777777771</c:v>
                </c:pt>
                <c:pt idx="13">
                  <c:v>83.333333333333329</c:v>
                </c:pt>
                <c:pt idx="14">
                  <c:v>88.888888888888886</c:v>
                </c:pt>
                <c:pt idx="15">
                  <c:v>94.444444444444443</c:v>
                </c:pt>
              </c:numCache>
            </c:numRef>
          </c:xVal>
          <c:yVal>
            <c:numRef>
              <c:f>'297R_348R'!$J$55:$J$70</c:f>
              <c:numCache>
                <c:formatCode>0.00000</c:formatCode>
                <c:ptCount val="16"/>
                <c:pt idx="0">
                  <c:v>0.35327149820683118</c:v>
                </c:pt>
                <c:pt idx="1">
                  <c:v>0.35330856456485582</c:v>
                </c:pt>
                <c:pt idx="2">
                  <c:v>0.35336045746609041</c:v>
                </c:pt>
                <c:pt idx="3">
                  <c:v>0.35342717691053488</c:v>
                </c:pt>
                <c:pt idx="4">
                  <c:v>0.35350872289818919</c:v>
                </c:pt>
                <c:pt idx="5">
                  <c:v>0.35360509542905338</c:v>
                </c:pt>
                <c:pt idx="6">
                  <c:v>0.35371629450312747</c:v>
                </c:pt>
                <c:pt idx="7">
                  <c:v>0.35384232012041139</c:v>
                </c:pt>
                <c:pt idx="8">
                  <c:v>0.35398317228090526</c:v>
                </c:pt>
                <c:pt idx="9">
                  <c:v>0.35413885098460895</c:v>
                </c:pt>
                <c:pt idx="10">
                  <c:v>0.35430935623152249</c:v>
                </c:pt>
                <c:pt idx="11">
                  <c:v>0.35449468802164597</c:v>
                </c:pt>
                <c:pt idx="12">
                  <c:v>0.35469484635497928</c:v>
                </c:pt>
                <c:pt idx="13">
                  <c:v>0.35490983123152253</c:v>
                </c:pt>
                <c:pt idx="14">
                  <c:v>0.35513964265127562</c:v>
                </c:pt>
                <c:pt idx="15">
                  <c:v>0.35538428061423855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3D-401D-AF3D-B1E15B82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976576"/>
        <c:axId val="1457979488"/>
      </c:scatterChart>
      <c:valAx>
        <c:axId val="14579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 [m/s]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979488"/>
        <c:crosses val="autoZero"/>
        <c:crossBetween val="midCat"/>
      </c:valAx>
      <c:valAx>
        <c:axId val="14579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R_libre [mm]</a:t>
                </a:r>
                <a:endParaRPr lang="it-IT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97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1687195</xdr:colOff>
      <xdr:row>2</xdr:row>
      <xdr:rowOff>201706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6515BD9F-64AD-44BF-988F-B43B4F74DB9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7195" cy="1143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95250</xdr:colOff>
      <xdr:row>4</xdr:row>
      <xdr:rowOff>149678</xdr:rowOff>
    </xdr:from>
    <xdr:to>
      <xdr:col>17</xdr:col>
      <xdr:colOff>288152</xdr:colOff>
      <xdr:row>26</xdr:row>
      <xdr:rowOff>178346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9C2C7EE-97D3-43B8-9A72-5B92ECDC1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6464" y="1496785"/>
          <a:ext cx="9704295" cy="4791168"/>
        </a:xfrm>
        <a:prstGeom prst="rect">
          <a:avLst/>
        </a:prstGeom>
      </xdr:spPr>
    </xdr:pic>
    <xdr:clientData/>
  </xdr:twoCellAnchor>
  <xdr:twoCellAnchor>
    <xdr:from>
      <xdr:col>10</xdr:col>
      <xdr:colOff>313581</xdr:colOff>
      <xdr:row>32</xdr:row>
      <xdr:rowOff>73231</xdr:rowOff>
    </xdr:from>
    <xdr:to>
      <xdr:col>18</xdr:col>
      <xdr:colOff>71437</xdr:colOff>
      <xdr:row>50</xdr:row>
      <xdr:rowOff>126452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08620-89C4-41FC-AFF6-E088FF12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253587</xdr:colOff>
      <xdr:row>32</xdr:row>
      <xdr:rowOff>82880</xdr:rowOff>
    </xdr:from>
    <xdr:to>
      <xdr:col>26</xdr:col>
      <xdr:colOff>11443</xdr:colOff>
      <xdr:row>50</xdr:row>
      <xdr:rowOff>136101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88EBB7-84A6-48F4-B293-00064EA06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315441</xdr:colOff>
      <xdr:row>52</xdr:row>
      <xdr:rowOff>28451</xdr:rowOff>
    </xdr:from>
    <xdr:to>
      <xdr:col>18</xdr:col>
      <xdr:colOff>73297</xdr:colOff>
      <xdr:row>70</xdr:row>
      <xdr:rowOff>81671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55A359-AA29-4349-AC65-ED83CA721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267197</xdr:colOff>
      <xdr:row>52</xdr:row>
      <xdr:rowOff>24739</xdr:rowOff>
    </xdr:from>
    <xdr:to>
      <xdr:col>26</xdr:col>
      <xdr:colOff>25053</xdr:colOff>
      <xdr:row>70</xdr:row>
      <xdr:rowOff>77959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0C06A0-9537-4526-AA85-53F5C0206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C7D4-50E6-4956-8F58-1B748B9D248A}">
  <dimension ref="A1:AJ111"/>
  <sheetViews>
    <sheetView showGridLines="0" tabSelected="1" topLeftCell="B1" zoomScale="70" zoomScaleNormal="70" workbookViewId="0">
      <selection activeCell="D12" sqref="D12"/>
    </sheetView>
  </sheetViews>
  <sheetFormatPr defaultColWidth="11.42578125" defaultRowHeight="15" x14ac:dyDescent="0.25"/>
  <cols>
    <col min="1" max="1" width="41.5703125" style="22" bestFit="1" customWidth="1"/>
    <col min="2" max="2" width="41" style="5" bestFit="1" customWidth="1"/>
    <col min="3" max="3" width="20.140625" style="22" customWidth="1"/>
    <col min="4" max="4" width="21.5703125" style="22" bestFit="1" customWidth="1"/>
    <col min="5" max="5" width="13" style="22" bestFit="1" customWidth="1"/>
    <col min="6" max="7" width="11.42578125" style="22"/>
    <col min="8" max="8" width="14.5703125" style="22" bestFit="1" customWidth="1"/>
    <col min="9" max="10" width="12.5703125" style="22" bestFit="1" customWidth="1"/>
    <col min="11" max="16384" width="11.42578125" style="22"/>
  </cols>
  <sheetData>
    <row r="1" spans="2:4" ht="58.15" customHeight="1" thickBot="1" x14ac:dyDescent="0.3"/>
    <row r="2" spans="2:4" ht="16.899999999999999" customHeight="1" x14ac:dyDescent="0.25">
      <c r="C2" s="36" t="s">
        <v>22</v>
      </c>
      <c r="D2" s="36" t="s">
        <v>23</v>
      </c>
    </row>
    <row r="3" spans="2:4" ht="16.899999999999999" customHeight="1" x14ac:dyDescent="0.25">
      <c r="C3" s="37"/>
      <c r="D3" s="37"/>
    </row>
    <row r="4" spans="2:4" ht="16.899999999999999" customHeight="1" thickBot="1" x14ac:dyDescent="0.3">
      <c r="B4" s="23"/>
      <c r="C4" s="38"/>
      <c r="D4" s="38"/>
    </row>
    <row r="5" spans="2:4" ht="16.899999999999999" customHeight="1" thickBot="1" x14ac:dyDescent="0.3">
      <c r="C5" s="25" t="s">
        <v>24</v>
      </c>
      <c r="D5" s="25" t="s">
        <v>25</v>
      </c>
    </row>
    <row r="6" spans="2:4" ht="16.899999999999999" customHeight="1" x14ac:dyDescent="0.25">
      <c r="B6" s="1" t="s">
        <v>14</v>
      </c>
      <c r="C6" s="21">
        <v>153360</v>
      </c>
      <c r="D6" s="21">
        <v>166830</v>
      </c>
    </row>
    <row r="7" spans="2:4" ht="16.899999999999999" customHeight="1" x14ac:dyDescent="0.25">
      <c r="B7" s="2" t="s">
        <v>15</v>
      </c>
      <c r="C7" s="16">
        <v>39873</v>
      </c>
      <c r="D7" s="16">
        <v>35737</v>
      </c>
    </row>
    <row r="8" spans="2:4" ht="16.899999999999999" customHeight="1" x14ac:dyDescent="0.25">
      <c r="B8" s="2" t="s">
        <v>10</v>
      </c>
      <c r="C8" s="16">
        <v>6.4610000000000004E-4</v>
      </c>
      <c r="D8" s="16">
        <v>4.5438E-4</v>
      </c>
    </row>
    <row r="9" spans="2:4" ht="16.899999999999999" customHeight="1" x14ac:dyDescent="0.25">
      <c r="B9" s="2" t="s">
        <v>11</v>
      </c>
      <c r="C9" s="11">
        <v>0.79069999999999996</v>
      </c>
      <c r="D9" s="11">
        <v>-0.31759999999999999</v>
      </c>
    </row>
    <row r="10" spans="2:4" ht="16.899999999999999" customHeight="1" x14ac:dyDescent="0.25">
      <c r="B10" s="2" t="s">
        <v>12</v>
      </c>
      <c r="C10" s="11">
        <v>681.84500000000003</v>
      </c>
      <c r="D10" s="11">
        <v>798.50390000000004</v>
      </c>
    </row>
    <row r="11" spans="2:4" ht="16.899999999999999" customHeight="1" x14ac:dyDescent="0.25">
      <c r="B11" s="2" t="s">
        <v>8</v>
      </c>
      <c r="C11" s="16">
        <v>2.2765E-7</v>
      </c>
      <c r="D11" s="16">
        <v>2.4018999999999998E-7</v>
      </c>
    </row>
    <row r="12" spans="2:4" ht="16.899999999999999" customHeight="1" x14ac:dyDescent="0.25">
      <c r="B12" s="2" t="s">
        <v>16</v>
      </c>
      <c r="C12" s="16">
        <v>-3706.8</v>
      </c>
      <c r="D12" s="16">
        <v>-5120.5</v>
      </c>
    </row>
    <row r="13" spans="2:4" ht="16.899999999999999" customHeight="1" x14ac:dyDescent="0.25">
      <c r="B13" s="2" t="s">
        <v>17</v>
      </c>
      <c r="C13" s="16">
        <v>2.1798999999999999E-4</v>
      </c>
      <c r="D13" s="16">
        <v>2.7555E-4</v>
      </c>
    </row>
    <row r="14" spans="2:4" ht="16.899999999999999" customHeight="1" x14ac:dyDescent="0.25">
      <c r="B14" s="17" t="s">
        <v>18</v>
      </c>
      <c r="C14" s="16">
        <v>-6.8156000000000003E-5</v>
      </c>
      <c r="D14" s="16">
        <v>-8.4058000000000001E-5</v>
      </c>
    </row>
    <row r="15" spans="2:4" ht="16.899999999999999" customHeight="1" x14ac:dyDescent="0.25">
      <c r="B15" s="2" t="s">
        <v>9</v>
      </c>
      <c r="C15" s="11">
        <v>79.394599999999997</v>
      </c>
      <c r="D15" s="11">
        <v>109.2906</v>
      </c>
    </row>
    <row r="16" spans="2:4" ht="16.899999999999999" customHeight="1" x14ac:dyDescent="0.25">
      <c r="B16" s="2" t="s">
        <v>19</v>
      </c>
      <c r="C16" s="16">
        <v>-2.6386999999999999E-11</v>
      </c>
      <c r="D16" s="16">
        <v>-2.2963000000000001E-11</v>
      </c>
    </row>
    <row r="17" spans="1:34" ht="16.899999999999999" customHeight="1" thickBot="1" x14ac:dyDescent="0.3">
      <c r="B17" s="3" t="s">
        <v>13</v>
      </c>
      <c r="C17" s="12">
        <v>0.35</v>
      </c>
      <c r="D17" s="12">
        <v>0.35070000000000001</v>
      </c>
    </row>
    <row r="18" spans="1:34" ht="16.899999999999999" customHeight="1" thickBot="1" x14ac:dyDescent="0.3"/>
    <row r="19" spans="1:34" ht="22.15" customHeight="1" x14ac:dyDescent="0.35">
      <c r="A19" s="7"/>
      <c r="B19" s="30" t="s">
        <v>21</v>
      </c>
      <c r="C19" s="26">
        <f>(C7+C6*C25+C9*C29*C29+C10*C29+C12*C27*C27)</f>
        <v>348410.20987654326</v>
      </c>
      <c r="D19" s="27">
        <f>(D7+D6*D25+D9*D29*D29+D10*D29+D12*D27*D27)</f>
        <v>364091.95586419757</v>
      </c>
    </row>
    <row r="20" spans="1:34" ht="22.15" customHeight="1" thickBot="1" x14ac:dyDescent="0.35">
      <c r="A20" s="8"/>
      <c r="B20" s="31" t="s">
        <v>0</v>
      </c>
      <c r="C20" s="28"/>
      <c r="D20" s="29"/>
    </row>
    <row r="21" spans="1:34" ht="16.899999999999999" customHeight="1" thickBot="1" x14ac:dyDescent="0.3">
      <c r="A21" s="6"/>
      <c r="B21" s="6"/>
      <c r="C21" s="5"/>
      <c r="D21" s="5"/>
    </row>
    <row r="22" spans="1:34" ht="22.15" customHeight="1" x14ac:dyDescent="0.3">
      <c r="A22" s="9"/>
      <c r="B22" s="4" t="s">
        <v>20</v>
      </c>
      <c r="C22" s="24">
        <f>C17+C8*C25+C11*C29*C29+C13*C27*C27+C14*C27+C16*(C28-C15)*(C28-C15)-C26/C19</f>
        <v>0.33813246971161853</v>
      </c>
      <c r="D22" s="24">
        <f>D17+D8*D25+D11*D29*D29+D13*D27*D27+D14*D27+D16*(D28-D15)*(D28-D15)-D26/D19</f>
        <v>0.33953464430558611</v>
      </c>
    </row>
    <row r="23" spans="1:34" ht="22.15" customHeight="1" thickBot="1" x14ac:dyDescent="0.35">
      <c r="A23" s="10"/>
      <c r="B23" s="31" t="s">
        <v>6</v>
      </c>
      <c r="C23" s="32"/>
      <c r="D23" s="33"/>
    </row>
    <row r="24" spans="1:34" ht="16.899999999999999" customHeight="1" thickBot="1" x14ac:dyDescent="0.3">
      <c r="A24" s="6"/>
      <c r="C24" s="5"/>
      <c r="D24" s="5"/>
    </row>
    <row r="25" spans="1:34" ht="16.899999999999999" customHeight="1" x14ac:dyDescent="0.25">
      <c r="A25" s="39" t="s">
        <v>7</v>
      </c>
      <c r="B25" s="18" t="s">
        <v>1</v>
      </c>
      <c r="C25" s="14">
        <v>1.9</v>
      </c>
      <c r="D25" s="14">
        <v>1.9</v>
      </c>
    </row>
    <row r="26" spans="1:34" ht="16.899999999999999" customHeight="1" x14ac:dyDescent="0.25">
      <c r="A26" s="40"/>
      <c r="B26" s="19" t="s">
        <v>2</v>
      </c>
      <c r="C26" s="13">
        <v>5000</v>
      </c>
      <c r="D26" s="13">
        <v>5000</v>
      </c>
    </row>
    <row r="27" spans="1:34" ht="16.899999999999999" customHeight="1" x14ac:dyDescent="0.25">
      <c r="A27" s="40"/>
      <c r="B27" s="19" t="s">
        <v>5</v>
      </c>
      <c r="C27" s="13">
        <v>2.5</v>
      </c>
      <c r="D27" s="13">
        <v>2.5</v>
      </c>
    </row>
    <row r="28" spans="1:34" ht="16.899999999999999" customHeight="1" x14ac:dyDescent="0.25">
      <c r="A28" s="40"/>
      <c r="B28" s="19" t="s">
        <v>3</v>
      </c>
      <c r="C28" s="13">
        <v>5000</v>
      </c>
      <c r="D28" s="13">
        <v>5000</v>
      </c>
      <c r="AG28" s="22" t="s">
        <v>36</v>
      </c>
    </row>
    <row r="29" spans="1:34" ht="16.899999999999999" customHeight="1" thickBot="1" x14ac:dyDescent="0.3">
      <c r="A29" s="41"/>
      <c r="B29" s="20" t="s">
        <v>4</v>
      </c>
      <c r="C29" s="15">
        <f>200/3.6</f>
        <v>55.555555555555557</v>
      </c>
      <c r="D29" s="15">
        <f>200/3.6</f>
        <v>55.555555555555557</v>
      </c>
    </row>
    <row r="30" spans="1:34" x14ac:dyDescent="0.25">
      <c r="AC30" s="22" t="s">
        <v>35</v>
      </c>
      <c r="AG30" s="57" t="s">
        <v>32</v>
      </c>
      <c r="AH30" s="34" t="s">
        <v>34</v>
      </c>
    </row>
    <row r="31" spans="1:34" x14ac:dyDescent="0.25">
      <c r="D31" s="5"/>
      <c r="AG31" s="22">
        <v>65</v>
      </c>
    </row>
    <row r="32" spans="1:34" ht="16.899999999999999" customHeight="1" x14ac:dyDescent="0.25">
      <c r="C32" s="49" t="s">
        <v>27</v>
      </c>
      <c r="D32" s="49"/>
      <c r="E32" s="49"/>
      <c r="F32" s="49"/>
      <c r="G32" s="49"/>
      <c r="H32" s="49"/>
      <c r="I32" s="49"/>
      <c r="J32" s="49"/>
      <c r="AC32" s="57" t="s">
        <v>32</v>
      </c>
      <c r="AD32" s="34" t="s">
        <v>33</v>
      </c>
      <c r="AG32" s="22">
        <v>60</v>
      </c>
    </row>
    <row r="33" spans="1:36" ht="15.75" thickBot="1" x14ac:dyDescent="0.3">
      <c r="C33" s="34" t="s">
        <v>28</v>
      </c>
      <c r="D33" s="5"/>
      <c r="H33" s="42" t="s">
        <v>29</v>
      </c>
      <c r="AC33" s="22">
        <v>55</v>
      </c>
      <c r="AD33" s="22">
        <v>-3.274</v>
      </c>
      <c r="AE33" s="22">
        <f>AD33-AD34</f>
        <v>-0.14800000000000013</v>
      </c>
      <c r="AG33" s="22">
        <v>55</v>
      </c>
      <c r="AH33" s="22">
        <v>-2.4209999999999998</v>
      </c>
      <c r="AI33" s="22">
        <f t="shared" ref="AI33:AI43" si="0">AH33-AH34</f>
        <v>-0.1419999999999999</v>
      </c>
    </row>
    <row r="34" spans="1:36" ht="15.75" thickBot="1" x14ac:dyDescent="0.3">
      <c r="B34" s="34" t="s">
        <v>26</v>
      </c>
      <c r="C34" s="43">
        <v>-1</v>
      </c>
      <c r="D34" s="44">
        <v>-2</v>
      </c>
      <c r="E34" s="45">
        <v>-3</v>
      </c>
      <c r="F34" s="47" t="s">
        <v>30</v>
      </c>
      <c r="G34" s="48"/>
      <c r="H34" s="43">
        <v>-1</v>
      </c>
      <c r="I34" s="44">
        <v>-2</v>
      </c>
      <c r="J34" s="45">
        <v>-3</v>
      </c>
      <c r="AC34" s="22">
        <v>50</v>
      </c>
      <c r="AD34" s="22">
        <v>-3.1259999999999999</v>
      </c>
      <c r="AE34" s="22">
        <f t="shared" ref="AE33:AE51" si="1">AD34-AD35</f>
        <v>-0.1419999999999999</v>
      </c>
      <c r="AF34" s="22">
        <f>AE34+AE35</f>
        <v>-0.27699999999999969</v>
      </c>
      <c r="AG34" s="22">
        <v>50</v>
      </c>
      <c r="AH34" s="22">
        <v>-2.2789999999999999</v>
      </c>
      <c r="AI34" s="22">
        <f t="shared" si="0"/>
        <v>-0.14000000000000012</v>
      </c>
      <c r="AJ34" s="22">
        <f>AI35+AI34</f>
        <v>-0.27899999999999991</v>
      </c>
    </row>
    <row r="35" spans="1:36" x14ac:dyDescent="0.25">
      <c r="A35" s="22">
        <v>40</v>
      </c>
      <c r="B35" s="35">
        <f>A35/3.6</f>
        <v>11.111111111111111</v>
      </c>
      <c r="C35" s="46">
        <f>$C$7+($C$6*$C$25)+($C$9*($B35^2))+($C$10*$B35)+($C$12*(C$34^2))</f>
        <v>335223.87283950619</v>
      </c>
      <c r="D35" s="46">
        <f t="shared" ref="D35:E35" si="2">$C$7+($C$6*$C$25)+($C$9*($B35^2))+($C$10*$B35)+($C$12*(D$34^2))</f>
        <v>324103.47283950617</v>
      </c>
      <c r="E35" s="46">
        <f t="shared" si="2"/>
        <v>305569.47283950617</v>
      </c>
      <c r="H35" s="46">
        <f>$D$7+($D$6*$D$25)+($D$9*($B35^2))+($D$10*$B35)+($D$12*(H$34^2))</f>
        <v>356426.55567901238</v>
      </c>
      <c r="I35" s="46">
        <f t="shared" ref="I35:J50" si="3">$D$7+($D$6*$D$25)+($D$9*($B35^2))+($D$10*$B35)+($D$12*(I$34^2))</f>
        <v>341065.05567901238</v>
      </c>
      <c r="J35" s="46">
        <f t="shared" si="3"/>
        <v>315462.55567901238</v>
      </c>
      <c r="AC35" s="22">
        <v>45</v>
      </c>
      <c r="AD35" s="22">
        <v>-2.984</v>
      </c>
      <c r="AE35" s="22">
        <f t="shared" si="1"/>
        <v>-0.13499999999999979</v>
      </c>
      <c r="AG35" s="22">
        <v>45</v>
      </c>
      <c r="AH35" s="22">
        <v>-2.1389999999999998</v>
      </c>
      <c r="AI35" s="22">
        <f t="shared" si="0"/>
        <v>-0.13899999999999979</v>
      </c>
    </row>
    <row r="36" spans="1:36" x14ac:dyDescent="0.25">
      <c r="A36" s="22">
        <v>60</v>
      </c>
      <c r="B36" s="35">
        <f t="shared" ref="B36:B50" si="4">A36/3.6</f>
        <v>16.666666666666668</v>
      </c>
      <c r="C36" s="46">
        <f t="shared" ref="C36:E50" si="5">$C$7+($C$6*$C$25)+($C$9*($B36^2))+($C$10*$B36)+($C$12*(C$34^2))</f>
        <v>339133.9222222222</v>
      </c>
      <c r="D36" s="46">
        <f t="shared" si="5"/>
        <v>328013.52222222218</v>
      </c>
      <c r="E36" s="46">
        <f t="shared" si="5"/>
        <v>309479.52222222218</v>
      </c>
      <c r="H36" s="46">
        <f t="shared" ref="H36:H50" si="6">$D$7+($D$6*$D$25)+($D$9*($B36^2))+($D$10*$B36)+($D$12*(H$34^2))</f>
        <v>360813.67611111107</v>
      </c>
      <c r="I36" s="46">
        <f t="shared" si="3"/>
        <v>345452.17611111107</v>
      </c>
      <c r="J36" s="46">
        <f t="shared" si="3"/>
        <v>319849.67611111107</v>
      </c>
      <c r="AC36" s="22">
        <v>40</v>
      </c>
      <c r="AD36" s="22">
        <v>-2.8490000000000002</v>
      </c>
      <c r="AE36" s="22">
        <f t="shared" si="1"/>
        <v>-0.129</v>
      </c>
      <c r="AF36" s="22">
        <f>AE36+AE37</f>
        <v>-0.25100000000000033</v>
      </c>
      <c r="AG36" s="22">
        <v>40</v>
      </c>
      <c r="AH36" s="22">
        <v>-2</v>
      </c>
      <c r="AI36" s="22">
        <f t="shared" si="0"/>
        <v>-0.1359999999999999</v>
      </c>
      <c r="AJ36" s="22">
        <f>AI37+AI36</f>
        <v>-0.27099999999999991</v>
      </c>
    </row>
    <row r="37" spans="1:36" x14ac:dyDescent="0.25">
      <c r="A37" s="22">
        <v>80</v>
      </c>
      <c r="B37" s="35">
        <f t="shared" si="4"/>
        <v>22.222222222222221</v>
      </c>
      <c r="C37" s="46">
        <f t="shared" si="5"/>
        <v>343092.78024691361</v>
      </c>
      <c r="D37" s="46">
        <f t="shared" si="5"/>
        <v>331972.38024691358</v>
      </c>
      <c r="E37" s="46">
        <f t="shared" si="5"/>
        <v>313438.38024691358</v>
      </c>
      <c r="H37" s="46">
        <f t="shared" si="6"/>
        <v>365181.19160493824</v>
      </c>
      <c r="I37" s="46">
        <f t="shared" si="3"/>
        <v>349819.69160493824</v>
      </c>
      <c r="J37" s="46">
        <f t="shared" si="3"/>
        <v>324217.19160493824</v>
      </c>
      <c r="AC37" s="22">
        <v>35</v>
      </c>
      <c r="AD37" s="22">
        <v>-2.72</v>
      </c>
      <c r="AE37" s="22">
        <f t="shared" si="1"/>
        <v>-0.12200000000000033</v>
      </c>
      <c r="AG37" s="22">
        <v>35</v>
      </c>
      <c r="AH37" s="22">
        <v>-1.8640000000000001</v>
      </c>
      <c r="AI37" s="22">
        <f t="shared" si="0"/>
        <v>-0.13500000000000001</v>
      </c>
    </row>
    <row r="38" spans="1:36" x14ac:dyDescent="0.25">
      <c r="A38" s="22">
        <v>100</v>
      </c>
      <c r="B38" s="35">
        <f t="shared" si="4"/>
        <v>27.777777777777779</v>
      </c>
      <c r="C38" s="46">
        <f t="shared" si="5"/>
        <v>347100.44691358024</v>
      </c>
      <c r="D38" s="46">
        <f t="shared" si="5"/>
        <v>335980.04691358021</v>
      </c>
      <c r="E38" s="46">
        <f t="shared" si="5"/>
        <v>317446.04691358021</v>
      </c>
      <c r="H38" s="46">
        <f t="shared" si="6"/>
        <v>369529.10216049384</v>
      </c>
      <c r="I38" s="46">
        <f t="shared" si="3"/>
        <v>354167.60216049384</v>
      </c>
      <c r="J38" s="46">
        <f t="shared" si="3"/>
        <v>328565.10216049384</v>
      </c>
      <c r="AC38" s="22">
        <v>30</v>
      </c>
      <c r="AD38" s="22">
        <v>-2.5979999999999999</v>
      </c>
      <c r="AE38" s="22">
        <f t="shared" si="1"/>
        <v>-0.11599999999999966</v>
      </c>
      <c r="AF38" s="22">
        <f>AE38+AE39</f>
        <v>-0.22499999999999964</v>
      </c>
      <c r="AG38" s="22">
        <v>30</v>
      </c>
      <c r="AH38" s="22">
        <v>-1.7290000000000001</v>
      </c>
      <c r="AI38" s="22">
        <f t="shared" si="0"/>
        <v>-0.13400000000000012</v>
      </c>
      <c r="AJ38" s="22">
        <f>AI39+AI38</f>
        <v>-0.26600000000000001</v>
      </c>
    </row>
    <row r="39" spans="1:36" x14ac:dyDescent="0.25">
      <c r="A39" s="22">
        <v>120</v>
      </c>
      <c r="B39" s="35">
        <f t="shared" si="4"/>
        <v>33.333333333333336</v>
      </c>
      <c r="C39" s="46">
        <f t="shared" si="5"/>
        <v>351156.92222222226</v>
      </c>
      <c r="D39" s="46">
        <f t="shared" si="5"/>
        <v>340036.52222222224</v>
      </c>
      <c r="E39" s="46">
        <f t="shared" si="5"/>
        <v>321502.52222222224</v>
      </c>
      <c r="H39" s="46">
        <f t="shared" si="6"/>
        <v>373857.40777777781</v>
      </c>
      <c r="I39" s="46">
        <f t="shared" si="3"/>
        <v>358495.90777777781</v>
      </c>
      <c r="J39" s="46">
        <f t="shared" si="3"/>
        <v>332893.40777777781</v>
      </c>
      <c r="AC39" s="22">
        <v>25</v>
      </c>
      <c r="AD39" s="22">
        <v>-2.4820000000000002</v>
      </c>
      <c r="AE39" s="22">
        <f t="shared" si="1"/>
        <v>-0.10899999999999999</v>
      </c>
      <c r="AG39" s="22">
        <v>25</v>
      </c>
      <c r="AH39" s="22">
        <v>-1.595</v>
      </c>
      <c r="AI39" s="22">
        <f t="shared" si="0"/>
        <v>-0.1319999999999999</v>
      </c>
    </row>
    <row r="40" spans="1:36" x14ac:dyDescent="0.25">
      <c r="A40" s="22">
        <v>140</v>
      </c>
      <c r="B40" s="35">
        <f t="shared" si="4"/>
        <v>38.888888888888886</v>
      </c>
      <c r="C40" s="46">
        <f t="shared" si="5"/>
        <v>355262.20617283951</v>
      </c>
      <c r="D40" s="46">
        <f t="shared" si="5"/>
        <v>344141.80617283948</v>
      </c>
      <c r="E40" s="46">
        <f t="shared" si="5"/>
        <v>325607.80617283948</v>
      </c>
      <c r="H40" s="46">
        <f t="shared" si="6"/>
        <v>378166.1084567901</v>
      </c>
      <c r="I40" s="46">
        <f t="shared" si="3"/>
        <v>362804.6084567901</v>
      </c>
      <c r="J40" s="46">
        <f t="shared" si="3"/>
        <v>337202.1084567901</v>
      </c>
      <c r="AC40" s="22">
        <v>20</v>
      </c>
      <c r="AD40" s="22">
        <v>-2.3730000000000002</v>
      </c>
      <c r="AE40" s="22">
        <f t="shared" si="1"/>
        <v>-0.1030000000000002</v>
      </c>
      <c r="AF40" s="22">
        <f>AE40+AE41</f>
        <v>-0.19900000000000029</v>
      </c>
      <c r="AG40" s="22">
        <v>20</v>
      </c>
      <c r="AH40" s="22">
        <v>-1.4630000000000001</v>
      </c>
      <c r="AI40" s="22">
        <f t="shared" si="0"/>
        <v>-0.13100000000000001</v>
      </c>
      <c r="AJ40" s="22">
        <f>AI41+AI40</f>
        <v>-0.26</v>
      </c>
    </row>
    <row r="41" spans="1:36" x14ac:dyDescent="0.25">
      <c r="A41" s="22">
        <v>160</v>
      </c>
      <c r="B41" s="35">
        <f t="shared" si="4"/>
        <v>44.444444444444443</v>
      </c>
      <c r="C41" s="46">
        <f t="shared" si="5"/>
        <v>359416.29876543215</v>
      </c>
      <c r="D41" s="46">
        <f t="shared" si="5"/>
        <v>348295.89876543212</v>
      </c>
      <c r="E41" s="46">
        <f t="shared" si="5"/>
        <v>329761.89876543212</v>
      </c>
      <c r="H41" s="46">
        <f t="shared" si="6"/>
        <v>382455.20419753087</v>
      </c>
      <c r="I41" s="46">
        <f t="shared" si="3"/>
        <v>367093.70419753087</v>
      </c>
      <c r="J41" s="46">
        <f t="shared" si="3"/>
        <v>341491.20419753087</v>
      </c>
      <c r="AC41" s="22">
        <v>15</v>
      </c>
      <c r="AD41" s="22">
        <v>-2.27</v>
      </c>
      <c r="AE41" s="22">
        <f t="shared" si="1"/>
        <v>-9.6000000000000085E-2</v>
      </c>
      <c r="AG41" s="22">
        <v>15</v>
      </c>
      <c r="AH41" s="22">
        <v>-1.3320000000000001</v>
      </c>
      <c r="AI41" s="22">
        <f t="shared" si="0"/>
        <v>-0.129</v>
      </c>
    </row>
    <row r="42" spans="1:36" x14ac:dyDescent="0.25">
      <c r="A42" s="22">
        <v>180</v>
      </c>
      <c r="B42" s="35">
        <f t="shared" si="4"/>
        <v>50</v>
      </c>
      <c r="C42" s="46">
        <f t="shared" si="5"/>
        <v>363619.2</v>
      </c>
      <c r="D42" s="46">
        <f t="shared" si="5"/>
        <v>352498.8</v>
      </c>
      <c r="E42" s="46">
        <f t="shared" si="5"/>
        <v>333964.79999999999</v>
      </c>
      <c r="H42" s="46">
        <f t="shared" si="6"/>
        <v>386724.69500000001</v>
      </c>
      <c r="I42" s="46">
        <f t="shared" si="3"/>
        <v>371363.19500000001</v>
      </c>
      <c r="J42" s="46">
        <f t="shared" si="3"/>
        <v>345760.69500000001</v>
      </c>
      <c r="AC42" s="22">
        <v>10</v>
      </c>
      <c r="AD42" s="22">
        <v>-2.1739999999999999</v>
      </c>
      <c r="AE42" s="22">
        <f t="shared" si="1"/>
        <v>-8.9999999999999858E-2</v>
      </c>
      <c r="AF42" s="22">
        <f>AE42+AE43</f>
        <v>-0.17399999999999993</v>
      </c>
      <c r="AG42" s="22">
        <v>10</v>
      </c>
      <c r="AH42" s="22">
        <v>-1.2030000000000001</v>
      </c>
      <c r="AI42" s="22">
        <f t="shared" si="0"/>
        <v>-0.12800000000000011</v>
      </c>
      <c r="AJ42" s="22">
        <f>AI43+AI42</f>
        <v>-0.25300000000000011</v>
      </c>
    </row>
    <row r="43" spans="1:36" x14ac:dyDescent="0.25">
      <c r="A43" s="22">
        <v>200</v>
      </c>
      <c r="B43" s="35">
        <f t="shared" si="4"/>
        <v>55.555555555555557</v>
      </c>
      <c r="C43" s="46">
        <f t="shared" si="5"/>
        <v>367870.90987654327</v>
      </c>
      <c r="D43" s="46">
        <f t="shared" si="5"/>
        <v>356750.50987654325</v>
      </c>
      <c r="E43" s="46">
        <f t="shared" si="5"/>
        <v>338216.50987654325</v>
      </c>
      <c r="H43" s="46">
        <f t="shared" si="6"/>
        <v>390974.58086419757</v>
      </c>
      <c r="I43" s="46">
        <f t="shared" si="3"/>
        <v>375613.08086419757</v>
      </c>
      <c r="J43" s="46">
        <f t="shared" si="3"/>
        <v>350010.58086419757</v>
      </c>
      <c r="AC43" s="22">
        <v>5</v>
      </c>
      <c r="AD43" s="22">
        <v>-2.0840000000000001</v>
      </c>
      <c r="AE43" s="22">
        <f t="shared" si="1"/>
        <v>-8.4000000000000075E-2</v>
      </c>
      <c r="AG43" s="22">
        <v>5</v>
      </c>
      <c r="AH43" s="22">
        <v>-1.075</v>
      </c>
      <c r="AI43" s="22">
        <f t="shared" si="0"/>
        <v>-0.125</v>
      </c>
    </row>
    <row r="44" spans="1:36" x14ac:dyDescent="0.25">
      <c r="A44" s="22">
        <v>220</v>
      </c>
      <c r="B44" s="35">
        <f t="shared" si="4"/>
        <v>61.111111111111107</v>
      </c>
      <c r="C44" s="46">
        <f t="shared" si="5"/>
        <v>372171.42839506175</v>
      </c>
      <c r="D44" s="46">
        <f t="shared" si="5"/>
        <v>361051.02839506173</v>
      </c>
      <c r="E44" s="46">
        <f t="shared" si="5"/>
        <v>342517.02839506173</v>
      </c>
      <c r="H44" s="46">
        <f t="shared" si="6"/>
        <v>395204.86179012345</v>
      </c>
      <c r="I44" s="46">
        <f t="shared" si="3"/>
        <v>379843.36179012345</v>
      </c>
      <c r="J44" s="46">
        <f t="shared" si="3"/>
        <v>354240.86179012345</v>
      </c>
      <c r="AC44" s="22">
        <v>0</v>
      </c>
      <c r="AD44" s="22">
        <v>-2</v>
      </c>
      <c r="AE44" s="22">
        <f>AD44-AD45</f>
        <v>-7.6999999999999957E-2</v>
      </c>
      <c r="AF44" s="22">
        <v>0</v>
      </c>
      <c r="AG44" s="22">
        <v>0</v>
      </c>
      <c r="AH44" s="22">
        <v>-0.95</v>
      </c>
      <c r="AI44" s="22">
        <f>AH44-AH45</f>
        <v>-0.126</v>
      </c>
      <c r="AJ44" s="22">
        <v>0</v>
      </c>
    </row>
    <row r="45" spans="1:36" x14ac:dyDescent="0.25">
      <c r="A45" s="22">
        <v>240</v>
      </c>
      <c r="B45" s="35">
        <f t="shared" si="4"/>
        <v>66.666666666666671</v>
      </c>
      <c r="C45" s="46">
        <f t="shared" si="5"/>
        <v>376520.75555555557</v>
      </c>
      <c r="D45" s="46">
        <f t="shared" si="5"/>
        <v>365400.35555555555</v>
      </c>
      <c r="E45" s="46">
        <f t="shared" si="5"/>
        <v>346866.35555555555</v>
      </c>
      <c r="H45" s="46">
        <f t="shared" si="6"/>
        <v>399415.53777777776</v>
      </c>
      <c r="I45" s="46">
        <f t="shared" si="3"/>
        <v>384054.03777777776</v>
      </c>
      <c r="J45" s="46">
        <f t="shared" si="3"/>
        <v>358451.53777777776</v>
      </c>
      <c r="AC45" s="22">
        <v>-5</v>
      </c>
      <c r="AD45" s="22">
        <v>-1.923</v>
      </c>
      <c r="AE45" s="22">
        <f t="shared" si="1"/>
        <v>-7.0000000000000062E-2</v>
      </c>
      <c r="AG45" s="22">
        <v>-5</v>
      </c>
      <c r="AH45" s="22">
        <v>-0.82399999999999995</v>
      </c>
      <c r="AI45" s="22">
        <f t="shared" ref="AI45:AI51" si="7">AH45-AH46</f>
        <v>-0.123</v>
      </c>
    </row>
    <row r="46" spans="1:36" x14ac:dyDescent="0.25">
      <c r="A46" s="22">
        <v>260</v>
      </c>
      <c r="B46" s="35">
        <f t="shared" si="4"/>
        <v>72.222222222222214</v>
      </c>
      <c r="C46" s="46">
        <f t="shared" si="5"/>
        <v>380918.89135802473</v>
      </c>
      <c r="D46" s="46">
        <f t="shared" si="5"/>
        <v>369798.49135802471</v>
      </c>
      <c r="E46" s="46">
        <f t="shared" si="5"/>
        <v>351264.49135802471</v>
      </c>
      <c r="H46" s="46">
        <f t="shared" si="6"/>
        <v>403606.6088271605</v>
      </c>
      <c r="I46" s="46">
        <f t="shared" si="3"/>
        <v>388245.1088271605</v>
      </c>
      <c r="J46" s="46">
        <f t="shared" si="3"/>
        <v>362642.6088271605</v>
      </c>
      <c r="AC46" s="22">
        <v>-10</v>
      </c>
      <c r="AD46" s="22">
        <v>-1.853</v>
      </c>
      <c r="AE46" s="22">
        <f t="shared" si="1"/>
        <v>-6.4000000000000057E-2</v>
      </c>
      <c r="AF46" s="22">
        <f>AE46+AE45</f>
        <v>-0.13400000000000012</v>
      </c>
      <c r="AG46" s="22">
        <v>-10</v>
      </c>
      <c r="AH46" s="22">
        <v>-0.70099999999999996</v>
      </c>
      <c r="AI46" s="22">
        <f t="shared" si="7"/>
        <v>-0.122</v>
      </c>
      <c r="AJ46" s="22">
        <f>AI45+AI46</f>
        <v>-0.245</v>
      </c>
    </row>
    <row r="47" spans="1:36" x14ac:dyDescent="0.25">
      <c r="A47" s="22">
        <v>280</v>
      </c>
      <c r="B47" s="35">
        <f t="shared" si="4"/>
        <v>77.777777777777771</v>
      </c>
      <c r="C47" s="46">
        <f t="shared" si="5"/>
        <v>385365.83580246911</v>
      </c>
      <c r="D47" s="46">
        <f t="shared" si="5"/>
        <v>374245.43580246909</v>
      </c>
      <c r="E47" s="46">
        <f t="shared" si="5"/>
        <v>355711.43580246909</v>
      </c>
      <c r="H47" s="46">
        <f t="shared" si="6"/>
        <v>407778.0749382716</v>
      </c>
      <c r="I47" s="46">
        <f t="shared" si="3"/>
        <v>392416.5749382716</v>
      </c>
      <c r="J47" s="46">
        <f t="shared" si="3"/>
        <v>366814.0749382716</v>
      </c>
      <c r="AC47" s="22">
        <v>-15</v>
      </c>
      <c r="AD47" s="22">
        <v>-1.7889999999999999</v>
      </c>
      <c r="AE47" s="22">
        <f t="shared" si="1"/>
        <v>-5.699999999999994E-2</v>
      </c>
      <c r="AG47" s="22">
        <v>-15</v>
      </c>
      <c r="AH47" s="22">
        <v>-0.57899999999999996</v>
      </c>
      <c r="AI47" s="22">
        <f t="shared" si="7"/>
        <v>-0.12099999999999994</v>
      </c>
    </row>
    <row r="48" spans="1:36" x14ac:dyDescent="0.25">
      <c r="A48" s="22">
        <v>300</v>
      </c>
      <c r="B48" s="35">
        <f t="shared" si="4"/>
        <v>83.333333333333329</v>
      </c>
      <c r="C48" s="46">
        <f t="shared" si="5"/>
        <v>389861.58888888895</v>
      </c>
      <c r="D48" s="46">
        <f t="shared" si="5"/>
        <v>378741.18888888892</v>
      </c>
      <c r="E48" s="46">
        <f t="shared" si="5"/>
        <v>360207.18888888892</v>
      </c>
      <c r="H48" s="46">
        <f t="shared" si="6"/>
        <v>411929.93611111108</v>
      </c>
      <c r="I48" s="46">
        <f t="shared" si="3"/>
        <v>396568.43611111108</v>
      </c>
      <c r="J48" s="46">
        <f t="shared" si="3"/>
        <v>370965.93611111108</v>
      </c>
      <c r="AC48" s="22">
        <v>-20</v>
      </c>
      <c r="AD48" s="22">
        <v>-1.732</v>
      </c>
      <c r="AE48" s="22">
        <f t="shared" si="1"/>
        <v>-5.0000000000000044E-2</v>
      </c>
      <c r="AF48" s="22">
        <f>AE48+AE47</f>
        <v>-0.10699999999999998</v>
      </c>
      <c r="AG48" s="22">
        <v>-20</v>
      </c>
      <c r="AH48" s="22">
        <v>-0.45800000000000002</v>
      </c>
      <c r="AI48" s="22">
        <f t="shared" si="7"/>
        <v>-0.11899999999999999</v>
      </c>
      <c r="AJ48" s="22">
        <f>AI47+AI48</f>
        <v>-0.23999999999999994</v>
      </c>
    </row>
    <row r="49" spans="1:36" x14ac:dyDescent="0.25">
      <c r="A49" s="22">
        <v>320</v>
      </c>
      <c r="B49" s="35">
        <f t="shared" si="4"/>
        <v>88.888888888888886</v>
      </c>
      <c r="C49" s="46">
        <f t="shared" si="5"/>
        <v>394406.15061728394</v>
      </c>
      <c r="D49" s="46">
        <f t="shared" si="5"/>
        <v>383285.75061728392</v>
      </c>
      <c r="E49" s="46">
        <f t="shared" si="5"/>
        <v>364751.75061728392</v>
      </c>
      <c r="H49" s="46">
        <f t="shared" si="6"/>
        <v>416062.19234567898</v>
      </c>
      <c r="I49" s="46">
        <f t="shared" si="3"/>
        <v>400700.69234567898</v>
      </c>
      <c r="J49" s="46">
        <f t="shared" si="3"/>
        <v>375098.19234567898</v>
      </c>
      <c r="AC49" s="22">
        <v>-25</v>
      </c>
      <c r="AD49" s="22">
        <v>-1.6819999999999999</v>
      </c>
      <c r="AE49" s="22">
        <f t="shared" si="1"/>
        <v>-4.2000000000000037E-2</v>
      </c>
      <c r="AG49" s="22">
        <v>-25</v>
      </c>
      <c r="AH49" s="22">
        <v>-0.33900000000000002</v>
      </c>
      <c r="AI49" s="22">
        <f t="shared" si="7"/>
        <v>-0.11800000000000002</v>
      </c>
    </row>
    <row r="50" spans="1:36" x14ac:dyDescent="0.25">
      <c r="A50" s="22">
        <v>340</v>
      </c>
      <c r="B50" s="35">
        <f t="shared" si="4"/>
        <v>94.444444444444443</v>
      </c>
      <c r="C50" s="46">
        <f t="shared" si="5"/>
        <v>398999.52098765434</v>
      </c>
      <c r="D50" s="46">
        <f t="shared" si="5"/>
        <v>387879.12098765431</v>
      </c>
      <c r="E50" s="46">
        <f t="shared" si="5"/>
        <v>369345.12098765431</v>
      </c>
      <c r="H50" s="46">
        <f t="shared" si="6"/>
        <v>420174.84364197531</v>
      </c>
      <c r="I50" s="46">
        <f t="shared" si="3"/>
        <v>404813.34364197531</v>
      </c>
      <c r="J50" s="46">
        <f t="shared" si="3"/>
        <v>379210.84364197531</v>
      </c>
      <c r="AC50" s="22">
        <v>-30</v>
      </c>
      <c r="AD50" s="22">
        <v>-1.64</v>
      </c>
      <c r="AE50" s="22">
        <f t="shared" si="1"/>
        <v>-3.499999999999992E-2</v>
      </c>
      <c r="AF50" s="22">
        <f>AE50+AE49</f>
        <v>-7.6999999999999957E-2</v>
      </c>
      <c r="AG50" s="22">
        <v>-30</v>
      </c>
      <c r="AH50" s="22">
        <v>-0.221</v>
      </c>
      <c r="AI50" s="22">
        <f t="shared" si="7"/>
        <v>-0.1167</v>
      </c>
      <c r="AJ50" s="22">
        <f>AI49+AI50</f>
        <v>-0.23470000000000002</v>
      </c>
    </row>
    <row r="51" spans="1:36" x14ac:dyDescent="0.25">
      <c r="AC51" s="22">
        <v>-35</v>
      </c>
      <c r="AD51" s="22">
        <v>-1.605</v>
      </c>
      <c r="AG51" s="22">
        <v>-35</v>
      </c>
      <c r="AH51" s="22">
        <v>-0.1043</v>
      </c>
    </row>
    <row r="52" spans="1:36" x14ac:dyDescent="0.25">
      <c r="C52" s="49" t="s">
        <v>31</v>
      </c>
      <c r="D52" s="49"/>
      <c r="E52" s="49"/>
      <c r="F52" s="49"/>
      <c r="G52" s="49"/>
      <c r="H52" s="49"/>
      <c r="I52" s="49"/>
      <c r="J52" s="49"/>
      <c r="AE52" s="58" t="s">
        <v>37</v>
      </c>
      <c r="AF52" s="22">
        <f>AVERAGE(AF34,AF36,AF38,AF40,AF42,AF46,AF48,AF50)</f>
        <v>-0.18049999999999999</v>
      </c>
      <c r="AI52" s="58" t="s">
        <v>37</v>
      </c>
      <c r="AJ52" s="22">
        <f>AVERAGE(AJ34,AJ36,AJ38,AJ40,AJ42,AJ46,AJ48,AJ50)</f>
        <v>-0.25608749999999997</v>
      </c>
    </row>
    <row r="53" spans="1:36" ht="15.75" thickBot="1" x14ac:dyDescent="0.3">
      <c r="C53" s="34" t="s">
        <v>28</v>
      </c>
      <c r="D53" s="5"/>
      <c r="H53" s="42" t="s">
        <v>29</v>
      </c>
    </row>
    <row r="54" spans="1:36" ht="15.75" thickBot="1" x14ac:dyDescent="0.3">
      <c r="B54" s="34" t="s">
        <v>26</v>
      </c>
      <c r="C54" s="43">
        <v>-1</v>
      </c>
      <c r="D54" s="44">
        <v>-2</v>
      </c>
      <c r="E54" s="45">
        <v>-3</v>
      </c>
      <c r="F54" s="47" t="s">
        <v>30</v>
      </c>
      <c r="G54" s="48"/>
      <c r="H54" s="43">
        <v>-1</v>
      </c>
      <c r="I54" s="44">
        <v>-2</v>
      </c>
      <c r="J54" s="45">
        <v>-3</v>
      </c>
    </row>
    <row r="55" spans="1:36" x14ac:dyDescent="0.25">
      <c r="A55" s="22">
        <v>40</v>
      </c>
      <c r="B55" s="35">
        <f>A55/3.6</f>
        <v>11.111111111111111</v>
      </c>
      <c r="C55" s="50">
        <f>$C$17+($C$8*$C$25)+($C$11*($B55^2))+($C$13*(C$54^2))+($C$14*(ABS(C$54)))+( $C$16* (($C$28-$C$15)^2) )</f>
        <v>0.3507666374608529</v>
      </c>
      <c r="D55" s="50">
        <f t="shared" ref="D55:E55" si="8">$C$17+($C$8*$C$25)+($C$11*($B55^2))+($C$13*(D$54^2))+($C$14*(ABS(D$54)))+( $C$16* (($C$28-$C$15)^2) )</f>
        <v>0.35135245146085287</v>
      </c>
      <c r="E55" s="50">
        <f t="shared" si="8"/>
        <v>0.35237424546085289</v>
      </c>
      <c r="F55" s="50"/>
      <c r="G55" s="50"/>
      <c r="H55" s="50">
        <f>$D$17+($D$8*$D$25)+($D$11*($B55^2))+($D$13*(H$54^2))+($D$14*(ABS(H$54)))+( $D$16* (($D$28-$D$15)^2) )</f>
        <v>0.35123521420683118</v>
      </c>
      <c r="I55" s="50">
        <f t="shared" ref="I55:J55" si="9">$D$17+($D$8*$D$25)+($D$11*($B55^2))+($D$13*(I$54^2))+($D$14*(ABS(I$54)))+( $D$16* (($D$28-$D$15)^2) )</f>
        <v>0.35197780620683117</v>
      </c>
      <c r="J55" s="50">
        <f t="shared" si="9"/>
        <v>0.35327149820683118</v>
      </c>
    </row>
    <row r="56" spans="1:36" x14ac:dyDescent="0.25">
      <c r="A56" s="22">
        <v>60</v>
      </c>
      <c r="B56" s="35">
        <f>A56/3.6</f>
        <v>16.666666666666668</v>
      </c>
      <c r="C56" s="50">
        <f t="shared" ref="C56:E70" si="10">$C$17+($C$8*$C$25)+($C$11*($B56^2))+($C$13*(C$54^2))+($C$14*(ABS(C$54)))+( $C$16* (($C$28-$C$15)^2) )</f>
        <v>0.35080176863369239</v>
      </c>
      <c r="D56" s="50">
        <f t="shared" si="10"/>
        <v>0.35138758263369235</v>
      </c>
      <c r="E56" s="50">
        <f t="shared" si="10"/>
        <v>0.35240937663369237</v>
      </c>
      <c r="F56" s="50"/>
      <c r="G56" s="50"/>
      <c r="H56" s="50">
        <f t="shared" ref="H56:J70" si="11">$D$17+($D$8*$D$25)+($D$11*($B56^2))+($D$13*(H$54^2))+($D$14*(ABS(H$54)))+( $D$16* (($D$28-$D$15)^2) )</f>
        <v>0.35127228056485582</v>
      </c>
      <c r="I56" s="50">
        <f t="shared" si="11"/>
        <v>0.35201487256485581</v>
      </c>
      <c r="J56" s="50">
        <f t="shared" si="11"/>
        <v>0.35330856456485582</v>
      </c>
    </row>
    <row r="57" spans="1:36" x14ac:dyDescent="0.25">
      <c r="A57" s="22">
        <v>80</v>
      </c>
      <c r="B57" s="35">
        <f>A57/3.6</f>
        <v>22.222222222222221</v>
      </c>
      <c r="C57" s="50">
        <f t="shared" si="10"/>
        <v>0.3508509522756677</v>
      </c>
      <c r="D57" s="50">
        <f t="shared" si="10"/>
        <v>0.35143676627566767</v>
      </c>
      <c r="E57" s="50">
        <f t="shared" si="10"/>
        <v>0.35245856027566769</v>
      </c>
      <c r="F57" s="50"/>
      <c r="G57" s="50"/>
      <c r="H57" s="50">
        <f t="shared" si="11"/>
        <v>0.35132417346609041</v>
      </c>
      <c r="I57" s="50">
        <f t="shared" si="11"/>
        <v>0.35206676546609039</v>
      </c>
      <c r="J57" s="50">
        <f t="shared" si="11"/>
        <v>0.35336045746609041</v>
      </c>
    </row>
    <row r="58" spans="1:36" x14ac:dyDescent="0.25">
      <c r="A58" s="22">
        <v>100</v>
      </c>
      <c r="B58" s="35">
        <f>A58/3.6</f>
        <v>27.777777777777779</v>
      </c>
      <c r="C58" s="50">
        <f t="shared" si="10"/>
        <v>0.35091418838677885</v>
      </c>
      <c r="D58" s="50">
        <f t="shared" si="10"/>
        <v>0.35150000238677881</v>
      </c>
      <c r="E58" s="50">
        <f t="shared" si="10"/>
        <v>0.35252179638677883</v>
      </c>
      <c r="F58" s="50"/>
      <c r="G58" s="50"/>
      <c r="H58" s="50">
        <f t="shared" si="11"/>
        <v>0.35139089291053488</v>
      </c>
      <c r="I58" s="50">
        <f t="shared" si="11"/>
        <v>0.35213348491053487</v>
      </c>
      <c r="J58" s="50">
        <f t="shared" si="11"/>
        <v>0.35342717691053488</v>
      </c>
    </row>
    <row r="59" spans="1:36" x14ac:dyDescent="0.25">
      <c r="A59" s="22">
        <v>120</v>
      </c>
      <c r="B59" s="35">
        <f>A59/3.6</f>
        <v>33.333333333333336</v>
      </c>
      <c r="C59" s="50">
        <f t="shared" si="10"/>
        <v>0.35099147696702576</v>
      </c>
      <c r="D59" s="50">
        <f t="shared" si="10"/>
        <v>0.35157729096702572</v>
      </c>
      <c r="E59" s="50">
        <f t="shared" si="10"/>
        <v>0.35259908496702574</v>
      </c>
      <c r="F59" s="50"/>
      <c r="G59" s="50"/>
      <c r="H59" s="50">
        <f t="shared" si="11"/>
        <v>0.35147243889818919</v>
      </c>
      <c r="I59" s="50">
        <f t="shared" si="11"/>
        <v>0.35221503089818917</v>
      </c>
      <c r="J59" s="50">
        <f t="shared" si="11"/>
        <v>0.35350872289818919</v>
      </c>
    </row>
    <row r="60" spans="1:36" x14ac:dyDescent="0.25">
      <c r="A60" s="22">
        <v>140</v>
      </c>
      <c r="B60" s="35">
        <f>A60/3.6</f>
        <v>38.888888888888886</v>
      </c>
      <c r="C60" s="50">
        <f t="shared" si="10"/>
        <v>0.35108281801640845</v>
      </c>
      <c r="D60" s="50">
        <f t="shared" si="10"/>
        <v>0.35166863201640841</v>
      </c>
      <c r="E60" s="50">
        <f t="shared" si="10"/>
        <v>0.35269042601640843</v>
      </c>
      <c r="F60" s="50"/>
      <c r="G60" s="50"/>
      <c r="H60" s="50">
        <f t="shared" si="11"/>
        <v>0.35156881142905338</v>
      </c>
      <c r="I60" s="50">
        <f t="shared" si="11"/>
        <v>0.35231140342905337</v>
      </c>
      <c r="J60" s="50">
        <f t="shared" si="11"/>
        <v>0.35360509542905338</v>
      </c>
    </row>
    <row r="61" spans="1:36" x14ac:dyDescent="0.25">
      <c r="A61" s="22">
        <v>160</v>
      </c>
      <c r="B61" s="35">
        <f>A61/3.6</f>
        <v>44.444444444444443</v>
      </c>
      <c r="C61" s="50">
        <f t="shared" si="10"/>
        <v>0.35118821153492696</v>
      </c>
      <c r="D61" s="50">
        <f t="shared" si="10"/>
        <v>0.35177402553492693</v>
      </c>
      <c r="E61" s="50">
        <f t="shared" si="10"/>
        <v>0.35279581953492695</v>
      </c>
      <c r="F61" s="50"/>
      <c r="G61" s="50"/>
      <c r="H61" s="50">
        <f t="shared" si="11"/>
        <v>0.35168001050312747</v>
      </c>
      <c r="I61" s="50">
        <f t="shared" si="11"/>
        <v>0.35242260250312746</v>
      </c>
      <c r="J61" s="50">
        <f t="shared" si="11"/>
        <v>0.35371629450312747</v>
      </c>
    </row>
    <row r="62" spans="1:36" x14ac:dyDescent="0.25">
      <c r="A62" s="22">
        <v>180</v>
      </c>
      <c r="B62" s="35">
        <f>A62/3.6</f>
        <v>50</v>
      </c>
      <c r="C62" s="50">
        <f t="shared" si="10"/>
        <v>0.35130765752258131</v>
      </c>
      <c r="D62" s="50">
        <f t="shared" si="10"/>
        <v>0.35189347152258127</v>
      </c>
      <c r="E62" s="50">
        <f t="shared" si="10"/>
        <v>0.35291526552258129</v>
      </c>
      <c r="F62" s="50"/>
      <c r="G62" s="50"/>
      <c r="H62" s="50">
        <f t="shared" si="11"/>
        <v>0.35180603612041139</v>
      </c>
      <c r="I62" s="50">
        <f t="shared" si="11"/>
        <v>0.35254862812041138</v>
      </c>
      <c r="J62" s="50">
        <f t="shared" si="11"/>
        <v>0.35384232012041139</v>
      </c>
    </row>
    <row r="63" spans="1:36" x14ac:dyDescent="0.25">
      <c r="A63" s="22">
        <v>200</v>
      </c>
      <c r="B63" s="35">
        <f>A63/3.6</f>
        <v>55.555555555555557</v>
      </c>
      <c r="C63" s="50">
        <f t="shared" si="10"/>
        <v>0.35144115597937142</v>
      </c>
      <c r="D63" s="50">
        <f t="shared" si="10"/>
        <v>0.35202696997937138</v>
      </c>
      <c r="E63" s="50">
        <f t="shared" si="10"/>
        <v>0.3530487639793714</v>
      </c>
      <c r="F63" s="50"/>
      <c r="G63" s="50"/>
      <c r="H63" s="50">
        <f t="shared" si="11"/>
        <v>0.35194688828090526</v>
      </c>
      <c r="I63" s="50">
        <f t="shared" si="11"/>
        <v>0.35268948028090524</v>
      </c>
      <c r="J63" s="50">
        <f t="shared" si="11"/>
        <v>0.35398317228090526</v>
      </c>
    </row>
    <row r="64" spans="1:36" x14ac:dyDescent="0.25">
      <c r="A64" s="22">
        <v>220</v>
      </c>
      <c r="B64" s="35">
        <f>A64/3.6</f>
        <v>61.111111111111107</v>
      </c>
      <c r="C64" s="50">
        <f t="shared" si="10"/>
        <v>0.35158870690529737</v>
      </c>
      <c r="D64" s="50">
        <f t="shared" si="10"/>
        <v>0.35217452090529733</v>
      </c>
      <c r="E64" s="50">
        <f t="shared" si="10"/>
        <v>0.35319631490529735</v>
      </c>
      <c r="F64" s="50"/>
      <c r="G64" s="50"/>
      <c r="H64" s="50">
        <f t="shared" si="11"/>
        <v>0.35210256698460896</v>
      </c>
      <c r="I64" s="50">
        <f t="shared" si="11"/>
        <v>0.35284515898460894</v>
      </c>
      <c r="J64" s="50">
        <f t="shared" si="11"/>
        <v>0.35413885098460895</v>
      </c>
    </row>
    <row r="65" spans="1:10" x14ac:dyDescent="0.25">
      <c r="A65" s="22">
        <v>240</v>
      </c>
      <c r="B65" s="35">
        <f>A65/3.6</f>
        <v>66.666666666666671</v>
      </c>
      <c r="C65" s="50">
        <f t="shared" si="10"/>
        <v>0.35175031030035908</v>
      </c>
      <c r="D65" s="50">
        <f t="shared" si="10"/>
        <v>0.35233612430035904</v>
      </c>
      <c r="E65" s="50">
        <f t="shared" si="10"/>
        <v>0.35335791830035906</v>
      </c>
      <c r="F65" s="50"/>
      <c r="G65" s="50"/>
      <c r="H65" s="50">
        <f t="shared" si="11"/>
        <v>0.35227307223152249</v>
      </c>
      <c r="I65" s="50">
        <f t="shared" si="11"/>
        <v>0.35301566423152247</v>
      </c>
      <c r="J65" s="50">
        <f t="shared" si="11"/>
        <v>0.35430935623152249</v>
      </c>
    </row>
    <row r="66" spans="1:10" x14ac:dyDescent="0.25">
      <c r="A66" s="22">
        <v>260</v>
      </c>
      <c r="B66" s="35">
        <f>A66/3.6</f>
        <v>72.222222222222214</v>
      </c>
      <c r="C66" s="50">
        <f t="shared" si="10"/>
        <v>0.35192596616455663</v>
      </c>
      <c r="D66" s="50">
        <f t="shared" si="10"/>
        <v>0.35251178016455659</v>
      </c>
      <c r="E66" s="50">
        <f t="shared" si="10"/>
        <v>0.35353357416455661</v>
      </c>
      <c r="F66" s="50"/>
      <c r="G66" s="50"/>
      <c r="H66" s="50">
        <f t="shared" si="11"/>
        <v>0.35245840402164597</v>
      </c>
      <c r="I66" s="50">
        <f t="shared" si="11"/>
        <v>0.35320099602164595</v>
      </c>
      <c r="J66" s="50">
        <f t="shared" si="11"/>
        <v>0.35449468802164597</v>
      </c>
    </row>
    <row r="67" spans="1:10" x14ac:dyDescent="0.25">
      <c r="A67" s="22">
        <v>280</v>
      </c>
      <c r="B67" s="35">
        <f>A67/3.6</f>
        <v>77.777777777777771</v>
      </c>
      <c r="C67" s="50">
        <f t="shared" si="10"/>
        <v>0.35211567449788994</v>
      </c>
      <c r="D67" s="50">
        <f t="shared" si="10"/>
        <v>0.3527014884978899</v>
      </c>
      <c r="E67" s="50">
        <f t="shared" si="10"/>
        <v>0.35372328249788992</v>
      </c>
      <c r="F67" s="50"/>
      <c r="G67" s="50"/>
      <c r="H67" s="50">
        <f t="shared" si="11"/>
        <v>0.35265856235497928</v>
      </c>
      <c r="I67" s="50">
        <f t="shared" si="11"/>
        <v>0.35340115435497926</v>
      </c>
      <c r="J67" s="50">
        <f t="shared" si="11"/>
        <v>0.35469484635497928</v>
      </c>
    </row>
    <row r="68" spans="1:10" x14ac:dyDescent="0.25">
      <c r="A68" s="22">
        <v>300</v>
      </c>
      <c r="B68" s="35">
        <f>A68/3.6</f>
        <v>83.333333333333329</v>
      </c>
      <c r="C68" s="50">
        <f t="shared" si="10"/>
        <v>0.35231943530035909</v>
      </c>
      <c r="D68" s="50">
        <f t="shared" si="10"/>
        <v>0.35290524930035905</v>
      </c>
      <c r="E68" s="50">
        <f t="shared" si="10"/>
        <v>0.35392704330035907</v>
      </c>
      <c r="F68" s="50"/>
      <c r="G68" s="50"/>
      <c r="H68" s="50">
        <f t="shared" si="11"/>
        <v>0.35287354723152253</v>
      </c>
      <c r="I68" s="50">
        <f t="shared" si="11"/>
        <v>0.35361613923152252</v>
      </c>
      <c r="J68" s="50">
        <f t="shared" si="11"/>
        <v>0.35490983123152253</v>
      </c>
    </row>
    <row r="69" spans="1:10" x14ac:dyDescent="0.25">
      <c r="A69" s="22">
        <v>320</v>
      </c>
      <c r="B69" s="35">
        <f>A69/3.6</f>
        <v>88.888888888888886</v>
      </c>
      <c r="C69" s="50">
        <f t="shared" si="10"/>
        <v>0.352537248571964</v>
      </c>
      <c r="D69" s="50">
        <f t="shared" si="10"/>
        <v>0.35312306257196396</v>
      </c>
      <c r="E69" s="50">
        <f t="shared" si="10"/>
        <v>0.35414485657196398</v>
      </c>
      <c r="F69" s="50"/>
      <c r="G69" s="50"/>
      <c r="H69" s="50">
        <f t="shared" si="11"/>
        <v>0.35310335865127562</v>
      </c>
      <c r="I69" s="50">
        <f t="shared" si="11"/>
        <v>0.35384595065127561</v>
      </c>
      <c r="J69" s="50">
        <f t="shared" si="11"/>
        <v>0.35513964265127562</v>
      </c>
    </row>
    <row r="70" spans="1:10" x14ac:dyDescent="0.25">
      <c r="A70" s="22">
        <v>340</v>
      </c>
      <c r="B70" s="35">
        <f>A70/3.6</f>
        <v>94.444444444444443</v>
      </c>
      <c r="C70" s="50">
        <f t="shared" si="10"/>
        <v>0.35276911431270475</v>
      </c>
      <c r="D70" s="50">
        <f t="shared" si="10"/>
        <v>0.35335492831270471</v>
      </c>
      <c r="E70" s="50">
        <f>$C$17+($C$8*$C$25)+($C$11*($B70^2))+($C$13*(E$54^2))+($C$14*(ABS(E$54)))+( $C$16* (($C$28-$C$15)^2) )</f>
        <v>0.35437672231270473</v>
      </c>
      <c r="F70" s="50"/>
      <c r="G70" s="50"/>
      <c r="H70" s="50">
        <f t="shared" si="11"/>
        <v>0.35334799661423855</v>
      </c>
      <c r="I70" s="50">
        <f t="shared" si="11"/>
        <v>0.35409058861423853</v>
      </c>
      <c r="J70" s="50">
        <f t="shared" si="11"/>
        <v>0.35538428061423855</v>
      </c>
    </row>
    <row r="72" spans="1:10" x14ac:dyDescent="0.25">
      <c r="A72" s="51"/>
      <c r="B72" s="52"/>
      <c r="C72" s="53"/>
      <c r="D72" s="53"/>
      <c r="E72" s="53"/>
      <c r="F72" s="53"/>
      <c r="G72" s="53"/>
      <c r="H72" s="53"/>
      <c r="I72" s="53"/>
      <c r="J72" s="53"/>
    </row>
    <row r="73" spans="1:10" x14ac:dyDescent="0.25">
      <c r="A73" s="51"/>
      <c r="B73" s="52"/>
      <c r="C73" s="54"/>
      <c r="D73" s="52"/>
      <c r="E73" s="51"/>
      <c r="F73" s="51"/>
      <c r="G73" s="51"/>
      <c r="H73" s="55"/>
      <c r="I73" s="51"/>
      <c r="J73" s="51"/>
    </row>
    <row r="74" spans="1:10" x14ac:dyDescent="0.25">
      <c r="A74" s="51"/>
      <c r="B74" s="54"/>
      <c r="C74" s="52"/>
      <c r="D74" s="52"/>
      <c r="E74" s="52"/>
      <c r="F74" s="53"/>
      <c r="G74" s="53"/>
      <c r="H74" s="52"/>
      <c r="I74" s="52"/>
      <c r="J74" s="52"/>
    </row>
    <row r="75" spans="1:10" x14ac:dyDescent="0.25">
      <c r="A75" s="51"/>
      <c r="B75" s="56"/>
      <c r="C75" s="51"/>
      <c r="D75" s="51"/>
      <c r="E75" s="51"/>
      <c r="F75" s="51"/>
      <c r="G75" s="51"/>
      <c r="H75" s="51"/>
      <c r="I75" s="51"/>
      <c r="J75" s="51"/>
    </row>
    <row r="76" spans="1:10" x14ac:dyDescent="0.25">
      <c r="A76" s="51"/>
      <c r="B76" s="56"/>
      <c r="C76" s="51"/>
      <c r="D76" s="51"/>
      <c r="E76" s="51"/>
      <c r="F76" s="51"/>
      <c r="G76" s="51"/>
      <c r="H76" s="51"/>
      <c r="I76" s="51"/>
      <c r="J76" s="51"/>
    </row>
    <row r="77" spans="1:10" x14ac:dyDescent="0.25">
      <c r="A77" s="51"/>
      <c r="B77" s="56"/>
      <c r="C77" s="51"/>
      <c r="D77" s="51"/>
      <c r="E77" s="51"/>
      <c r="F77" s="51"/>
      <c r="G77" s="51"/>
      <c r="H77" s="51"/>
      <c r="I77" s="51"/>
      <c r="J77" s="51"/>
    </row>
    <row r="78" spans="1:10" x14ac:dyDescent="0.25">
      <c r="A78" s="52"/>
      <c r="B78" s="59" t="s">
        <v>38</v>
      </c>
      <c r="C78" s="54" t="s">
        <v>39</v>
      </c>
      <c r="D78" s="51"/>
      <c r="E78" s="51"/>
      <c r="F78" s="51"/>
      <c r="G78" s="51"/>
      <c r="H78" s="51"/>
      <c r="I78" s="51"/>
      <c r="J78" s="51"/>
    </row>
    <row r="79" spans="1:10" x14ac:dyDescent="0.25">
      <c r="A79" s="54" t="s">
        <v>41</v>
      </c>
      <c r="B79" s="56">
        <v>54</v>
      </c>
      <c r="C79" s="52">
        <v>108</v>
      </c>
      <c r="D79" s="51"/>
      <c r="E79" s="55" t="s">
        <v>42</v>
      </c>
      <c r="F79" s="51">
        <v>0.45200000000000001</v>
      </c>
      <c r="G79" s="51"/>
      <c r="H79" s="51"/>
      <c r="I79" s="51"/>
      <c r="J79" s="51"/>
    </row>
    <row r="80" spans="1:10" x14ac:dyDescent="0.25">
      <c r="A80" s="54" t="s">
        <v>40</v>
      </c>
      <c r="B80" s="56">
        <v>0</v>
      </c>
      <c r="C80" s="52">
        <v>3140</v>
      </c>
      <c r="D80" s="51"/>
      <c r="E80" s="55" t="s">
        <v>48</v>
      </c>
      <c r="F80" s="51">
        <v>0.32</v>
      </c>
      <c r="G80" s="51"/>
      <c r="H80" s="51"/>
      <c r="I80" s="51"/>
      <c r="J80" s="51"/>
    </row>
    <row r="81" spans="1:10" x14ac:dyDescent="0.25">
      <c r="A81" s="54" t="s">
        <v>43</v>
      </c>
      <c r="B81" s="56">
        <f>(C80-B80)*F79</f>
        <v>1419.28</v>
      </c>
      <c r="C81" s="52">
        <f>(C80-B80)*(1-F79)</f>
        <v>1720.72</v>
      </c>
      <c r="D81" s="60"/>
      <c r="E81" s="51"/>
      <c r="F81" s="51"/>
      <c r="G81" s="51"/>
      <c r="H81" s="51"/>
      <c r="I81" s="51"/>
      <c r="J81" s="51"/>
    </row>
    <row r="82" spans="1:10" x14ac:dyDescent="0.25">
      <c r="A82" s="54" t="s">
        <v>44</v>
      </c>
      <c r="B82" s="56">
        <v>193</v>
      </c>
      <c r="C82" s="52">
        <v>193</v>
      </c>
      <c r="D82" s="51"/>
      <c r="E82" s="51"/>
      <c r="F82" s="51"/>
      <c r="G82" s="51"/>
      <c r="H82" s="51"/>
      <c r="I82" s="51"/>
      <c r="J82" s="51"/>
    </row>
    <row r="83" spans="1:10" x14ac:dyDescent="0.25">
      <c r="A83" s="54" t="s">
        <v>45</v>
      </c>
      <c r="B83" s="56">
        <v>26800</v>
      </c>
      <c r="C83" s="52">
        <v>30400</v>
      </c>
      <c r="D83" s="51"/>
      <c r="E83" s="51"/>
      <c r="F83" s="51"/>
      <c r="G83" s="51"/>
      <c r="H83" s="51"/>
      <c r="I83" s="51"/>
      <c r="J83" s="51"/>
    </row>
    <row r="84" spans="1:10" x14ac:dyDescent="0.25">
      <c r="A84" s="54" t="s">
        <v>46</v>
      </c>
      <c r="B84" s="56">
        <v>0.8</v>
      </c>
      <c r="C84" s="52">
        <v>0.8</v>
      </c>
      <c r="D84" s="51"/>
      <c r="E84" s="51"/>
      <c r="F84" s="51"/>
      <c r="G84" s="51"/>
      <c r="H84" s="51"/>
      <c r="I84" s="51"/>
      <c r="J84" s="51"/>
    </row>
    <row r="85" spans="1:10" x14ac:dyDescent="0.25">
      <c r="A85" s="54" t="s">
        <v>47</v>
      </c>
      <c r="B85" s="61">
        <v>1.6551100000000001</v>
      </c>
      <c r="C85" s="52">
        <v>1.61046</v>
      </c>
      <c r="D85" s="51"/>
      <c r="E85" s="51"/>
      <c r="F85" s="51"/>
      <c r="G85" s="51"/>
      <c r="H85" s="51"/>
      <c r="I85" s="51"/>
      <c r="J85" s="51"/>
    </row>
    <row r="86" spans="1:10" x14ac:dyDescent="0.25">
      <c r="A86" s="62" t="s">
        <v>49</v>
      </c>
      <c r="B86" s="56">
        <v>348410</v>
      </c>
      <c r="C86" s="52">
        <v>364092</v>
      </c>
      <c r="D86" s="51"/>
      <c r="E86" s="51"/>
      <c r="F86" s="51"/>
      <c r="G86" s="51"/>
      <c r="H86" s="51"/>
      <c r="I86" s="51"/>
      <c r="J86" s="51"/>
    </row>
    <row r="87" spans="1:10" x14ac:dyDescent="0.25">
      <c r="A87" s="52"/>
      <c r="B87" s="56"/>
      <c r="C87" s="52"/>
      <c r="D87" s="51"/>
      <c r="E87" s="51"/>
      <c r="F87" s="51"/>
      <c r="G87" s="51"/>
      <c r="H87" s="51"/>
      <c r="I87" s="51"/>
      <c r="J87" s="51"/>
    </row>
    <row r="88" spans="1:10" x14ac:dyDescent="0.25">
      <c r="A88" s="52"/>
      <c r="B88" s="56"/>
      <c r="C88" s="52"/>
      <c r="D88" s="51"/>
      <c r="E88" s="51"/>
      <c r="F88" s="51"/>
      <c r="G88" s="51"/>
      <c r="H88" s="51"/>
      <c r="I88" s="51"/>
      <c r="J88" s="51"/>
    </row>
    <row r="89" spans="1:10" x14ac:dyDescent="0.25">
      <c r="A89" s="52"/>
      <c r="B89" s="56"/>
      <c r="C89" s="52"/>
      <c r="D89" s="51"/>
      <c r="E89" s="51"/>
      <c r="F89" s="51"/>
      <c r="G89" s="51"/>
      <c r="H89" s="51"/>
      <c r="I89" s="51"/>
      <c r="J89" s="51"/>
    </row>
    <row r="90" spans="1:10" x14ac:dyDescent="0.25">
      <c r="A90" s="52"/>
      <c r="B90" s="56"/>
      <c r="C90" s="52"/>
      <c r="D90" s="51"/>
      <c r="E90" s="51"/>
      <c r="F90" s="51"/>
      <c r="G90" s="51"/>
      <c r="H90" s="51"/>
      <c r="I90" s="51"/>
      <c r="J90" s="51"/>
    </row>
    <row r="91" spans="1:10" x14ac:dyDescent="0.25">
      <c r="A91" s="5"/>
      <c r="C91" s="5"/>
    </row>
    <row r="92" spans="1:10" x14ac:dyDescent="0.25">
      <c r="A92" s="5"/>
      <c r="C92" s="5"/>
    </row>
    <row r="93" spans="1:10" x14ac:dyDescent="0.25">
      <c r="A93" s="5"/>
      <c r="C93" s="5"/>
    </row>
    <row r="94" spans="1:10" x14ac:dyDescent="0.25">
      <c r="A94" s="5"/>
      <c r="C94" s="5"/>
    </row>
    <row r="95" spans="1:10" x14ac:dyDescent="0.25">
      <c r="A95" s="5"/>
      <c r="C95" s="5"/>
    </row>
    <row r="96" spans="1:10" x14ac:dyDescent="0.25">
      <c r="A96" s="5"/>
      <c r="C96" s="5"/>
    </row>
    <row r="97" spans="1:3" x14ac:dyDescent="0.25">
      <c r="A97" s="5"/>
      <c r="C97" s="5"/>
    </row>
    <row r="98" spans="1:3" x14ac:dyDescent="0.25">
      <c r="A98" s="5"/>
      <c r="C98" s="5"/>
    </row>
    <row r="99" spans="1:3" x14ac:dyDescent="0.25">
      <c r="A99" s="5"/>
      <c r="C99" s="5"/>
    </row>
    <row r="100" spans="1:3" x14ac:dyDescent="0.25">
      <c r="A100" s="5"/>
      <c r="C100" s="5"/>
    </row>
    <row r="101" spans="1:3" x14ac:dyDescent="0.25">
      <c r="A101" s="5"/>
      <c r="C101" s="5"/>
    </row>
    <row r="102" spans="1:3" x14ac:dyDescent="0.25">
      <c r="A102" s="5"/>
      <c r="C102" s="5"/>
    </row>
    <row r="103" spans="1:3" x14ac:dyDescent="0.25">
      <c r="A103" s="5"/>
      <c r="C103" s="5"/>
    </row>
    <row r="104" spans="1:3" x14ac:dyDescent="0.25">
      <c r="A104" s="5"/>
      <c r="C104" s="5"/>
    </row>
    <row r="105" spans="1:3" x14ac:dyDescent="0.25">
      <c r="A105" s="5"/>
      <c r="C105" s="5"/>
    </row>
    <row r="106" spans="1:3" x14ac:dyDescent="0.25">
      <c r="A106" s="5"/>
      <c r="C106" s="5"/>
    </row>
    <row r="107" spans="1:3" x14ac:dyDescent="0.25">
      <c r="A107" s="5"/>
      <c r="C107" s="5"/>
    </row>
    <row r="108" spans="1:3" x14ac:dyDescent="0.25">
      <c r="A108" s="5"/>
      <c r="C108" s="5"/>
    </row>
    <row r="109" spans="1:3" x14ac:dyDescent="0.25">
      <c r="A109" s="5"/>
      <c r="C109" s="5"/>
    </row>
    <row r="110" spans="1:3" x14ac:dyDescent="0.25">
      <c r="A110" s="5"/>
      <c r="C110" s="5"/>
    </row>
    <row r="111" spans="1:3" x14ac:dyDescent="0.25">
      <c r="A111" s="5"/>
      <c r="C111" s="5"/>
    </row>
  </sheetData>
  <mergeCells count="9">
    <mergeCell ref="F74:G74"/>
    <mergeCell ref="F54:G54"/>
    <mergeCell ref="C52:J52"/>
    <mergeCell ref="C72:J72"/>
    <mergeCell ref="C2:C4"/>
    <mergeCell ref="D2:D4"/>
    <mergeCell ref="A25:A29"/>
    <mergeCell ref="F34:G34"/>
    <mergeCell ref="C32:J3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297R_348R</vt:lpstr>
    </vt:vector>
  </TitlesOfParts>
  <Company>MICHELIN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Ricquier</dc:creator>
  <cp:lastModifiedBy>Matteo.Paganini</cp:lastModifiedBy>
  <dcterms:created xsi:type="dcterms:W3CDTF">2019-12-10T07:05:55Z</dcterms:created>
  <dcterms:modified xsi:type="dcterms:W3CDTF">2021-03-29T13:27:13Z</dcterms:modified>
</cp:coreProperties>
</file>