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DataEngineering\LeMans_21R04\"/>
    </mc:Choice>
  </mc:AlternateContent>
  <xr:revisionPtr revIDLastSave="0" documentId="13_ncr:1_{6BEF0BD8-675D-4D9D-B443-1F32ECFF5615}" xr6:coauthVersionLast="47" xr6:coauthVersionMax="47" xr10:uidLastSave="{00000000-0000-0000-0000-000000000000}"/>
  <bookViews>
    <workbookView xWindow="-120" yWindow="-16320" windowWidth="29040" windowHeight="15840" tabRatio="941" firstSheet="4" activeTab="6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MNZ)" sheetId="47" r:id="rId9"/>
    <sheet name="03_Anti-Roll Bars (POR) (2)" sheetId="46" r:id="rId10"/>
    <sheet name="03_Anti-Roll Bars (POR)" sheetId="44" r:id="rId11"/>
    <sheet name="03_Anti-Roll Bars (VAL)" sheetId="43" r:id="rId12"/>
    <sheet name="03_Anti-Roll Bars" sheetId="20" r:id="rId13"/>
    <sheet name="04_Springs" sheetId="3" r:id="rId14"/>
    <sheet name="05_Bump-stops" sheetId="9" r:id="rId15"/>
    <sheet name="06_Dampers" sheetId="5" r:id="rId16"/>
    <sheet name="07_Brakes" sheetId="2" r:id="rId17"/>
    <sheet name="08_Gearbox" sheetId="12" r:id="rId18"/>
    <sheet name="09_Differential" sheetId="15" r:id="rId19"/>
    <sheet name="10_Engine" sheetId="8" r:id="rId20"/>
    <sheet name="11_Traction Control" sheetId="14" r:id="rId21"/>
    <sheet name="12_Kinematics" sheetId="16" r:id="rId22"/>
    <sheet name="13_Ballast" sheetId="18" r:id="rId23"/>
    <sheet name="14_Bodywork" sheetId="19" r:id="rId24"/>
    <sheet name="_calculations" sheetId="10" r:id="rId25"/>
    <sheet name="_constants" sheetId="17" r:id="rId26"/>
    <sheet name="08b_Gearbox_Long-Proposal" sheetId="21" r:id="rId27"/>
    <sheet name="LoadCell" sheetId="31" r:id="rId28"/>
    <sheet name="TC_DRY" sheetId="28" r:id="rId29"/>
    <sheet name="TC_DRY (2)" sheetId="32" r:id="rId30"/>
    <sheet name="TC_WET" sheetId="30" r:id="rId31"/>
    <sheet name="Thermax" sheetId="22" r:id="rId32"/>
    <sheet name="_todo" sheetId="11" r:id="rId33"/>
    <sheet name="SETUP-SHEET_After21T03" sheetId="1" r:id="rId34"/>
    <sheet name="07_Brakes_Experiments" sheetId="33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4" i="39" l="1"/>
  <c r="AJ34" i="39"/>
  <c r="AK33" i="39"/>
  <c r="AH33" i="39"/>
  <c r="AM32" i="39"/>
  <c r="AJ32" i="39"/>
  <c r="AL31" i="39"/>
  <c r="AM31" i="39" s="1"/>
  <c r="AJ31" i="39"/>
  <c r="AI31" i="39"/>
  <c r="AM30" i="39"/>
  <c r="AJ30" i="39"/>
  <c r="AL29" i="39"/>
  <c r="AM29" i="39" s="1"/>
  <c r="AI29" i="39"/>
  <c r="AJ29" i="39" s="1"/>
  <c r="AM28" i="39"/>
  <c r="AJ28" i="39"/>
  <c r="W29" i="39"/>
  <c r="V33" i="39"/>
  <c r="AA34" i="39"/>
  <c r="X34" i="39"/>
  <c r="Y33" i="39"/>
  <c r="AA32" i="39"/>
  <c r="X32" i="39"/>
  <c r="Z31" i="39"/>
  <c r="AA31" i="39" s="1"/>
  <c r="W31" i="39"/>
  <c r="X31" i="39" s="1"/>
  <c r="AA30" i="39"/>
  <c r="X30" i="39"/>
  <c r="Z29" i="39"/>
  <c r="AA29" i="39" s="1"/>
  <c r="X29" i="39"/>
  <c r="AA28" i="39"/>
  <c r="X28" i="39"/>
  <c r="X12" i="39"/>
  <c r="X10" i="39"/>
  <c r="X11" i="39"/>
  <c r="AA12" i="39"/>
  <c r="AA10" i="39"/>
  <c r="Z12" i="39"/>
  <c r="W12" i="39"/>
  <c r="Z10" i="39"/>
  <c r="W10" i="39"/>
  <c r="AA15" i="39"/>
  <c r="AA11" i="39"/>
  <c r="AA13" i="39"/>
  <c r="AA9" i="39"/>
  <c r="X15" i="39"/>
  <c r="X13" i="39"/>
  <c r="X9" i="39"/>
  <c r="Y14" i="39"/>
  <c r="V14" i="39"/>
  <c r="AF6" i="42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AC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G13" i="42" s="1"/>
  <c r="I13" i="42" s="1"/>
  <c r="F26" i="42" l="1"/>
  <c r="H26" i="42" s="1"/>
  <c r="G28" i="42"/>
  <c r="I28" i="42" s="1"/>
  <c r="G19" i="42"/>
  <c r="I19" i="42" s="1"/>
  <c r="G25" i="42"/>
  <c r="I25" i="42" s="1"/>
  <c r="F28" i="42"/>
  <c r="H28" i="42" s="1"/>
  <c r="F16" i="42"/>
  <c r="H16" i="42" s="1"/>
  <c r="G16" i="42"/>
  <c r="I16" i="42" s="1"/>
  <c r="F19" i="42"/>
  <c r="H19" i="42" s="1"/>
  <c r="F10" i="42"/>
  <c r="H10" i="42" s="1"/>
  <c r="F22" i="42"/>
  <c r="H22" i="42" s="1"/>
  <c r="G10" i="42"/>
  <c r="I10" i="42" s="1"/>
  <c r="G22" i="42"/>
  <c r="I22" i="42" s="1"/>
  <c r="F13" i="42"/>
  <c r="H13" i="42" s="1"/>
  <c r="F25" i="42"/>
  <c r="H25" i="42" s="1"/>
  <c r="G14" i="42"/>
  <c r="I14" i="42" s="1"/>
  <c r="G20" i="42"/>
  <c r="I20" i="42" s="1"/>
  <c r="G26" i="42"/>
  <c r="I26" i="42" s="1"/>
  <c r="F29" i="42"/>
  <c r="H29" i="42" s="1"/>
  <c r="G29" i="42"/>
  <c r="I29" i="42" s="1"/>
  <c r="F11" i="42"/>
  <c r="H11" i="42" s="1"/>
  <c r="F17" i="42"/>
  <c r="H17" i="42" s="1"/>
  <c r="F23" i="42"/>
  <c r="H23" i="42" s="1"/>
  <c r="G11" i="42"/>
  <c r="I11" i="42" s="1"/>
  <c r="G17" i="42"/>
  <c r="I17" i="42" s="1"/>
  <c r="G23" i="42"/>
  <c r="I23" i="42" s="1"/>
  <c r="F14" i="42"/>
  <c r="H14" i="42" s="1"/>
  <c r="F20" i="42"/>
  <c r="H20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<sst xmlns="http://schemas.openxmlformats.org/spreadsheetml/2006/main" count="2384" uniqueCount="856">
  <si>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</si>
  <si>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</si>
  <si>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</si>
  <si>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</si>
  <si>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</si>
  <si>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</si>
  <si>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</si>
  <si>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</si>
  <si>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</si>
  <si>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</si>
  <si>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</si>
  <si>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</si>
  <si>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</si>
  <si>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</si>
  <si>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</si>
  <si>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</si>
  <si>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</si>
  <si>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</si>
  <si>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</si>
  <si>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</si>
  <si>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</si>
  <si>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</si>
  <si>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</si>
  <si>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</si>
  <si>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</si>
  <si>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</si>
  <si>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</si>
  <si>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</si>
  <si>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</si>
  <si>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</si>
  <si>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</si>
  <si>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</si>
  <si>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</si>
  <si>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</si>
  <si>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</si>
  <si>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</si>
  <si>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</si>
  <si>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</si>
  <si>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</si>
  <si>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</si>
  <si>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</si>
  <si>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</si>
  <si>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</si>
  <si>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</si>
  <si>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</si>
  <si>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</si>
  <si>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</si>
  <si>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</si>
  <si>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</si>
  <si>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</si>
  <si>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</si>
  <si>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</si>
  <si>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</si>
  <si>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</si>
  <si>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</si>
  <si>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</si>
  <si>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</si>
  <si>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</si>
  <si>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</si>
  <si>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</si>
  <si>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</si>
  <si>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</si>
  <si>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</si>
  <si>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</si>
  <si>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</si>
  <si>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</si>
  <si>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</si>
  <si>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</si>
  <si>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</si>
  <si>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</si>
  <si>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</si>
  <si>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</si>
  <si>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</si>
  <si>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</si>
  <si>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</si>
  <si>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</si>
  <si>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</si>
  <si>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</si>
  <si>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</si>
  <si>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</si>
  <si>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</si>
  <si>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</si>
  <si>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</si>
  <si>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</si>
  <si>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</si>
  <si>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</si>
  <si>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</si>
  <si>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</si>
  <si>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</si>
  <si>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</si>
  <si>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</si>
  <si>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</si>
  <si>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</si>
  <si>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</si>
  <si>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</si>
  <si>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</si>
  <si>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</si>
  <si>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</si>
  <si>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</si>
  <si>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</si>
  <si>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</si>
  <si>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</si>
  <si>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</si>
  <si>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</si>
  <si>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</si>
  <si>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</si>
  <si>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</si>
  <si>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</si>
  <si>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</si>
  <si>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</si>
  <si>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</si>
  <si>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</si>
  <si>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</si>
  <si>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</si>
  <si>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</si>
  <si>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</si>
  <si>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</si>
  <si>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</si>
  <si>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</si>
  <si>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</si>
  <si>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</si>
  <si>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</si>
  <si>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</si>
  <si>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</si>
  <si>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</si>
  <si>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</si>
  <si>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</si>
  <si>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</si>
  <si>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</si>
  <si>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</si>
  <si>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</si>
  <si>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</si>
  <si>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</si>
  <si>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</si>
  <si>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</si>
  <si>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</si>
  <si>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</si>
  <si>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</si>
  <si>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</si>
  <si>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</si>
  <si>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</si>
  <si>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</si>
  <si>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</si>
  <si>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</si>
  <si>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</si>
  <si>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</si>
  <si>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</si>
  <si>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</si>
  <si>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</si>
  <si>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</si>
  <si>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</si>
  <si>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</si>
  <si>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</si>
  <si>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</si>
  <si>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</si>
  <si>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</si>
  <si>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</si>
  <si>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</si>
  <si>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</si>
  <si>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</si>
  <si>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</si>
  <si>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</si>
  <si>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</si>
  <si>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</si>
  <si>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</si>
  <si>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</si>
  <si>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</si>
  <si>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</si>
  <si>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</si>
  <si>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</si>
  <si>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</si>
  <si>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</si>
  <si>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</si>
  <si>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</si>
  <si>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</si>
  <si>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</si>
  <si>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</si>
  <si>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</si>
  <si>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</si>
  <si>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</si>
  <si>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</si>
  <si>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</si>
  <si>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</si>
  <si>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</si>
  <si>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</si>
  <si>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</si>
  <si>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</si>
  <si>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</si>
  <si>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</si>
  <si>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</si>
  <si>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</si>
  <si>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</si>
  <si>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</si>
  <si>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</si>
  <si>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</si>
  <si>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</si>
  <si>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</si>
  <si>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</si>
  <si>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</si>
  <si>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</si>
  <si>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</si>
  <si>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</si>
  <si>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</si>
  <si>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</si>
  <si>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</si>
  <si>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</si>
  <si>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</si>
  <si>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</si>
  <si>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</si>
  <si>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</si>
  <si>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</si>
  <si>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</si>
  <si>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</si>
  <si>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</si>
  <si>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</si>
  <si>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</si>
  <si>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</si>
  <si>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</si>
  <si>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</si>
  <si>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</si>
  <si>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</si>
  <si>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</si>
  <si>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</si>
  <si>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</si>
  <si>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</si>
  <si>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</si>
  <si>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</si>
  <si>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</si>
  <si>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</si>
  <si>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</si>
  <si>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</si>
  <si>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</si>
  <si>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</si>
  <si>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</si>
  <si>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</si>
  <si>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</si>
  <si>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</si>
  <si>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</si>
  <si>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</si>
  <si>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</si>
  <si>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</si>
  <si>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</si>
  <si>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</si>
  <si>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</si>
  <si>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</si>
  <si>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</si>
  <si>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</si>
  <si>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</si>
  <si>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</si>
  <si>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</si>
  <si>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</si>
  <si>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</si>
  <si>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</si>
  <si>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</si>
  <si>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</si>
  <si>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</si>
  <si>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</si>
  <si>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</si>
  <si>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</si>
  <si>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</si>
  <si>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</si>
  <si>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</si>
  <si>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</si>
  <si>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</si>
  <si>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</si>
  <si>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</si>
  <si>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</si>
  <si>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</si>
  <si>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</si>
  <si>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</si>
  <si>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</si>
  <si>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</si>
  <si>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</si>
  <si>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</si>
  <si>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</si>
  <si>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</si>
  <si>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</si>
  <si>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</si>
  <si>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</si>
  <si>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</si>
  <si>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</si>
  <si>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</si>
  <si>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</si>
  <si>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</si>
  <si>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</si>
  <si>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</si>
  <si>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</si>
  <si>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</si>
  <si>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</si>
  <si>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</si>
  <si>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</si>
  <si>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</si>
  <si>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</si>
  <si>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</si>
  <si>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</si>
  <si>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</si>
  <si>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</si>
  <si>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</si>
  <si>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</si>
  <si>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</si>
  <si>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</si>
  <si>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</si>
  <si>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</si>
  <si>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</si>
  <si>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</si>
  <si>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</si>
  <si>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</si>
  <si>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</si>
  <si>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</si>
  <si>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</si>
  <si>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</si>
  <si>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</si>
  <si>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</si>
  <si>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</si>
  <si>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</si>
  <si>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</si>
  <si>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</si>
  <si>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</si>
  <si>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</si>
  <si>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</si>
  <si>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</si>
  <si>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</si>
  <si>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</si>
  <si>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</si>
  <si>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</si>
  <si>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</si>
  <si>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</si>
  <si>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</si>
  <si>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</si>
  <si>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</si>
  <si>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</si>
  <si>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</si>
  <si>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</si>
  <si>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</si>
  <si>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</si>
  <si>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</si>
  <si>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</si>
  <si>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</si>
  <si>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</si>
  <si>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</si>
  <si>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</si>
  <si>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</si>
  <si>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</si>
  <si>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</si>
  <si>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</si>
  <si>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</si>
  <si>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</si>
  <si>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</si>
  <si>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</si>
  <si>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</si>
  <si>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</si>
  <si>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</si>
  <si>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</si>
  <si>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</si>
  <si>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</si>
  <si>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</si>
  <si>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</si>
  <si>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</si>
  <si>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</si>
  <si>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</si>
  <si>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</si>
  <si>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</si>
  <si>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</si>
  <si>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</si>
  <si>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</si>
  <si>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</si>
  <si>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</si>
  <si>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</si>
  <si>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</si>
  <si>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</si>
  <si>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</si>
  <si>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</si>
  <si>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</si>
  <si>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</si>
  <si>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</si>
  <si>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</si>
  <si>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</si>
  <si>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</si>
  <si>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</si>
  <si>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</si>
  <si>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</si>
  <si>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</si>
  <si>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</si>
  <si>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</si>
  <si>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</si>
  <si>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</si>
  <si>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</si>
  <si>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</si>
  <si>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</si>
  <si>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</si>
  <si>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</si>
  <si>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</si>
  <si>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</si>
  <si>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</si>
  <si>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</si>
  <si>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</si>
  <si>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</si>
  <si>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</si>
  <si>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</si>
  <si>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</si>
  <si>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</si>
  <si>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</si>
  <si>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</si>
  <si>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</si>
  <si>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</si>
  <si>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</si>
  <si>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</si>
  <si>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</si>
  <si>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</si>
  <si>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</si>
  <si>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</si>
  <si>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</si>
  <si>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</si>
  <si>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</si>
  <si>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</si>
  <si>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</si>
  <si>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</si>
  <si>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</si>
  <si>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</si>
  <si>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</si>
  <si>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</si>
  <si>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</si>
  <si>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</si>
  <si>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</si>
  <si>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</si>
  <si>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</si>
  <si>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</si>
  <si>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</si>
  <si>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</si>
  <si>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</si>
  <si>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</si>
  <si>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</si>
  <si>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</si>
  <si>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</si>
  <si>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</si>
  <si>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</si>
  <si>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</si>
  <si>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</si>
  <si>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</si>
  <si>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</si>
  <si>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</si>
  <si>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</si>
  <si>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</si>
  <si>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</si>
  <si>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</si>
  <si>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</si>
  <si>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</si>
  <si>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</si>
  <si>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</si>
  <si>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</si>
  <si>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</si>
  <si>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</si>
  <si>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</si>
  <si>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</si>
  <si>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</si>
  <si>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</si>
  <si>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</si>
  <si>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</si>
  <si>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</si>
  <si>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</si>
  <si>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</si>
  <si>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</si>
  <si>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</si>
  <si>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</si>
  <si>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</si>
  <si>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</si>
  <si>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</si>
  <si>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</si>
  <si>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</si>
  <si>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</si>
  <si>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</si>
  <si>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</si>
  <si>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</si>
  <si>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</si>
  <si>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</si>
  <si>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</si>
  <si>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</si>
  <si>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</si>
  <si>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</si>
  <si>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</si>
  <si>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</si>
  <si>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</si>
  <si>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</si>
  <si>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</si>
  <si>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</si>
  <si>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</si>
  <si>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</si>
  <si>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</si>
  <si>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</si>
  <si>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</si>
  <si>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</si>
  <si>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</si>
  <si>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</si>
  <si>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</si>
  <si>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</si>
  <si>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</si>
  <si>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</si>
  <si>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</si>
  <si>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</si>
  <si>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</si>
  <si>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</si>
  <si>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</si>
  <si>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</si>
  <si>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</si>
  <si>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</si>
  <si>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</si>
  <si>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</si>
  <si>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</si>
  <si>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</si>
  <si>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</si>
  <si>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</si>
  <si>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</si>
  <si>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</si>
  <si>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</si>
  <si>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</si>
  <si>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</si>
  <si>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</si>
  <si>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</si>
  <si>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</si>
  <si>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</si>
  <si>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</si>
  <si>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</si>
  <si>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</si>
  <si>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</si>
  <si>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</si>
  <si>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</si>
  <si>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</si>
  <si>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</si>
  <si>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</si>
  <si>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</si>
  <si>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</si>
  <si>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</si>
  <si>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</si>
  <si>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</si>
  <si>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</si>
  <si>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</si>
  <si>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</si>
  <si>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</si>
  <si>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</si>
  <si>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</si>
  <si>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</si>
  <si>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</si>
  <si>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</si>
  <si>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</si>
  <si>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</si>
  <si>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</si>
  <si>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</si>
  <si>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</si>
  <si>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</si>
  <si>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</si>
  <si>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</si>
  <si>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</si>
  <si>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</si>
  <si>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</si>
  <si>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</si>
  <si>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</si>
  <si>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</si>
  <si>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</si>
  <si>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</si>
  <si>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</si>
  <si>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</si>
  <si>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</si>
  <si>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</si>
  <si>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</si>
  <si>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</si>
  <si>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</si>
  <si>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</si>
  <si>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</si>
  <si>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</si>
  <si>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</si>
  <si>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</si>
  <si>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</si>
  <si>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</si>
  <si>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</si>
  <si>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</si>
  <si>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</si>
  <si>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</si>
  <si>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</si>
  <si>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</si>
  <si>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</si>
  <si>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</si>
  <si>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</si>
  <si>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</si>
  <si>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</si>
  <si>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</si>
  <si>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</si>
  <si>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</si>
  <si>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</si>
  <si>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</si>
  <si>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</si>
  <si>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</si>
  <si>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</si>
  <si>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</si>
  <si>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</si>
  <si>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</si>
  <si>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</si>
  <si>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</si>
  <si>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</si>
  <si>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</si>
  <si>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</si>
  <si>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</si>
  <si>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</si>
  <si>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</si>
  <si>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</si>
  <si>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</si>
  <si>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</si>
  <si>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</si>
  <si>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</si>
  <si>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</si>
  <si>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</si>
  <si>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</si>
  <si>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</si>
  <si>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</si>
  <si>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</si>
  <si>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</si>
  <si>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</si>
  <si>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</si>
  <si>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</si>
  <si>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</si>
  <si>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</si>
  <si>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</si>
  <si>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</si>
  <si>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</si>
  <si>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</si>
  <si>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</si>
  <si>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</si>
  <si>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</si>
  <si>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</si>
  <si>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</si>
  <si>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</si>
  <si>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</si>
  <si>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</si>
  <si>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</si>
  <si>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</si>
  <si>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</si>
  <si>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</si>
  <si>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</si>
  <si>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</si>
  <si>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</si>
  <si>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</si>
  <si>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</si>
  <si>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</si>
  <si>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</si>
  <si>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</si>
  <si>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</si>
  <si>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</si>
  <si>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</si>
  <si>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</si>
  <si>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</si>
  <si>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</si>
  <si>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</si>
  <si>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</si>
  <si>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</si>
  <si>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</si>
  <si>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</si>
  <si>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</si>
  <si>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</si>
  <si>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</si>
  <si>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</si>
  <si>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</si>
  <si>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</si>
  <si>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</si>
  <si>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</si>
  <si>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</si>
  <si>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</si>
  <si>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</si>
  <si>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</si>
  <si>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</si>
  <si>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</si>
  <si>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</si>
  <si>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</si>
  <si>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</si>
  <si>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</si>
  <si>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</si>
  <si>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</si>
  <si>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</si>
  <si>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</si>
  <si>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</si>
  <si>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</si>
  <si>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</si>
  <si>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</si>
  <si>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</si>
  <si>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</si>
  <si>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</si>
  <si>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</si>
  <si>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</si>
  <si>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</si>
  <si>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</si>
  <si>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</si>
  <si>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</si>
  <si>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</si>
  <si>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</si>
  <si>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</si>
  <si>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</si>
  <si>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</si>
  <si>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</si>
  <si>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</si>
  <si>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</si>
  <si>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</si>
  <si>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</si>
  <si>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</si>
  <si>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</si>
  <si>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</si>
  <si>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</si>
  <si>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</si>
  <si>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</si>
  <si>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</si>
  <si>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</si>
  <si>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</si>
  <si>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</si>
  <si>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</si>
  <si>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</si>
  <si>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</si>
  <si>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</si>
  <si>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</si>
  <si>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</si>
  <si>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</si>
  <si>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</si>
  <si>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</si>
  <si>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</si>
  <si>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</si>
  <si>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</si>
  <si>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</si>
  <si>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</si>
  <si>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</si>
  <si>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</si>
  <si>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</si>
  <si>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</si>
  <si>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</si>
  <si>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</si>
  <si>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</si>
  <si>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</si>
  <si>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</si>
  <si>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</si>
  <si>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</si>
  <si>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</si>
  <si>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</si>
  <si>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</si>
  <si>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</si>
  <si>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</si>
  <si>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</si>
  <si>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</si>
  <si>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</si>
  <si>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</si>
  <si>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</si>
  <si>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</si>
  <si>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</si>
  <si>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</si>
  <si>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</si>
  <si>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</si>
  <si>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</si>
  <si>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</si>
  <si>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</si>
  <si>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</si>
  <si>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</si>
  <si>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</si>
  <si>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</si>
  <si>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</si>
  <si>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</si>
  <si>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</si>
  <si>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</si>
  <si>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</si>
  <si>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</si>
  <si>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</si>
  <si>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</si>
  <si>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</si>
  <si>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</si>
  <si>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</si>
  <si>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</si>
  <si>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</si>
  <si>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</si>
  <si>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</si>
  <si>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</si>
  <si>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</si>
  <si>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</si>
  <si>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</si>
  <si>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</si>
  <si>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</si>
  <si>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</si>
  <si>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</si>
  <si>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</si>
  <si>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</si>
  <si>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</si>
  <si>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</si>
  <si>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</si>
  <si>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</si>
  <si>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</si>
  <si>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</si>
  <si>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</si>
  <si>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</si>
  <si>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</si>
  <si>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</si>
  <si>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</si>
  <si>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</si>
  <si>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</si>
  <si>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</si>
  <si>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</si>
  <si>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</si>
  <si>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</si>
  <si>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</si>
  <si>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</si>
  <si>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</si>
  <si>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</si>
  <si>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</si>
  <si>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</si>
  <si>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</si>
  <si>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</si>
  <si>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</si>
  <si>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</si>
  <si>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</si>
  <si>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</si>
  <si>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</si>
  <si>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</si>
  <si>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</si>
  <si>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</si>
  <si>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</si>
  <si>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</si>
  <si>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</si>
  <si>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</si>
  <si>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</si>
  <si>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</si>
  <si>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Monza Race</t>
  </si>
  <si>
    <t>was -3</t>
  </si>
  <si>
    <t>was +1</t>
  </si>
  <si>
    <t>RH in Pitlane</t>
  </si>
  <si>
    <t>Pitlane off</t>
  </si>
  <si>
    <t>spr 950</t>
  </si>
  <si>
    <t>spr 1100</t>
  </si>
  <si>
    <t>Q</t>
  </si>
  <si>
    <t>P.rod spacers</t>
  </si>
  <si>
    <t>3.8 + 615</t>
  </si>
  <si>
    <t>708/709</t>
  </si>
  <si>
    <t>LM Test Target</t>
  </si>
  <si>
    <t>3.3 + 613</t>
  </si>
  <si>
    <t>5.7 + 359</t>
  </si>
  <si>
    <t>5.0 + 361</t>
  </si>
  <si>
    <t>Brown middle</t>
  </si>
  <si>
    <t>Yellow inner</t>
  </si>
  <si>
    <t>Green soft</t>
  </si>
  <si>
    <t>Blue soft</t>
  </si>
  <si>
    <t>Eos</t>
  </si>
  <si>
    <t>Cx</t>
  </si>
  <si>
    <t>CzF</t>
  </si>
  <si>
    <t>CzR</t>
  </si>
  <si>
    <t>EoS</t>
  </si>
  <si>
    <t>Theo</t>
  </si>
  <si>
    <t>CzTot</t>
  </si>
  <si>
    <t>CzF+CzR</t>
  </si>
  <si>
    <t>Delta AeroMap</t>
  </si>
  <si>
    <t>Aeroload F</t>
  </si>
  <si>
    <t>Aeroload R</t>
  </si>
  <si>
    <t>AeroSpeed [km/h]</t>
  </si>
  <si>
    <t>FRH [mm]</t>
  </si>
  <si>
    <t>RRH [mm]</t>
  </si>
  <si>
    <t>1st Straight</t>
  </si>
  <si>
    <t>2nd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</si>
</sst>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</fills>
  <borders count="15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  <xf numFmtId="0" fontId="1" fillId="56" borderId="149" applyNumberFormat="0" applyFont="0" applyAlignment="0" applyProtection="0"/>
  </cellStyleXfs>
  <cellXfs count="1263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165" fontId="6" fillId="0" borderId="0" xfId="1" applyNumberFormat="1" applyFont="1" applyBorder="1"/>
    <xf numFmtId="165" fontId="53" fillId="19" borderId="0" xfId="1" applyNumberFormat="1" applyFont="1" applyFill="1" applyBorder="1"/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49" fillId="0" borderId="0" xfId="0" applyFont="1" applyBorder="1" applyAlignment="1">
      <alignment horizontal="center" vertical="center"/>
    </xf>
    <xf numFmtId="0" fontId="49" fillId="0" borderId="51" xfId="0" applyFont="1" applyBorder="1"/>
    <xf numFmtId="0" fontId="0" fillId="0" borderId="55" xfId="0" applyFill="1" applyBorder="1" applyAlignment="1">
      <alignment horizontal="left"/>
    </xf>
    <xf numFmtId="0" fontId="0" fillId="0" borderId="56" xfId="0" applyBorder="1" applyAlignment="1">
      <alignment horizontal="left"/>
    </xf>
    <xf numFmtId="10" fontId="6" fillId="0" borderId="0" xfId="1" applyNumberFormat="1" applyFont="1" applyBorder="1" applyAlignment="1">
      <alignment horizontal="center"/>
    </xf>
    <xf numFmtId="10" fontId="6" fillId="0" borderId="51" xfId="1" applyNumberFormat="1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10" fontId="6" fillId="0" borderId="53" xfId="1" applyNumberFormat="1" applyFont="1" applyBorder="1" applyAlignment="1">
      <alignment horizontal="center"/>
    </xf>
    <xf numFmtId="10" fontId="6" fillId="0" borderId="54" xfId="0" applyNumberFormat="1" applyFont="1" applyBorder="1" applyAlignment="1">
      <alignment horizontal="center"/>
    </xf>
    <xf numFmtId="0" fontId="16" fillId="0" borderId="0" xfId="0" applyFont="1" applyFill="1" applyBorder="1" applyAlignment="1">
      <alignment horizontal="right"/>
    </xf>
    <xf numFmtId="164" fontId="42" fillId="0" borderId="0" xfId="0" applyNumberFormat="1" applyFont="1" applyFill="1" applyBorder="1" applyAlignment="1">
      <alignment horizontal="right"/>
    </xf>
    <xf numFmtId="166" fontId="42" fillId="0" borderId="0" xfId="0" applyNumberFormat="1" applyFont="1" applyFill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0" fillId="0" borderId="53" xfId="0" applyBorder="1" applyAlignment="1">
      <alignment horizontal="right"/>
    </xf>
    <xf numFmtId="0" fontId="0" fillId="0" borderId="0" xfId="0" applyFill="1" applyBorder="1" applyAlignment="1">
      <alignment horizontal="right"/>
    </xf>
    <xf numFmtId="166" fontId="0" fillId="0" borderId="0" xfId="0" applyNumberFormat="1" applyFill="1" applyBorder="1" applyAlignment="1">
      <alignment horizontal="right"/>
    </xf>
    <xf numFmtId="0" fontId="0" fillId="19" borderId="44" xfId="0" applyFill="1" applyBorder="1" applyAlignment="1">
      <alignment horizontal="center" vertical="center"/>
    </xf>
    <xf numFmtId="0" fontId="71" fillId="56" borderId="149" xfId="11" applyFont="1" applyBorder="1" applyAlignment="1">
      <alignment horizontal="right"/>
    </xf>
    <xf numFmtId="0" fontId="71" fillId="56" borderId="150" xfId="11" applyFont="1" applyBorder="1" applyAlignment="1">
      <alignment horizontal="right"/>
    </xf>
    <xf numFmtId="0" fontId="72" fillId="7" borderId="46" xfId="0" applyFont="1" applyFill="1" applyBorder="1" applyAlignment="1">
      <alignment horizontal="center" vertical="center"/>
    </xf>
    <xf numFmtId="0" fontId="73" fillId="0" borderId="46" xfId="0" applyFont="1" applyBorder="1" applyAlignment="1">
      <alignment horizontal="center" vertical="center"/>
    </xf>
    <xf numFmtId="0" fontId="73" fillId="0" borderId="47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right"/>
    </xf>
  </cellXfs>
  <cellStyles count="12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Note" xfId="11" builtinId="1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0.51593084422174329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0.52459730735503274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0.53182002826512653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0.62862242291124426</c:v>
                </c:pt>
                <c:pt idx="1">
                  <c:v>0.59197801259148064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0.59197801259148064</c:v>
                </c:pt>
                <c:pt idx="1">
                  <c:v>0.57626745320638906</c:v>
                </c:pt>
                <c:pt idx="2">
                  <c:v>0.55936975013126855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0.55936975013126855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0.5485994479706704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54AF72-AFE1-43E2-8040-B6656A815AB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23DE90-5929-49B2-B54C-CC30C7DFB99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125EDE6-0B7B-43E0-A52B-6DC35DD285FB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E6029A7-B7B4-4BCF-9814-F1C084ACD64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C869D1-B701-4556-8696-C50A9E83E9D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E4C4ED3-EE87-4F77-8F99-050BD919BBC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10762A-06CC-4CEF-82F9-C07ABC52C82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626CA9D-8D9C-4CF0-B0F8-20BE7E4B587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562D6E8-7C95-430B-859A-F8396D394B6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06811B2-04F3-4C46-8106-FA0253BC712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317C73B-D965-4BCC-95B4-B79BFFB8C1B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2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265738</xdr:colOff>
      <xdr:row>43</xdr:row>
      <xdr:rowOff>62752</xdr:rowOff>
    </xdr:from>
    <xdr:to>
      <xdr:col>27</xdr:col>
      <xdr:colOff>601915</xdr:colOff>
      <xdr:row>57</xdr:row>
      <xdr:rowOff>123744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169688</xdr:colOff>
      <xdr:row>43</xdr:row>
      <xdr:rowOff>33937</xdr:rowOff>
    </xdr:from>
    <xdr:to>
      <xdr:col>36</xdr:col>
      <xdr:colOff>513068</xdr:colOff>
      <xdr:row>57</xdr:row>
      <xdr:rowOff>97331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27</xdr:col>
      <xdr:colOff>188099</xdr:colOff>
      <xdr:row>2</xdr:row>
      <xdr:rowOff>152082</xdr:rowOff>
    </xdr:from>
    <xdr:to>
      <xdr:col>31</xdr:col>
      <xdr:colOff>13607</xdr:colOff>
      <xdr:row>15</xdr:row>
      <xdr:rowOff>58216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37A930-5085-4677-AE52-B720D2AAF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2278" y="546689"/>
          <a:ext cx="2274793" cy="2545920"/>
        </a:xfrm>
        <a:prstGeom prst="rect">
          <a:avLst/>
        </a:prstGeom>
      </xdr:spPr>
    </xdr:pic>
    <xdr:clientData/>
  </xdr:twoCellAnchor>
  <xdr:twoCellAnchor editAs="oneCell">
    <xdr:from>
      <xdr:col>19</xdr:col>
      <xdr:colOff>597114</xdr:colOff>
      <xdr:row>15</xdr:row>
      <xdr:rowOff>40820</xdr:rowOff>
    </xdr:from>
    <xdr:to>
      <xdr:col>27</xdr:col>
      <xdr:colOff>40821</xdr:colOff>
      <xdr:row>21</xdr:row>
      <xdr:rowOff>47530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CA650E-4D1E-4133-9EBA-1691810338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9132" r="1945" b="5170"/>
        <a:stretch/>
      </xdr:blipFill>
      <xdr:spPr>
        <a:xfrm>
          <a:off x="11863828" y="3075213"/>
          <a:ext cx="5281172" cy="1163317"/>
        </a:xfrm>
        <a:prstGeom prst="rect">
          <a:avLst/>
        </a:prstGeom>
      </xdr:spPr>
    </xdr:pic>
    <xdr:clientData/>
  </xdr:twoCellAnchor>
  <xdr:twoCellAnchor editAs="oneCell">
    <xdr:from>
      <xdr:col>27</xdr:col>
      <xdr:colOff>81642</xdr:colOff>
      <xdr:row>22</xdr:row>
      <xdr:rowOff>27215</xdr:rowOff>
    </xdr:from>
    <xdr:to>
      <xdr:col>30</xdr:col>
      <xdr:colOff>343371</xdr:colOff>
      <xdr:row>34</xdr:row>
      <xdr:rowOff>40822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628928-9FA7-4436-A82B-CE9EA2D3F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85821" y="4422322"/>
          <a:ext cx="2098693" cy="2408464"/>
        </a:xfrm>
        <a:prstGeom prst="rect">
          <a:avLst/>
        </a:prstGeom>
      </xdr:spPr>
    </xdr:pic>
    <xdr:clientData/>
  </xdr:twoCellAnchor>
  <xdr:twoCellAnchor editAs="oneCell">
    <xdr:from>
      <xdr:col>20</xdr:col>
      <xdr:colOff>-1</xdr:colOff>
      <xdr:row>34</xdr:row>
      <xdr:rowOff>81643</xdr:rowOff>
    </xdr:from>
    <xdr:to>
      <xdr:col>27</xdr:col>
      <xdr:colOff>13607</xdr:colOff>
      <xdr:row>40</xdr:row>
      <xdr:rowOff>69632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647658-2042-4090-BBA0-06037B7182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9026"/>
        <a:stretch/>
      </xdr:blipFill>
      <xdr:spPr>
        <a:xfrm>
          <a:off x="11879035" y="6830786"/>
          <a:ext cx="5238751" cy="11582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G29"/>
  <sheetViews>
    <sheetView showGridLines="0" topLeftCell="A4" zoomScale="145" zoomScaleNormal="145" workbookViewId="0">
      <selection activeCell="F22" sqref="F22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825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829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1.2</v>
      </c>
      <c r="E3" s="382">
        <f>C3+D3</f>
        <v>242.2</v>
      </c>
      <c r="F3" s="253" t="s">
        <v>822</v>
      </c>
      <c r="G3" s="1065">
        <v>-1.2</v>
      </c>
      <c r="H3" s="381" t="s">
        <v>826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-4.0999999999999996</v>
      </c>
      <c r="E5" s="655">
        <f>C5+D5</f>
        <v>289.79999999999995</v>
      </c>
      <c r="F5" s="253" t="s">
        <v>823</v>
      </c>
      <c r="G5" s="1066">
        <v>-1.9</v>
      </c>
      <c r="H5" s="381" t="s">
        <v>827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824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>
        <v>709</v>
      </c>
      <c r="D10" s="865">
        <v>251.5</v>
      </c>
      <c r="E10" s="866"/>
      <c r="F10" s="1067">
        <f>$B$3-(D10-$E$3)</f>
        <v>66.699999999999989</v>
      </c>
      <c r="G10" s="1068">
        <f>$B$3-(E10-$E$3)</f>
        <v>318.2</v>
      </c>
      <c r="H10" s="1073">
        <f>F10+$G$3</f>
        <v>65.499999999999986</v>
      </c>
      <c r="I10" s="1074">
        <f>G10+$G$3</f>
        <v>317</v>
      </c>
      <c r="J10" s="973" t="s">
        <v>833</v>
      </c>
      <c r="K10" s="977"/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/>
      <c r="S10" s="973"/>
      <c r="T10" s="973"/>
      <c r="U10" s="977"/>
      <c r="V10" s="674"/>
      <c r="W10" s="973"/>
      <c r="X10" s="979"/>
      <c r="Y10" s="980"/>
      <c r="Z10" s="982"/>
      <c r="AA10" s="978"/>
      <c r="AB10" s="674"/>
      <c r="AC10" s="985">
        <f>AB10-(L10+M10)/2/0.8*0.9</f>
        <v>0</v>
      </c>
      <c r="AD10" s="778" t="e">
        <f>(Z10+AA10)/(Z10+AA10+Z11+AA11)*100</f>
        <v>#DIV/0!</v>
      </c>
      <c r="AE10" s="779" t="e">
        <f>(Z10+AA11)/(Z10+AA10+Z11+AA11)*100</f>
        <v>#DIV/0!</v>
      </c>
    </row>
    <row r="11" spans="2:33" x14ac:dyDescent="0.25">
      <c r="B11" s="820"/>
      <c r="C11" s="406" t="s">
        <v>821</v>
      </c>
      <c r="D11" s="1063">
        <v>307</v>
      </c>
      <c r="E11" s="976"/>
      <c r="F11" s="1069">
        <f>$B$5-(D11-$E$5)</f>
        <v>78.799999999999955</v>
      </c>
      <c r="G11" s="1070">
        <f>$B$5-(E11-$E$5)</f>
        <v>385.79999999999995</v>
      </c>
      <c r="H11" s="1075">
        <f>F11+$G$5</f>
        <v>76.899999999999949</v>
      </c>
      <c r="I11" s="1076">
        <f>G11+$G$5</f>
        <v>383.9</v>
      </c>
      <c r="J11" s="973" t="s">
        <v>834</v>
      </c>
      <c r="K11" s="977"/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/>
      <c r="S11" s="979"/>
      <c r="T11" s="973"/>
      <c r="U11" s="977"/>
      <c r="V11" s="674"/>
      <c r="W11" s="973"/>
      <c r="X11" s="981"/>
      <c r="Y11" s="977"/>
      <c r="Z11" s="982"/>
      <c r="AA11" s="978"/>
      <c r="AB11" s="674"/>
      <c r="AC11" s="985">
        <f>AB11-(L11+M11)/2/0.8*0.9</f>
        <v>0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>
        <v>708</v>
      </c>
      <c r="D13" s="865">
        <v>252.7</v>
      </c>
      <c r="E13" s="866"/>
      <c r="F13" s="1084">
        <f>$B$3-(D13-$E$3)</f>
        <v>65.5</v>
      </c>
      <c r="G13" s="1085">
        <f>$B$3-(E13-$E$3)</f>
        <v>318.2</v>
      </c>
      <c r="H13" s="1086">
        <f>F13+$G$3</f>
        <v>64.3</v>
      </c>
      <c r="I13" s="1087">
        <f>G13+$G$3</f>
        <v>317</v>
      </c>
      <c r="J13" s="973"/>
      <c r="K13" s="977"/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/>
      <c r="S13" s="973"/>
      <c r="T13" s="973"/>
      <c r="U13" s="977"/>
      <c r="V13" s="674"/>
      <c r="W13" s="973"/>
      <c r="X13" s="979"/>
      <c r="Y13" s="980"/>
      <c r="Z13" s="982"/>
      <c r="AA13" s="978"/>
      <c r="AB13" s="674"/>
      <c r="AC13" s="985">
        <f>AB13-(L13+M13)/2/0.8*0.9</f>
        <v>0</v>
      </c>
      <c r="AD13" s="778" t="e">
        <f>(Z13+AA13)/(Z13+AA13+Z14+AA14)*100</f>
        <v>#DIV/0!</v>
      </c>
      <c r="AE13" s="779" t="e">
        <f>(Z13+AA14)/(Z13+AA13+Z14+AA14)*100</f>
        <v>#DIV/0!</v>
      </c>
    </row>
    <row r="14" spans="2:33" x14ac:dyDescent="0.25">
      <c r="B14" s="820"/>
      <c r="C14" s="406" t="s">
        <v>821</v>
      </c>
      <c r="D14" s="1063">
        <v>308.60000000000002</v>
      </c>
      <c r="E14" s="976"/>
      <c r="F14" s="1088">
        <f>$B$5-(D14-$E$5)</f>
        <v>77.199999999999932</v>
      </c>
      <c r="G14" s="1089">
        <f>$B$5-(E14-$E$5)</f>
        <v>385.79999999999995</v>
      </c>
      <c r="H14" s="1090">
        <f>F14+$G$5</f>
        <v>75.299999999999926</v>
      </c>
      <c r="I14" s="1091">
        <f>G14+$G$5</f>
        <v>383.9</v>
      </c>
      <c r="J14" s="973"/>
      <c r="K14" s="977"/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/>
      <c r="S14" s="979"/>
      <c r="T14" s="973"/>
      <c r="U14" s="977"/>
      <c r="V14" s="674"/>
      <c r="W14" s="973"/>
      <c r="X14" s="981"/>
      <c r="Y14" s="977"/>
      <c r="Z14" s="982"/>
      <c r="AA14" s="978"/>
      <c r="AB14" s="674"/>
      <c r="AC14" s="985">
        <f>AB14-(L14+M14)/2/0.8*0.9</f>
        <v>0</v>
      </c>
      <c r="AD14" s="800"/>
      <c r="AE14" s="688"/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>
        <v>708</v>
      </c>
      <c r="D16" s="865">
        <v>252.8</v>
      </c>
      <c r="E16" s="866"/>
      <c r="F16" s="1084">
        <f>$B$3-(D16-$E$3)</f>
        <v>65.399999999999977</v>
      </c>
      <c r="G16" s="1085">
        <f>$B$3-(E16-$E$3)</f>
        <v>318.2</v>
      </c>
      <c r="H16" s="1086">
        <f>F16+$G$3</f>
        <v>64.199999999999974</v>
      </c>
      <c r="I16" s="1087">
        <f>G16+$G$3</f>
        <v>317</v>
      </c>
      <c r="J16" s="973"/>
      <c r="K16" s="977"/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/>
      <c r="S16" s="973"/>
      <c r="T16" s="973"/>
      <c r="U16" s="977"/>
      <c r="V16" s="674"/>
      <c r="W16" s="973"/>
      <c r="X16" s="979"/>
      <c r="Y16" s="980"/>
      <c r="Z16" s="982"/>
      <c r="AA16" s="978"/>
      <c r="AB16" s="674"/>
      <c r="AC16" s="985">
        <f>AB16-(L16+M16)/2/0.8*0.9</f>
        <v>0</v>
      </c>
      <c r="AD16" s="778" t="e">
        <f>(Z16+AA16)/(Z16+AA16+Z17+AA17)*100</f>
        <v>#DIV/0!</v>
      </c>
      <c r="AE16" s="779" t="e">
        <f>(Z16+AA17)/(Z16+AA16+Z17+AA17)*100</f>
        <v>#DIV/0!</v>
      </c>
    </row>
    <row r="17" spans="2:31" x14ac:dyDescent="0.25">
      <c r="B17" s="820"/>
      <c r="C17" s="406" t="s">
        <v>828</v>
      </c>
      <c r="D17" s="975">
        <v>312.75</v>
      </c>
      <c r="E17" s="976"/>
      <c r="F17" s="1088">
        <f>$B$5-(D17-$E$5)</f>
        <v>73.049999999999955</v>
      </c>
      <c r="G17" s="1089">
        <f>$B$5-(E17-$E$5)</f>
        <v>385.79999999999995</v>
      </c>
      <c r="H17" s="1090">
        <f>F17+$G$5</f>
        <v>71.149999999999949</v>
      </c>
      <c r="I17" s="1091">
        <f>G17+$G$5</f>
        <v>383.9</v>
      </c>
      <c r="J17" s="973"/>
      <c r="K17" s="977"/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/>
      <c r="S17" s="979"/>
      <c r="T17" s="973"/>
      <c r="U17" s="977"/>
      <c r="V17" s="674"/>
      <c r="W17" s="973"/>
      <c r="X17" s="981"/>
      <c r="Y17" s="977"/>
      <c r="Z17" s="982"/>
      <c r="AA17" s="978"/>
      <c r="AB17" s="674"/>
      <c r="AC17" s="985">
        <f>AB17-(L17+M17)/2/0.8*0.9</f>
        <v>0</v>
      </c>
      <c r="AD17" s="800"/>
      <c r="AE17" s="688"/>
    </row>
    <row r="18" spans="2:31" x14ac:dyDescent="0.25">
      <c r="B18" s="94"/>
      <c r="C18" s="399"/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1" x14ac:dyDescent="0.25">
      <c r="B19" s="819"/>
      <c r="C19" s="1078">
        <v>709</v>
      </c>
      <c r="D19" s="865">
        <v>252.4</v>
      </c>
      <c r="E19" s="866"/>
      <c r="F19" s="1067">
        <f>$B$3-(D19-$E$3)</f>
        <v>65.799999999999983</v>
      </c>
      <c r="G19" s="1068">
        <f>$B$3-(E19-$E$3)</f>
        <v>318.2</v>
      </c>
      <c r="H19" s="1073">
        <f>F19+$G$3</f>
        <v>64.59999999999998</v>
      </c>
      <c r="I19" s="1074">
        <f>G19+$G$3</f>
        <v>317</v>
      </c>
      <c r="J19" s="973"/>
      <c r="K19" s="977"/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/>
      <c r="S19" s="973"/>
      <c r="T19" s="973"/>
      <c r="U19" s="977"/>
      <c r="V19" s="674"/>
      <c r="W19" s="973"/>
      <c r="X19" s="979"/>
      <c r="Y19" s="980"/>
      <c r="Z19" s="982"/>
      <c r="AA19" s="978"/>
      <c r="AB19" s="674"/>
      <c r="AC19" s="985">
        <f>AB19-(L19+M19)/2/0.8*0.9</f>
        <v>0</v>
      </c>
      <c r="AD19" s="778" t="e">
        <f>(Z19+AA19)/(Z19+AA19+Z20+AA20)*100</f>
        <v>#DIV/0!</v>
      </c>
      <c r="AE19" s="779" t="e">
        <f>(Z19+AA20)/(Z19+AA19+Z20+AA20)*100</f>
        <v>#DIV/0!</v>
      </c>
    </row>
    <row r="20" spans="2:31" x14ac:dyDescent="0.25">
      <c r="B20" s="820"/>
      <c r="C20" s="406" t="s">
        <v>828</v>
      </c>
      <c r="D20" s="975">
        <v>309.8</v>
      </c>
      <c r="E20" s="976"/>
      <c r="F20" s="1069">
        <f>$B$5-(D20-$E$5)</f>
        <v>75.999999999999943</v>
      </c>
      <c r="G20" s="1070">
        <f>$B$5-(E20-$E$5)</f>
        <v>385.79999999999995</v>
      </c>
      <c r="H20" s="1075">
        <f>F20+$G$5</f>
        <v>74.099999999999937</v>
      </c>
      <c r="I20" s="1076">
        <f>G20+$G$5</f>
        <v>383.9</v>
      </c>
      <c r="J20" s="973"/>
      <c r="K20" s="977"/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/>
      <c r="S20" s="979"/>
      <c r="T20" s="973"/>
      <c r="U20" s="977"/>
      <c r="V20" s="674"/>
      <c r="W20" s="973"/>
      <c r="X20" s="981"/>
      <c r="Y20" s="977"/>
      <c r="Z20" s="982"/>
      <c r="AA20" s="978"/>
      <c r="AB20" s="674"/>
      <c r="AC20" s="985">
        <f>AB20-(L20+M20)/2/0.8*0.9</f>
        <v>0</v>
      </c>
      <c r="AD20" s="800"/>
      <c r="AE20" s="688"/>
    </row>
    <row r="21" spans="2:31" x14ac:dyDescent="0.25">
      <c r="B21" s="94"/>
      <c r="C21" s="399"/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1" x14ac:dyDescent="0.25">
      <c r="B22" s="819"/>
      <c r="C22" s="1078" t="s">
        <v>831</v>
      </c>
      <c r="D22" s="865">
        <v>256.2</v>
      </c>
      <c r="E22" s="866"/>
      <c r="F22" s="1067">
        <f>$B$3-(D22-$E$3)</f>
        <v>62</v>
      </c>
      <c r="G22" s="1068">
        <f>$B$3-(E22-$E$3)</f>
        <v>318.2</v>
      </c>
      <c r="H22" s="1073">
        <f>F22+$G$3</f>
        <v>60.8</v>
      </c>
      <c r="I22" s="1074">
        <f>G22+$G$3</f>
        <v>317</v>
      </c>
      <c r="J22" s="973" t="s">
        <v>830</v>
      </c>
      <c r="K22" s="977"/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/>
      <c r="S22" s="973"/>
      <c r="T22" s="973"/>
      <c r="U22" s="977"/>
      <c r="V22" s="674"/>
      <c r="W22" s="973"/>
      <c r="X22" s="979"/>
      <c r="Y22" s="980"/>
      <c r="Z22" s="982"/>
      <c r="AA22" s="978"/>
      <c r="AB22" s="674"/>
      <c r="AC22" s="985">
        <f>AB22-(L22+M22)/2/0.8*0.9</f>
        <v>0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1" x14ac:dyDescent="0.25">
      <c r="B23" s="820"/>
      <c r="C23" s="406" t="s">
        <v>832</v>
      </c>
      <c r="D23" s="1063">
        <v>300.8</v>
      </c>
      <c r="E23" s="976"/>
      <c r="F23" s="1069">
        <f>$B$5-(D23-$E$5)</f>
        <v>84.999999999999943</v>
      </c>
      <c r="G23" s="1070">
        <f>$B$5-(E23-$E$5)</f>
        <v>385.79999999999995</v>
      </c>
      <c r="H23" s="1075">
        <f>F23+$G$5</f>
        <v>83.099999999999937</v>
      </c>
      <c r="I23" s="1076">
        <f>G23+$G$5</f>
        <v>383.9</v>
      </c>
      <c r="J23" s="973" t="s">
        <v>835</v>
      </c>
      <c r="K23" s="977"/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/>
      <c r="S23" s="979"/>
      <c r="T23" s="973"/>
      <c r="U23" s="977"/>
      <c r="V23" s="674"/>
      <c r="W23" s="973"/>
      <c r="X23" s="981"/>
      <c r="Y23" s="977"/>
      <c r="Z23" s="982"/>
      <c r="AA23" s="978"/>
      <c r="AB23" s="674"/>
      <c r="AC23" s="985">
        <f>AB23-(L23+M23)/2/0.8*0.9</f>
        <v>0</v>
      </c>
      <c r="AD23" s="800"/>
      <c r="AE23" s="688"/>
    </row>
    <row r="24" spans="2:31" x14ac:dyDescent="0.25">
      <c r="B24" s="94"/>
      <c r="C24" s="399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1" x14ac:dyDescent="0.25">
      <c r="B25" s="819"/>
      <c r="C25" s="1078"/>
      <c r="D25" s="865"/>
      <c r="E25" s="866"/>
      <c r="F25" s="1067">
        <f>$B$3-(D25-$E$3)</f>
        <v>318.2</v>
      </c>
      <c r="G25" s="1068">
        <f>$B$3-(E25-$E$3)</f>
        <v>318.2</v>
      </c>
      <c r="H25" s="1073">
        <f>F25+$G$3</f>
        <v>317</v>
      </c>
      <c r="I25" s="1074">
        <f>G25+$G$3</f>
        <v>317</v>
      </c>
      <c r="J25" s="973"/>
      <c r="K25" s="977"/>
      <c r="L25" s="982"/>
      <c r="M25" s="978"/>
      <c r="N25" s="982"/>
      <c r="O25" s="981"/>
      <c r="P25" s="984">
        <f>87.4-L25-N25</f>
        <v>87.4</v>
      </c>
      <c r="Q25" s="985">
        <f>87.4-M25-O25</f>
        <v>87.4</v>
      </c>
      <c r="R25" s="674"/>
      <c r="S25" s="973"/>
      <c r="T25" s="973"/>
      <c r="U25" s="977"/>
      <c r="V25" s="674"/>
      <c r="W25" s="973"/>
      <c r="X25" s="979"/>
      <c r="Y25" s="980"/>
      <c r="Z25" s="982"/>
      <c r="AA25" s="978"/>
      <c r="AB25" s="674"/>
      <c r="AC25" s="985">
        <f>AB25-(L25+M25)/2/0.8*0.9</f>
        <v>0</v>
      </c>
      <c r="AD25" s="778" t="e">
        <f>(Z25+AA25)/(Z25+AA25+Z26+AA26)*100</f>
        <v>#DIV/0!</v>
      </c>
      <c r="AE25" s="779" t="e">
        <f>(Z25+AA26)/(Z25+AA25+Z26+AA26)*100</f>
        <v>#DIV/0!</v>
      </c>
    </row>
    <row r="26" spans="2:31" x14ac:dyDescent="0.25">
      <c r="B26" s="820"/>
      <c r="C26" s="406"/>
      <c r="D26" s="975"/>
      <c r="E26" s="976"/>
      <c r="F26" s="1069">
        <f>$B$5-(D26-$E$5)</f>
        <v>385.79999999999995</v>
      </c>
      <c r="G26" s="1070">
        <f>$B$5-(E26-$E$5)</f>
        <v>385.79999999999995</v>
      </c>
      <c r="H26" s="1075">
        <f>F26+$G$5</f>
        <v>383.9</v>
      </c>
      <c r="I26" s="1076">
        <f>G26+$G$5</f>
        <v>383.9</v>
      </c>
      <c r="J26" s="973"/>
      <c r="K26" s="977"/>
      <c r="L26" s="982"/>
      <c r="M26" s="978"/>
      <c r="N26" s="982"/>
      <c r="O26" s="981"/>
      <c r="P26" s="984">
        <f>96.4-L26-N26</f>
        <v>96.4</v>
      </c>
      <c r="Q26" s="985">
        <f>96.4-M26-O26</f>
        <v>96.4</v>
      </c>
      <c r="R26" s="983"/>
      <c r="S26" s="979"/>
      <c r="T26" s="973"/>
      <c r="U26" s="977"/>
      <c r="V26" s="674"/>
      <c r="W26" s="973"/>
      <c r="X26" s="981"/>
      <c r="Y26" s="977"/>
      <c r="Z26" s="982"/>
      <c r="AA26" s="978"/>
      <c r="AB26" s="674"/>
      <c r="AC26" s="985">
        <f>AB26-(L26+M26)/2/0.8*0.9</f>
        <v>0</v>
      </c>
      <c r="AD26" s="800"/>
      <c r="AE26" s="688"/>
    </row>
    <row r="27" spans="2:31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1" x14ac:dyDescent="0.25">
      <c r="B28" s="819"/>
      <c r="C28" s="1078"/>
      <c r="D28" s="865"/>
      <c r="E28" s="866"/>
      <c r="F28" s="1067">
        <f>$B$3-(D28-$E$3)</f>
        <v>318.2</v>
      </c>
      <c r="G28" s="1068">
        <f>$B$3-(E28-$E$3)</f>
        <v>318.2</v>
      </c>
      <c r="H28" s="1073">
        <f>F28+$G$3</f>
        <v>317</v>
      </c>
      <c r="I28" s="1074">
        <f>G28+$G$3</f>
        <v>317</v>
      </c>
      <c r="J28" s="973"/>
      <c r="K28" s="977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/>
      <c r="S28" s="973"/>
      <c r="T28" s="973"/>
      <c r="U28" s="977"/>
      <c r="V28" s="674"/>
      <c r="W28" s="973"/>
      <c r="X28" s="979"/>
      <c r="Y28" s="980"/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1" x14ac:dyDescent="0.25">
      <c r="B29" s="820"/>
      <c r="C29" s="406"/>
      <c r="D29" s="975"/>
      <c r="E29" s="976"/>
      <c r="F29" s="1069">
        <f>$B$5-(D29-$E$5)</f>
        <v>385.79999999999995</v>
      </c>
      <c r="G29" s="1070">
        <f>$B$5-(E29-$E$5)</f>
        <v>385.79999999999995</v>
      </c>
      <c r="H29" s="1075">
        <f>F29+$G$5</f>
        <v>383.9</v>
      </c>
      <c r="I29" s="1076">
        <f>G29+$G$5</f>
        <v>383.9</v>
      </c>
      <c r="J29" s="973"/>
      <c r="K29" s="977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/>
      <c r="S29" s="979"/>
      <c r="T29" s="973"/>
      <c r="U29" s="977"/>
      <c r="V29" s="674"/>
      <c r="W29" s="973"/>
      <c r="X29" s="981"/>
      <c r="Y29" s="977"/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3" t="s">
        <v>0</v>
      </c>
      <c r="B4" s="1114"/>
      <c r="C4" s="1114"/>
      <c r="D4" s="1114"/>
      <c r="E4" s="1114"/>
      <c r="F4" s="1115"/>
    </row>
    <row r="5" spans="1:6" x14ac:dyDescent="0.2">
      <c r="A5" s="2" t="s">
        <v>1</v>
      </c>
      <c r="B5" s="1116" t="s">
        <v>756</v>
      </c>
      <c r="C5" s="1117"/>
      <c r="D5" s="3" t="s">
        <v>2</v>
      </c>
      <c r="E5" s="1118" t="s">
        <v>813</v>
      </c>
      <c r="F5" s="1119"/>
    </row>
    <row r="6" spans="1:6" x14ac:dyDescent="0.2">
      <c r="A6" s="4" t="s">
        <v>3</v>
      </c>
      <c r="B6" s="1120"/>
      <c r="C6" s="1121"/>
      <c r="D6" s="5" t="s">
        <v>4</v>
      </c>
      <c r="E6" s="1122" t="s">
        <v>814</v>
      </c>
      <c r="F6" s="1123"/>
    </row>
    <row r="7" spans="1:6" x14ac:dyDescent="0.2">
      <c r="A7" s="6" t="s">
        <v>5</v>
      </c>
      <c r="B7" s="1109" t="s">
        <v>815</v>
      </c>
      <c r="C7" s="1110"/>
      <c r="D7" s="7" t="s">
        <v>6</v>
      </c>
      <c r="E7" s="1111" t="s">
        <v>816</v>
      </c>
      <c r="F7" s="1112"/>
    </row>
    <row r="9" spans="1:6" x14ac:dyDescent="0.2">
      <c r="A9" s="1099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00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01" t="s">
        <v>759</v>
      </c>
      <c r="B12" s="959" t="s">
        <v>785</v>
      </c>
      <c r="C12" s="960" t="s">
        <v>785</v>
      </c>
      <c r="D12" s="1102" t="s">
        <v>11</v>
      </c>
      <c r="E12" s="1011"/>
      <c r="F12" s="1012"/>
    </row>
    <row r="13" spans="1:6" x14ac:dyDescent="0.2">
      <c r="A13" s="1100"/>
      <c r="B13" s="961" t="s">
        <v>786</v>
      </c>
      <c r="C13" s="962" t="s">
        <v>786</v>
      </c>
      <c r="D13" s="1103"/>
      <c r="E13" s="1013"/>
      <c r="F13" s="1014"/>
    </row>
    <row r="15" spans="1:6" x14ac:dyDescent="0.2">
      <c r="A15" s="1104" t="s">
        <v>48</v>
      </c>
      <c r="B15" s="64">
        <v>-2.9</v>
      </c>
      <c r="C15" s="64">
        <v>-2.6</v>
      </c>
      <c r="D15" s="1106" t="s">
        <v>508</v>
      </c>
      <c r="E15" s="1040">
        <v>2</v>
      </c>
      <c r="F15" s="1041">
        <v>2</v>
      </c>
    </row>
    <row r="16" spans="1:6" x14ac:dyDescent="0.2">
      <c r="A16" s="1105"/>
      <c r="B16" s="958">
        <v>-2.6</v>
      </c>
      <c r="C16" s="958">
        <v>-2.2999999999999998</v>
      </c>
      <c r="D16" s="1107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08" t="s">
        <v>536</v>
      </c>
      <c r="I22" s="1108"/>
      <c r="J22" s="1108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094">
        <f>J34-K34-J25</f>
        <v>59.920000000000016</v>
      </c>
      <c r="M34" s="1095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096">
        <f>J35-K35-J27</f>
        <v>68.599999999999994</v>
      </c>
      <c r="M35" s="1097"/>
    </row>
    <row r="36" spans="1:15" x14ac:dyDescent="0.2">
      <c r="C36" s="1098" t="s">
        <v>574</v>
      </c>
      <c r="D36" s="1098"/>
      <c r="E36" s="1098"/>
      <c r="F36" s="1098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098" t="s">
        <v>574</v>
      </c>
      <c r="D40" s="1098"/>
      <c r="E40" s="1098"/>
      <c r="F40" s="1098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3" t="s">
        <v>0</v>
      </c>
      <c r="B4" s="1114"/>
      <c r="C4" s="1114"/>
      <c r="D4" s="1114"/>
      <c r="E4" s="1114"/>
      <c r="F4" s="1115"/>
    </row>
    <row r="5" spans="1:6" x14ac:dyDescent="0.2">
      <c r="A5" s="2" t="s">
        <v>1</v>
      </c>
      <c r="B5" s="1116" t="s">
        <v>664</v>
      </c>
      <c r="C5" s="1117"/>
      <c r="D5" s="3" t="s">
        <v>2</v>
      </c>
      <c r="E5" s="1118" t="s">
        <v>755</v>
      </c>
      <c r="F5" s="1119"/>
    </row>
    <row r="6" spans="1:6" x14ac:dyDescent="0.2">
      <c r="A6" s="4" t="s">
        <v>3</v>
      </c>
      <c r="B6" s="1120"/>
      <c r="C6" s="1121"/>
      <c r="D6" s="5" t="s">
        <v>4</v>
      </c>
      <c r="E6" s="1122" t="s">
        <v>757</v>
      </c>
      <c r="F6" s="1123"/>
    </row>
    <row r="7" spans="1:6" x14ac:dyDescent="0.2">
      <c r="A7" s="6" t="s">
        <v>5</v>
      </c>
      <c r="B7" s="1109" t="s">
        <v>820</v>
      </c>
      <c r="C7" s="1110"/>
      <c r="D7" s="7" t="s">
        <v>6</v>
      </c>
      <c r="E7" s="1111" t="s">
        <v>819</v>
      </c>
      <c r="F7" s="1112"/>
    </row>
    <row r="9" spans="1:6" x14ac:dyDescent="0.2">
      <c r="A9" s="1099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00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01" t="s">
        <v>759</v>
      </c>
      <c r="B12" s="959">
        <v>62</v>
      </c>
      <c r="C12" s="960"/>
      <c r="D12" s="1102" t="s">
        <v>11</v>
      </c>
      <c r="E12" s="1011"/>
      <c r="F12" s="1012"/>
    </row>
    <row r="13" spans="1:6" x14ac:dyDescent="0.2">
      <c r="A13" s="1100"/>
      <c r="B13" s="961">
        <v>82</v>
      </c>
      <c r="C13" s="962"/>
      <c r="D13" s="1103"/>
      <c r="E13" s="1013"/>
      <c r="F13" s="1014"/>
    </row>
    <row r="15" spans="1:6" x14ac:dyDescent="0.2">
      <c r="A15" s="1104" t="s">
        <v>48</v>
      </c>
      <c r="B15" s="64"/>
      <c r="C15" s="64"/>
      <c r="D15" s="1106" t="s">
        <v>508</v>
      </c>
      <c r="E15" s="1040"/>
      <c r="F15" s="1041"/>
    </row>
    <row r="16" spans="1:6" x14ac:dyDescent="0.2">
      <c r="A16" s="1105"/>
      <c r="B16" s="958"/>
      <c r="C16" s="958"/>
      <c r="D16" s="1107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08" t="s">
        <v>536</v>
      </c>
      <c r="I22" s="1108"/>
      <c r="J22" s="1108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094">
        <f>J34-K34-J25</f>
        <v>59.920000000000016</v>
      </c>
      <c r="M34" s="1095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096">
        <f>J35-K35-J27</f>
        <v>68.599999999999994</v>
      </c>
      <c r="M35" s="1097"/>
    </row>
    <row r="36" spans="1:13" x14ac:dyDescent="0.2">
      <c r="C36" s="1098" t="s">
        <v>574</v>
      </c>
      <c r="D36" s="1098"/>
      <c r="E36" s="1098"/>
      <c r="F36" s="1098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098" t="s">
        <v>574</v>
      </c>
      <c r="D40" s="1098"/>
      <c r="E40" s="1098"/>
      <c r="F40" s="1098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24" t="s">
        <v>638</v>
      </c>
      <c r="AC11" s="1125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31" t="s">
        <v>645</v>
      </c>
      <c r="Z18" s="1132"/>
      <c r="AA18" s="1132"/>
      <c r="AB18" s="1132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26" t="s">
        <v>646</v>
      </c>
      <c r="Z19" s="1127"/>
      <c r="AA19" s="1127"/>
      <c r="AB19" s="1128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29" t="s">
        <v>644</v>
      </c>
      <c r="Z20" s="1130"/>
      <c r="AA20" s="1130"/>
      <c r="AB20" s="1130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57" t="s">
        <v>708</v>
      </c>
      <c r="B1" s="1158"/>
      <c r="C1" s="1158"/>
      <c r="D1" s="1159"/>
      <c r="F1" s="924"/>
      <c r="G1" s="924"/>
      <c r="H1" s="924"/>
      <c r="I1" s="924"/>
    </row>
    <row r="2" spans="1:9" s="903" customFormat="1" x14ac:dyDescent="0.25">
      <c r="A2" s="1160" t="s">
        <v>668</v>
      </c>
      <c r="B2" s="1162" t="s">
        <v>699</v>
      </c>
      <c r="C2" s="1164" t="s">
        <v>669</v>
      </c>
      <c r="D2" s="1166">
        <v>44336</v>
      </c>
      <c r="F2" s="380"/>
      <c r="G2" s="380"/>
      <c r="H2" s="380"/>
      <c r="I2" s="380"/>
    </row>
    <row r="3" spans="1:9" s="903" customFormat="1" x14ac:dyDescent="0.25">
      <c r="A3" s="1161"/>
      <c r="B3" s="1163"/>
      <c r="C3" s="1165"/>
      <c r="D3" s="1167"/>
      <c r="F3" s="380"/>
      <c r="G3" s="380"/>
      <c r="H3" s="380"/>
      <c r="I3" s="380"/>
    </row>
    <row r="4" spans="1:9" s="903" customFormat="1" ht="21" x14ac:dyDescent="0.35">
      <c r="A4" s="1154" t="s">
        <v>670</v>
      </c>
      <c r="B4" s="1155"/>
      <c r="C4" s="1155"/>
      <c r="D4" s="1156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33" t="s">
        <v>693</v>
      </c>
      <c r="B18" s="1134"/>
      <c r="C18" s="1134"/>
      <c r="D18" s="1135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36" t="s">
        <v>695</v>
      </c>
      <c r="B20" s="1137"/>
      <c r="C20" s="1137"/>
      <c r="D20" s="1138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39" t="s">
        <v>698</v>
      </c>
      <c r="B23" s="1140"/>
      <c r="C23" s="1140"/>
      <c r="D23" s="1141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42" t="s">
        <v>673</v>
      </c>
      <c r="B32" s="1143"/>
      <c r="C32" s="1143"/>
      <c r="D32" s="1144"/>
      <c r="F32" s="928" t="s">
        <v>747</v>
      </c>
      <c r="G32" s="928"/>
      <c r="H32" s="928"/>
    </row>
    <row r="33" spans="1:9" s="903" customFormat="1" ht="20.100000000000001" customHeight="1" x14ac:dyDescent="0.25">
      <c r="A33" s="1145"/>
      <c r="B33" s="1146"/>
      <c r="C33" s="1146"/>
      <c r="D33" s="1147"/>
      <c r="F33" s="928" t="s">
        <v>743</v>
      </c>
      <c r="G33" s="928"/>
      <c r="H33" s="928"/>
    </row>
    <row r="34" spans="1:9" s="903" customFormat="1" ht="20.100000000000001" customHeight="1" x14ac:dyDescent="0.25">
      <c r="A34" s="1148"/>
      <c r="B34" s="1149"/>
      <c r="C34" s="1149"/>
      <c r="D34" s="1150"/>
      <c r="F34" s="928" t="s">
        <v>748</v>
      </c>
      <c r="G34" s="928"/>
      <c r="H34" s="928"/>
    </row>
    <row r="35" spans="1:9" s="903" customFormat="1" ht="20.100000000000001" customHeight="1" x14ac:dyDescent="0.25">
      <c r="A35" s="1148"/>
      <c r="B35" s="1149"/>
      <c r="C35" s="1149"/>
      <c r="D35" s="1150"/>
      <c r="F35" s="928" t="s">
        <v>742</v>
      </c>
      <c r="G35" s="928"/>
      <c r="H35" s="928"/>
    </row>
    <row r="36" spans="1:9" s="903" customFormat="1" ht="20.100000000000001" customHeight="1" x14ac:dyDescent="0.25">
      <c r="A36" s="1148"/>
      <c r="B36" s="1149"/>
      <c r="C36" s="1149"/>
      <c r="D36" s="1150"/>
    </row>
    <row r="37" spans="1:9" s="903" customFormat="1" ht="20.100000000000001" customHeight="1" x14ac:dyDescent="0.25">
      <c r="A37" s="1148"/>
      <c r="B37" s="1149"/>
      <c r="C37" s="1149"/>
      <c r="D37" s="1150"/>
    </row>
    <row r="38" spans="1:9" s="903" customFormat="1" ht="20.100000000000001" customHeight="1" x14ac:dyDescent="0.25">
      <c r="A38" s="1148"/>
      <c r="B38" s="1149"/>
      <c r="C38" s="1149"/>
      <c r="D38" s="1150"/>
    </row>
    <row r="39" spans="1:9" s="903" customFormat="1" ht="20.100000000000001" customHeight="1" x14ac:dyDescent="0.25">
      <c r="A39" s="1148"/>
      <c r="B39" s="1149"/>
      <c r="C39" s="1149"/>
      <c r="D39" s="1150"/>
    </row>
    <row r="40" spans="1:9" s="903" customFormat="1" ht="20.100000000000001" customHeight="1" x14ac:dyDescent="0.25">
      <c r="A40" s="1148"/>
      <c r="B40" s="1149"/>
      <c r="C40" s="1149"/>
      <c r="D40" s="1150"/>
    </row>
    <row r="41" spans="1:9" s="903" customFormat="1" ht="20.100000000000001" customHeight="1" x14ac:dyDescent="0.25">
      <c r="A41" s="1148"/>
      <c r="B41" s="1149"/>
      <c r="C41" s="1149"/>
      <c r="D41" s="1150"/>
    </row>
    <row r="42" spans="1:9" s="903" customFormat="1" ht="20.100000000000001" customHeight="1" x14ac:dyDescent="0.25">
      <c r="A42" s="1148"/>
      <c r="B42" s="1149"/>
      <c r="C42" s="1149"/>
      <c r="D42" s="1150"/>
      <c r="F42" s="380"/>
      <c r="G42" s="380"/>
      <c r="H42" s="380"/>
      <c r="I42" s="380"/>
    </row>
    <row r="43" spans="1:9" s="903" customFormat="1" ht="20.100000000000001" customHeight="1" x14ac:dyDescent="0.25">
      <c r="A43" s="1148"/>
      <c r="B43" s="1149"/>
      <c r="C43" s="1149"/>
      <c r="D43" s="1150"/>
      <c r="F43" s="380"/>
      <c r="G43" s="380"/>
      <c r="H43" s="380"/>
      <c r="I43" s="380"/>
    </row>
    <row r="44" spans="1:9" s="903" customFormat="1" ht="20.100000000000001" customHeight="1" x14ac:dyDescent="0.25">
      <c r="A44" s="1148"/>
      <c r="B44" s="1149"/>
      <c r="C44" s="1149"/>
      <c r="D44" s="1150"/>
      <c r="F44" s="380"/>
      <c r="G44" s="380"/>
      <c r="H44" s="380"/>
      <c r="I44" s="380"/>
    </row>
    <row r="45" spans="1:9" s="903" customFormat="1" ht="20.100000000000001" customHeight="1" x14ac:dyDescent="0.25">
      <c r="A45" s="1148"/>
      <c r="B45" s="1149"/>
      <c r="C45" s="1149"/>
      <c r="D45" s="1150"/>
      <c r="F45" s="380"/>
      <c r="G45" s="380"/>
      <c r="H45" s="380"/>
      <c r="I45" s="380"/>
    </row>
    <row r="46" spans="1:9" s="903" customFormat="1" ht="20.100000000000001" customHeight="1" x14ac:dyDescent="0.25">
      <c r="A46" s="1148"/>
      <c r="B46" s="1149"/>
      <c r="C46" s="1149"/>
      <c r="D46" s="1150"/>
      <c r="F46" s="380"/>
      <c r="G46" s="380"/>
      <c r="H46" s="380"/>
      <c r="I46" s="380"/>
    </row>
    <row r="47" spans="1:9" s="903" customFormat="1" ht="20.100000000000001" customHeight="1" thickBot="1" x14ac:dyDescent="0.3">
      <c r="A47" s="1151"/>
      <c r="B47" s="1152"/>
      <c r="C47" s="1152"/>
      <c r="D47" s="1153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4:D4"/>
    <mergeCell ref="A1:D1"/>
    <mergeCell ref="A2:A3"/>
    <mergeCell ref="B2:B3"/>
    <mergeCell ref="C2:C3"/>
    <mergeCell ref="D2:D3"/>
    <mergeCell ref="A18:D18"/>
    <mergeCell ref="A20:D20"/>
    <mergeCell ref="A23:D23"/>
    <mergeCell ref="A32:D32"/>
    <mergeCell ref="A33:D47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AM49"/>
  <sheetViews>
    <sheetView showGridLines="0" tabSelected="1" topLeftCell="G1" zoomScale="70" zoomScaleNormal="70" workbookViewId="0">
      <selection activeCell="AL35" sqref="AL35"/>
    </sheetView>
  </sheetViews>
  <sheetFormatPr defaultRowHeight="15" x14ac:dyDescent="0.25"/>
  <cols>
    <col min="1" max="1" width="3.7109375" customWidth="1"/>
    <col min="21" max="21" width="18" bestFit="1" customWidth="1"/>
    <col min="24" max="24" width="11.85546875" bestFit="1" customWidth="1"/>
    <col min="27" max="27" width="11.85546875" bestFit="1" customWidth="1"/>
    <col min="33" max="33" width="18.5703125" bestFit="1" customWidth="1"/>
    <col min="34" max="34" width="8.140625" bestFit="1" customWidth="1"/>
    <col min="35" max="35" width="12.42578125" bestFit="1" customWidth="1"/>
    <col min="36" max="36" width="11.5703125" bestFit="1" customWidth="1"/>
    <col min="37" max="37" width="8.85546875" bestFit="1" customWidth="1"/>
    <col min="38" max="38" width="14.85546875" bestFit="1" customWidth="1"/>
    <col min="39" max="39" width="11.140625" customWidth="1"/>
  </cols>
  <sheetData>
    <row r="2" spans="2:27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27" s="380" customFormat="1" ht="16.5" thickTop="1" thickBot="1" x14ac:dyDescent="0.3"/>
    <row r="4" spans="2:27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  <c r="U4" s="1256" t="s">
        <v>854</v>
      </c>
      <c r="V4" s="1259">
        <v>709</v>
      </c>
      <c r="W4" s="1259"/>
      <c r="X4" s="1259"/>
      <c r="Y4" s="1260">
        <v>708</v>
      </c>
      <c r="Z4" s="1260"/>
      <c r="AA4" s="1261"/>
    </row>
    <row r="5" spans="2:27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  <c r="U5" s="99"/>
      <c r="V5" s="92" t="s">
        <v>840</v>
      </c>
      <c r="W5" s="381" t="s">
        <v>845</v>
      </c>
      <c r="X5" s="1240" t="s">
        <v>848</v>
      </c>
      <c r="Y5" s="92" t="s">
        <v>844</v>
      </c>
      <c r="Z5" s="381" t="s">
        <v>845</v>
      </c>
      <c r="AA5" s="1241" t="s">
        <v>848</v>
      </c>
    </row>
    <row r="6" spans="2:27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  <c r="U6" s="140" t="s">
        <v>851</v>
      </c>
      <c r="V6" s="615">
        <v>335.6</v>
      </c>
      <c r="W6" s="615"/>
      <c r="X6" s="92"/>
      <c r="Y6" s="615">
        <v>334.14</v>
      </c>
      <c r="Z6" s="615"/>
      <c r="AA6" s="128"/>
    </row>
    <row r="7" spans="2:27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  <c r="U7" s="140" t="s">
        <v>852</v>
      </c>
      <c r="V7" s="615">
        <v>43.2</v>
      </c>
      <c r="W7" s="615"/>
      <c r="X7" s="92"/>
      <c r="Y7" s="615">
        <v>40</v>
      </c>
      <c r="Z7" s="615"/>
      <c r="AA7" s="128"/>
    </row>
    <row r="8" spans="2:27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  <c r="U8" s="140" t="s">
        <v>853</v>
      </c>
      <c r="V8" s="1249">
        <v>31.3</v>
      </c>
      <c r="W8" s="615"/>
      <c r="X8" s="92"/>
      <c r="Y8" s="615">
        <v>28.4</v>
      </c>
      <c r="Z8" s="615"/>
      <c r="AA8" s="128"/>
    </row>
    <row r="9" spans="2:27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  <c r="U9" s="140" t="s">
        <v>842</v>
      </c>
      <c r="V9" s="1250">
        <v>1.2689999999999999</v>
      </c>
      <c r="W9" s="1257">
        <v>1.464</v>
      </c>
      <c r="X9" s="1244">
        <f>(V9-W9)/W9</f>
        <v>-0.13319672131147545</v>
      </c>
      <c r="Y9" s="1254">
        <v>1.242</v>
      </c>
      <c r="Z9" s="1257">
        <v>1.55</v>
      </c>
      <c r="AA9" s="1245">
        <f>(Y9-Z9)/Z9</f>
        <v>-0.19870967741935486</v>
      </c>
    </row>
    <row r="10" spans="2:27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  <c r="U10" s="1242" t="s">
        <v>849</v>
      </c>
      <c r="V10" s="1251">
        <v>6419.1</v>
      </c>
      <c r="W10" s="1257">
        <f>0.5*1.17*(V6/3.6)^2*W9</f>
        <v>7442.7913733333335</v>
      </c>
      <c r="X10" s="1244">
        <f>(V10-W10)/W10</f>
        <v>-0.13754132313866835</v>
      </c>
      <c r="Y10" s="1255">
        <v>6219.93</v>
      </c>
      <c r="Z10" s="1257">
        <f>0.5*1.17*(Y6/3.6)^2*Z9</f>
        <v>7811.5910518749979</v>
      </c>
      <c r="AA10" s="1245">
        <f>(Y10-Z10)/Z10</f>
        <v>-0.20375632074248881</v>
      </c>
    </row>
    <row r="11" spans="2:27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  <c r="U11" s="140" t="s">
        <v>843</v>
      </c>
      <c r="V11" s="1250">
        <v>1.502</v>
      </c>
      <c r="W11" s="1257">
        <v>2.0870000000000002</v>
      </c>
      <c r="X11" s="1244">
        <f t="shared" ref="X10:X12" si="0">(V11-W11)/W11</f>
        <v>-0.28030666027791096</v>
      </c>
      <c r="Y11" s="1254">
        <v>1.907</v>
      </c>
      <c r="Z11" s="1257">
        <v>2.0670000000000002</v>
      </c>
      <c r="AA11" s="1245">
        <f t="shared" ref="AA11:AA14" si="1">(Y11-Z11)/Z11</f>
        <v>-7.7406869859700106E-2</v>
      </c>
    </row>
    <row r="12" spans="2:27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  <c r="U12" s="1242" t="s">
        <v>850</v>
      </c>
      <c r="V12" s="1251">
        <v>7601.2</v>
      </c>
      <c r="W12" s="1257">
        <f>0.5*1.17*(V6/3.6)^2*W11</f>
        <v>10610.044806111113</v>
      </c>
      <c r="X12" s="1244">
        <f>(V12-W12)/W12</f>
        <v>-0.28358455228936413</v>
      </c>
      <c r="Y12" s="1255">
        <v>9561.42</v>
      </c>
      <c r="Z12" s="1257">
        <f>0.5*1.17*(Y6/3.6)^2*Z11</f>
        <v>10417.134647887498</v>
      </c>
      <c r="AA12" s="1245">
        <f>(Y12-Z12)/Z12</f>
        <v>-8.2144915738516414E-2</v>
      </c>
    </row>
    <row r="13" spans="2:27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  <c r="U13" s="140" t="s">
        <v>846</v>
      </c>
      <c r="V13" s="1250">
        <v>2.77</v>
      </c>
      <c r="W13" s="1257">
        <v>3.5510000000000002</v>
      </c>
      <c r="X13" s="1244">
        <f>(V13-W13)/W13</f>
        <v>-0.21993804562095187</v>
      </c>
      <c r="Y13" s="1254">
        <v>3.1459999999999999</v>
      </c>
      <c r="Z13" s="1257">
        <v>3.617</v>
      </c>
      <c r="AA13" s="1245">
        <f>(Y13-Z13)/Z13</f>
        <v>-0.13021841304948856</v>
      </c>
    </row>
    <row r="14" spans="2:27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  <c r="U14" s="1242" t="s">
        <v>847</v>
      </c>
      <c r="V14" s="1252">
        <f>V9+V11</f>
        <v>2.7709999999999999</v>
      </c>
      <c r="W14" s="615"/>
      <c r="X14" s="460"/>
      <c r="Y14" s="1252">
        <f>Y9+Y11</f>
        <v>3.149</v>
      </c>
      <c r="Z14" s="615"/>
      <c r="AA14" s="1246"/>
    </row>
    <row r="15" spans="2:27" ht="15.75" thickBot="1" x14ac:dyDescent="0.3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  <c r="U15" s="1243" t="s">
        <v>841</v>
      </c>
      <c r="V15" s="1253">
        <v>1.0609999999999999</v>
      </c>
      <c r="W15" s="1258">
        <v>1.0329999999999999</v>
      </c>
      <c r="X15" s="1247">
        <f>(V15-W15)/W15</f>
        <v>2.7105517909002931E-2</v>
      </c>
      <c r="Y15" s="1253">
        <v>1.121</v>
      </c>
      <c r="Z15" s="1258">
        <v>1.032</v>
      </c>
      <c r="AA15" s="1248">
        <f>(Y15-Z15)/Z15</f>
        <v>8.6240310077519353E-2</v>
      </c>
    </row>
    <row r="16" spans="2:27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3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3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3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3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3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3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39" ht="19.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  <c r="U23" s="1256" t="s">
        <v>855</v>
      </c>
      <c r="V23" s="1259">
        <v>709</v>
      </c>
      <c r="W23" s="1259"/>
      <c r="X23" s="1259"/>
      <c r="Y23" s="1260">
        <v>708</v>
      </c>
      <c r="Z23" s="1260"/>
      <c r="AA23" s="1261"/>
      <c r="AG23" s="1256" t="s">
        <v>855</v>
      </c>
      <c r="AH23" s="1259">
        <v>709</v>
      </c>
      <c r="AI23" s="1259"/>
      <c r="AJ23" s="1259"/>
      <c r="AK23" s="1260">
        <v>708</v>
      </c>
      <c r="AL23" s="1260"/>
      <c r="AM23" s="1261"/>
    </row>
    <row r="24" spans="2:3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  <c r="U24" s="99"/>
      <c r="V24" s="92" t="s">
        <v>840</v>
      </c>
      <c r="W24" s="381" t="s">
        <v>845</v>
      </c>
      <c r="X24" s="1240" t="s">
        <v>848</v>
      </c>
      <c r="Y24" s="92" t="s">
        <v>844</v>
      </c>
      <c r="Z24" s="381" t="s">
        <v>845</v>
      </c>
      <c r="AA24" s="1241" t="s">
        <v>848</v>
      </c>
      <c r="AG24" s="99"/>
      <c r="AH24" s="92" t="s">
        <v>840</v>
      </c>
      <c r="AI24" s="381" t="s">
        <v>845</v>
      </c>
      <c r="AJ24" s="1240" t="s">
        <v>848</v>
      </c>
      <c r="AK24" s="92" t="s">
        <v>844</v>
      </c>
      <c r="AL24" s="381" t="s">
        <v>845</v>
      </c>
      <c r="AM24" s="1241" t="s">
        <v>848</v>
      </c>
    </row>
    <row r="25" spans="2:3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  <c r="U25" s="140" t="s">
        <v>851</v>
      </c>
      <c r="V25" s="615">
        <v>324</v>
      </c>
      <c r="W25" s="615"/>
      <c r="X25" s="92"/>
      <c r="Y25" s="615">
        <v>322.5</v>
      </c>
      <c r="Z25" s="615"/>
      <c r="AA25" s="128"/>
      <c r="AG25" s="140" t="s">
        <v>851</v>
      </c>
      <c r="AH25" s="615">
        <v>330</v>
      </c>
      <c r="AI25" s="615"/>
      <c r="AJ25" s="92"/>
      <c r="AK25" s="615">
        <v>330</v>
      </c>
      <c r="AL25" s="615"/>
      <c r="AM25" s="128"/>
    </row>
    <row r="26" spans="2:3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  <c r="U26" s="140" t="s">
        <v>852</v>
      </c>
      <c r="V26" s="615">
        <v>42.7</v>
      </c>
      <c r="W26" s="615"/>
      <c r="X26" s="92"/>
      <c r="Y26" s="615">
        <v>40.6</v>
      </c>
      <c r="Z26" s="615"/>
      <c r="AA26" s="128"/>
      <c r="AG26" s="140" t="s">
        <v>852</v>
      </c>
      <c r="AH26" s="615">
        <v>43.3</v>
      </c>
      <c r="AI26" s="615"/>
      <c r="AJ26" s="92"/>
      <c r="AK26" s="615">
        <v>38.6</v>
      </c>
      <c r="AL26" s="615"/>
      <c r="AM26" s="128"/>
    </row>
    <row r="27" spans="2:3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  <c r="U27" s="140" t="s">
        <v>853</v>
      </c>
      <c r="V27" s="1249">
        <v>31</v>
      </c>
      <c r="W27" s="615"/>
      <c r="X27" s="92"/>
      <c r="Y27" s="615">
        <v>30.6</v>
      </c>
      <c r="Z27" s="615"/>
      <c r="AA27" s="128"/>
      <c r="AG27" s="140" t="s">
        <v>853</v>
      </c>
      <c r="AH27" s="1262">
        <v>31</v>
      </c>
      <c r="AI27" s="615"/>
      <c r="AJ27" s="92"/>
      <c r="AK27" s="615">
        <v>28.6</v>
      </c>
      <c r="AL27" s="615"/>
      <c r="AM27" s="128"/>
    </row>
    <row r="28" spans="2:3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  <c r="U28" s="140" t="s">
        <v>842</v>
      </c>
      <c r="V28" s="1250">
        <v>1.298</v>
      </c>
      <c r="W28" s="1257">
        <v>1.478</v>
      </c>
      <c r="X28" s="1244">
        <f>(V28-W28)/W28</f>
        <v>-0.12178619756427601</v>
      </c>
      <c r="Y28" s="1254">
        <v>1.3129999999999999</v>
      </c>
      <c r="Z28" s="1257">
        <v>1.55</v>
      </c>
      <c r="AA28" s="1245">
        <f>(Y28-Z28)/Z28</f>
        <v>-0.15290322580645166</v>
      </c>
      <c r="AG28" s="140" t="s">
        <v>842</v>
      </c>
      <c r="AH28" s="1250">
        <v>1.351</v>
      </c>
      <c r="AI28" s="1257">
        <v>1.4870000000000001</v>
      </c>
      <c r="AJ28" s="1244">
        <f>(AH28-AI28)/AI28</f>
        <v>-9.1459314055144666E-2</v>
      </c>
      <c r="AK28" s="1254">
        <v>1.522</v>
      </c>
      <c r="AL28" s="1257">
        <v>1.579</v>
      </c>
      <c r="AM28" s="1245">
        <f>(AK28-AL28)/AL28</f>
        <v>-3.6098796706776404E-2</v>
      </c>
    </row>
    <row r="29" spans="2:3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  <c r="U29" s="1242" t="s">
        <v>849</v>
      </c>
      <c r="V29" s="1251">
        <v>6163.4</v>
      </c>
      <c r="W29" s="1257">
        <f>0.5*1.17*(V25/3.6)^2*W28</f>
        <v>7003.5029999999997</v>
      </c>
      <c r="X29" s="1244">
        <f>(V29-W29)/W29</f>
        <v>-0.11995468553379646</v>
      </c>
      <c r="Y29" s="1255">
        <v>6178.7</v>
      </c>
      <c r="Z29" s="1257">
        <f>0.5*1.17*(Y25/3.6)^2*Z28</f>
        <v>7276.8261718749991</v>
      </c>
      <c r="AA29" s="1245">
        <f>(Y29-Z29)/Z29</f>
        <v>-0.15090729748626772</v>
      </c>
      <c r="AG29" s="1242" t="s">
        <v>849</v>
      </c>
      <c r="AH29" s="1251">
        <v>6631</v>
      </c>
      <c r="AI29" s="1257">
        <f>0.5*1.17*(AH25/3.6)^2*AI28</f>
        <v>7309.534375000002</v>
      </c>
      <c r="AJ29" s="1244">
        <f>(AH29-AI29)/AI29</f>
        <v>-9.2828672825004913E-2</v>
      </c>
      <c r="AK29" s="1255">
        <v>7531</v>
      </c>
      <c r="AL29" s="1257">
        <f>0.5*1.17*(AK25/3.6)^2*AL28</f>
        <v>7761.7718750000013</v>
      </c>
      <c r="AM29" s="1245">
        <f>(AK29-AL29)/AL29</f>
        <v>-2.9731854880107673E-2</v>
      </c>
    </row>
    <row r="30" spans="2:3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  <c r="U30" s="140" t="s">
        <v>843</v>
      </c>
      <c r="V30" s="1250">
        <v>1.5609999999999999</v>
      </c>
      <c r="W30" s="1257">
        <v>2.0830000000000002</v>
      </c>
      <c r="X30" s="1244">
        <f t="shared" ref="X30" si="2">(V30-W30)/W30</f>
        <v>-0.25060009601536254</v>
      </c>
      <c r="Y30" s="1254">
        <v>1.968</v>
      </c>
      <c r="Z30" s="1257">
        <v>2.0670000000000002</v>
      </c>
      <c r="AA30" s="1245">
        <f t="shared" ref="AA30" si="3">(Y30-Z30)/Z30</f>
        <v>-4.7895500725689495E-2</v>
      </c>
      <c r="AG30" s="140" t="s">
        <v>843</v>
      </c>
      <c r="AH30" s="1250">
        <v>1.841</v>
      </c>
      <c r="AI30" s="1257">
        <v>2.0939999999999999</v>
      </c>
      <c r="AJ30" s="1244">
        <f t="shared" ref="AJ30" si="4">(AH30-AI30)/AI30</f>
        <v>-0.1208213944603629</v>
      </c>
      <c r="AK30" s="1254">
        <v>2.0720000000000001</v>
      </c>
      <c r="AL30" s="1257">
        <v>2.0670000000000002</v>
      </c>
      <c r="AM30" s="1245">
        <f t="shared" ref="AM30" si="5">(AK30-AL30)/AL30</f>
        <v>2.4189646831155745E-3</v>
      </c>
    </row>
    <row r="31" spans="2:3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  <c r="U31" s="1242" t="s">
        <v>850</v>
      </c>
      <c r="V31" s="1251">
        <v>7446</v>
      </c>
      <c r="W31" s="1257">
        <f>0.5*1.17*(V25/3.6)^2*W30</f>
        <v>9870.2955000000002</v>
      </c>
      <c r="X31" s="1244">
        <f>(V31-W31)/W31</f>
        <v>-0.24561529084919495</v>
      </c>
      <c r="Y31" s="1255">
        <v>9252.7999999999993</v>
      </c>
      <c r="Z31" s="1257">
        <f>0.5*1.17*(Y25/3.6)^2*Z30</f>
        <v>9703.9998046874989</v>
      </c>
      <c r="AA31" s="1245">
        <f>(Y31-Z31)/Z31</f>
        <v>-4.6496270998433904E-2</v>
      </c>
      <c r="AG31" s="1242" t="s">
        <v>850</v>
      </c>
      <c r="AH31" s="1251">
        <v>9033</v>
      </c>
      <c r="AI31" s="1257">
        <f>0.5*1.17*(AH25/3.6)^2*AI30</f>
        <v>10293.31875</v>
      </c>
      <c r="AJ31" s="1244">
        <f>(AH31-AI31)/AI31</f>
        <v>-0.12244046654049262</v>
      </c>
      <c r="AK31" s="1255">
        <v>10250</v>
      </c>
      <c r="AL31" s="1257">
        <f>0.5*1.17*(AK25/3.6)^2*AL30</f>
        <v>10160.596875000003</v>
      </c>
      <c r="AM31" s="1245">
        <f>(AK31-AL31)/AL31</f>
        <v>8.7990032573747861E-3</v>
      </c>
    </row>
    <row r="32" spans="2:3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  <c r="U32" s="140" t="s">
        <v>846</v>
      </c>
      <c r="V32" s="1250">
        <v>2.8559999999999999</v>
      </c>
      <c r="W32" s="1257">
        <v>3.5510000000000002</v>
      </c>
      <c r="X32" s="1244">
        <f>(V32-W32)/W32</f>
        <v>-0.19571951562940024</v>
      </c>
      <c r="Y32" s="1254">
        <v>3.28</v>
      </c>
      <c r="Z32" s="1257">
        <v>3.617</v>
      </c>
      <c r="AA32" s="1245">
        <f>(Y32-Z32)/Z32</f>
        <v>-9.3171136300801816E-2</v>
      </c>
      <c r="AG32" s="140" t="s">
        <v>846</v>
      </c>
      <c r="AH32" s="1250">
        <v>2.8559999999999999</v>
      </c>
      <c r="AI32" s="1257">
        <v>3.5510000000000002</v>
      </c>
      <c r="AJ32" s="1244">
        <f>(AH32-AI32)/AI32</f>
        <v>-0.19571951562940024</v>
      </c>
      <c r="AK32" s="1254">
        <v>3.28</v>
      </c>
      <c r="AL32" s="1257">
        <v>3.617</v>
      </c>
      <c r="AM32" s="1245">
        <f>(AK32-AL32)/AL32</f>
        <v>-9.3171136300801816E-2</v>
      </c>
    </row>
    <row r="33" spans="2:3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  <c r="U33" s="1242" t="s">
        <v>847</v>
      </c>
      <c r="V33" s="1252">
        <f>V28+V30</f>
        <v>2.859</v>
      </c>
      <c r="W33" s="615"/>
      <c r="X33" s="460"/>
      <c r="Y33" s="1252">
        <f>Y28+Y30</f>
        <v>3.2809999999999997</v>
      </c>
      <c r="Z33" s="615"/>
      <c r="AA33" s="1246"/>
      <c r="AG33" s="1242" t="s">
        <v>847</v>
      </c>
      <c r="AH33" s="1252">
        <f>AH28+AH30</f>
        <v>3.1920000000000002</v>
      </c>
      <c r="AI33" s="615"/>
      <c r="AJ33" s="460"/>
      <c r="AK33" s="1252">
        <f>AK28+AK30</f>
        <v>3.5940000000000003</v>
      </c>
      <c r="AL33" s="615"/>
      <c r="AM33" s="1246"/>
    </row>
    <row r="34" spans="2:39" ht="15.75" thickBot="1" x14ac:dyDescent="0.3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  <c r="U34" s="1243" t="s">
        <v>841</v>
      </c>
      <c r="V34" s="1253">
        <v>1.054</v>
      </c>
      <c r="W34" s="1258">
        <v>1.0329999999999999</v>
      </c>
      <c r="X34" s="1247">
        <f>(V34-W34)/W34</f>
        <v>2.0329138431752304E-2</v>
      </c>
      <c r="Y34" s="1253">
        <v>1.127</v>
      </c>
      <c r="Z34" s="1258">
        <v>1.032</v>
      </c>
      <c r="AA34" s="1248">
        <f>(Y34-Z34)/Z34</f>
        <v>9.2054263565891442E-2</v>
      </c>
      <c r="AG34" s="1243" t="s">
        <v>841</v>
      </c>
      <c r="AH34" s="1253">
        <v>1.0149999999999999</v>
      </c>
      <c r="AI34" s="1258">
        <v>1.0329999999999999</v>
      </c>
      <c r="AJ34" s="1247">
        <f>(AH34-AI34)/AI34</f>
        <v>-1.7424975798644739E-2</v>
      </c>
      <c r="AK34" s="1253">
        <v>1.1100000000000001</v>
      </c>
      <c r="AL34" s="1258">
        <v>1.0329999999999999</v>
      </c>
      <c r="AM34" s="1248">
        <f>(AK34-AL34)/AL34</f>
        <v>7.4540174249758159E-2</v>
      </c>
    </row>
    <row r="35" spans="2:3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3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3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3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3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3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3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3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3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3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3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3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3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3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mergeCells count="6">
    <mergeCell ref="V4:X4"/>
    <mergeCell ref="Y4:AA4"/>
    <mergeCell ref="V23:X23"/>
    <mergeCell ref="Y23:AA23"/>
    <mergeCell ref="AH23:AJ23"/>
    <mergeCell ref="AK23:AM23"/>
  </mergeCells>
  <conditionalFormatting sqref="C44:I48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9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8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7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6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5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12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13">
      <colorScale>
        <cfvo type="min"/>
        <cfvo type="max"/>
        <color rgb="FFFFC000"/>
        <color rgb="FFFFFFCC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11">
      <colorScale>
        <cfvo type="min"/>
        <cfvo type="max"/>
        <color theme="0"/>
        <color rgb="FFFF5050"/>
      </colorScale>
    </cfRule>
  </conditionalFormatting>
  <conditionalFormatting sqref="L26:S31">
    <cfRule type="colorScale" priority="9">
      <colorScale>
        <cfvo type="min"/>
        <cfvo type="max"/>
        <color rgb="FFFFFF99"/>
        <color theme="7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5">
      <colorScale>
        <cfvo type="min"/>
        <cfvo type="max"/>
        <color rgb="FFCCECFF"/>
        <color rgb="FF0099FF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">
      <colorScale>
        <cfvo type="min"/>
        <cfvo type="max"/>
        <color rgb="FFFFC000"/>
        <color rgb="FFFFFFCC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X9:X13 X15 AA9:AA13 AA15">
    <cfRule type="colorScale" priority="3">
      <colorScale>
        <cfvo type="min"/>
        <cfvo type="percentile" val="50"/>
        <cfvo type="max"/>
        <color rgb="FF0070C0"/>
        <color rgb="FFFFC000"/>
        <color rgb="FFFF0000"/>
      </colorScale>
    </cfRule>
  </conditionalFormatting>
  <conditionalFormatting sqref="X28:X32 X34 AA28:AA32 AA34">
    <cfRule type="colorScale" priority="2">
      <colorScale>
        <cfvo type="min"/>
        <cfvo type="percentile" val="50"/>
        <cfvo type="max"/>
        <color rgb="FF0070C0"/>
        <color rgb="FFFFC000"/>
        <color rgb="FFFF0000"/>
      </colorScale>
    </cfRule>
  </conditionalFormatting>
  <conditionalFormatting sqref="AJ28:AJ32 AJ34 AM28:AM32 AM34">
    <cfRule type="colorScale" priority="1">
      <colorScale>
        <cfvo type="min"/>
        <cfvo type="percentile" val="50"/>
        <cfvo type="max"/>
        <color rgb="FF0070C0"/>
        <color rgb="FFFFC000"/>
        <color rgb="FFFF0000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75" t="s">
        <v>13</v>
      </c>
      <c r="C2" s="1175"/>
      <c r="D2" s="1175"/>
      <c r="E2" s="1175"/>
      <c r="F2" s="1175"/>
      <c r="G2" s="1175"/>
      <c r="K2" s="1175" t="s">
        <v>17</v>
      </c>
      <c r="L2" s="1175"/>
      <c r="M2" s="1175"/>
      <c r="N2" s="1175"/>
      <c r="O2" s="1175"/>
      <c r="P2" s="1175"/>
      <c r="T2" s="1168" t="s">
        <v>88</v>
      </c>
      <c r="U2" s="1168"/>
      <c r="V2" s="1168"/>
      <c r="W2" s="1168"/>
      <c r="X2" s="1168"/>
      <c r="Y2" s="1168"/>
      <c r="Z2" s="1168"/>
      <c r="AA2" s="1168"/>
      <c r="AB2" s="1168"/>
    </row>
    <row r="3" spans="2:38" x14ac:dyDescent="0.2">
      <c r="B3" s="1175"/>
      <c r="C3" s="1175"/>
      <c r="D3" s="1175"/>
      <c r="E3" s="1175"/>
      <c r="F3" s="1175"/>
      <c r="G3" s="1175"/>
      <c r="K3" s="1175"/>
      <c r="L3" s="1175"/>
      <c r="M3" s="1175"/>
      <c r="N3" s="1175"/>
      <c r="O3" s="1175"/>
      <c r="P3" s="1175"/>
      <c r="T3" s="1168"/>
      <c r="U3" s="1168"/>
      <c r="V3" s="1168"/>
      <c r="W3" s="1168"/>
      <c r="X3" s="1168"/>
      <c r="Y3" s="1168"/>
      <c r="Z3" s="1168"/>
      <c r="AA3" s="1168"/>
      <c r="AB3" s="1168"/>
    </row>
    <row r="4" spans="2:38" ht="13.5" thickBot="1" x14ac:dyDescent="0.25"/>
    <row r="5" spans="2:38" x14ac:dyDescent="0.2">
      <c r="B5" s="1171" t="s">
        <v>63</v>
      </c>
      <c r="C5" s="1172"/>
      <c r="D5" s="533" t="s">
        <v>428</v>
      </c>
      <c r="J5" s="195"/>
      <c r="K5" s="1171" t="s">
        <v>64</v>
      </c>
      <c r="L5" s="1172"/>
      <c r="AC5" s="1169" t="s">
        <v>92</v>
      </c>
      <c r="AD5" s="1170"/>
    </row>
    <row r="6" spans="2:38" ht="13.5" thickBot="1" x14ac:dyDescent="0.25">
      <c r="B6" s="1176"/>
      <c r="C6" s="1177"/>
      <c r="J6" s="195"/>
      <c r="K6" s="1176"/>
      <c r="L6" s="1177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71" t="s">
        <v>82</v>
      </c>
      <c r="C18" s="1172"/>
      <c r="K18" s="1171" t="s">
        <v>83</v>
      </c>
      <c r="L18" s="1172"/>
      <c r="T18" s="1" t="s">
        <v>132</v>
      </c>
    </row>
    <row r="19" spans="2:20" ht="13.5" thickBot="1" x14ac:dyDescent="0.25">
      <c r="B19" s="1176"/>
      <c r="C19" s="1177"/>
      <c r="K19" s="1173"/>
      <c r="L19" s="1174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71" t="s">
        <v>85</v>
      </c>
      <c r="C31" s="1172"/>
      <c r="K31" s="1171" t="s">
        <v>86</v>
      </c>
      <c r="L31" s="1172"/>
    </row>
    <row r="32" spans="2:20" ht="13.5" thickBot="1" x14ac:dyDescent="0.25">
      <c r="B32" s="1176"/>
      <c r="C32" s="1177"/>
      <c r="K32" s="1173"/>
      <c r="L32" s="1174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dimension ref="A1:AN65"/>
  <sheetViews>
    <sheetView showGridLines="0" topLeftCell="A12" zoomScale="115" zoomScaleNormal="115" workbookViewId="0">
      <selection activeCell="G34" sqref="G3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7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8"/>
      <c r="AD9" s="467" t="s">
        <v>407</v>
      </c>
      <c r="AE9" s="1181" t="s">
        <v>408</v>
      </c>
      <c r="AF9" s="1181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7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7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7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7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7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78"/>
      <c r="AD17" s="495" t="s">
        <v>419</v>
      </c>
      <c r="AE17" s="1182" t="s">
        <v>420</v>
      </c>
      <c r="AF17" s="1183"/>
      <c r="AG17" s="1183"/>
      <c r="AH17" s="1184"/>
      <c r="AI17" s="1183" t="s">
        <v>421</v>
      </c>
      <c r="AJ17" s="1183"/>
      <c r="AK17" s="1183"/>
      <c r="AL17" s="1185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78"/>
      <c r="AD18" s="496">
        <v>1</v>
      </c>
      <c r="AE18" s="1186">
        <v>40.9</v>
      </c>
      <c r="AF18" s="1187"/>
      <c r="AG18" s="1187"/>
      <c r="AH18" s="1188"/>
      <c r="AI18" s="1187">
        <v>30.6</v>
      </c>
      <c r="AJ18" s="1187"/>
      <c r="AK18" s="1187"/>
      <c r="AL18" s="11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8"/>
      <c r="AD19" s="496">
        <v>2</v>
      </c>
      <c r="AE19" s="1186">
        <v>30.6</v>
      </c>
      <c r="AF19" s="1187"/>
      <c r="AG19" s="1187"/>
      <c r="AH19" s="1188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78"/>
      <c r="AD20" s="513">
        <v>3</v>
      </c>
      <c r="AE20" s="1192">
        <v>23</v>
      </c>
      <c r="AF20" s="1193"/>
      <c r="AG20" s="1193"/>
      <c r="AH20" s="1194"/>
      <c r="AI20" s="1193">
        <v>17.2</v>
      </c>
      <c r="AJ20" s="1193"/>
      <c r="AK20" s="1193"/>
      <c r="AL20" s="119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999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8"/>
      <c r="AD21" s="497">
        <v>4</v>
      </c>
      <c r="AE21" s="1196">
        <v>17.2</v>
      </c>
      <c r="AF21" s="1197"/>
      <c r="AG21" s="1197"/>
      <c r="AH21" s="1198"/>
      <c r="AI21" s="1197">
        <v>12.9</v>
      </c>
      <c r="AJ21" s="1197"/>
      <c r="AK21" s="1197"/>
      <c r="AL21" s="119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1002">
        <f t="shared" si="3"/>
        <v>0.54066708745803904</v>
      </c>
      <c r="E31" s="559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1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1092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 t="s">
        <v>838</v>
      </c>
      <c r="H33" s="456"/>
      <c r="R33" s="453"/>
      <c r="S33" s="454"/>
    </row>
    <row r="34" spans="1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1093">
        <f t="shared" si="4"/>
        <v>0.54173603738082909</v>
      </c>
      <c r="F34" s="1000">
        <f t="shared" si="4"/>
        <v>0.52459730735503274</v>
      </c>
      <c r="G34" s="455" t="s">
        <v>839</v>
      </c>
      <c r="H34" s="456"/>
      <c r="R34" s="453"/>
      <c r="S34" s="454"/>
    </row>
    <row r="35" spans="1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1092">
        <f t="shared" si="4"/>
        <v>0.54892226653524778</v>
      </c>
      <c r="F35" s="455">
        <f t="shared" si="4"/>
        <v>0.53182002826512653</v>
      </c>
      <c r="G35" s="455" t="s">
        <v>837</v>
      </c>
      <c r="H35" s="456"/>
      <c r="R35" s="453"/>
      <c r="S35" s="454"/>
      <c r="AC35" s="1178" t="s">
        <v>244</v>
      </c>
      <c r="AD35" s="437" t="s">
        <v>400</v>
      </c>
      <c r="AE35" s="461" t="s">
        <v>401</v>
      </c>
      <c r="AF35" s="462" t="s">
        <v>402</v>
      </c>
    </row>
    <row r="36" spans="1:40" ht="15.75" thickBot="1" x14ac:dyDescent="0.3">
      <c r="B36" s="438"/>
      <c r="C36" s="455"/>
      <c r="D36" s="455"/>
      <c r="E36" s="455"/>
      <c r="F36" s="455"/>
      <c r="G36" s="455"/>
      <c r="H36" s="456"/>
      <c r="AC36" s="1178"/>
      <c r="AD36" s="463" t="s">
        <v>17</v>
      </c>
      <c r="AE36" s="279">
        <v>630</v>
      </c>
      <c r="AF36" s="464">
        <v>2100</v>
      </c>
      <c r="AG36" s="465" t="s">
        <v>403</v>
      </c>
    </row>
    <row r="37" spans="1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78"/>
    </row>
    <row r="38" spans="1:40" ht="15.75" thickBot="1" x14ac:dyDescent="0.3">
      <c r="A38" s="380" t="s">
        <v>450</v>
      </c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1092">
        <f t="shared" si="5"/>
        <v>0.5485994479706704</v>
      </c>
      <c r="G38" s="455" t="s">
        <v>836</v>
      </c>
      <c r="H38" s="456"/>
      <c r="AC38" s="1178"/>
      <c r="AD38" s="498" t="s">
        <v>422</v>
      </c>
      <c r="AE38" s="499">
        <v>6.0730000000000004</v>
      </c>
      <c r="AF38" s="500" t="s">
        <v>406</v>
      </c>
    </row>
    <row r="39" spans="1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78"/>
    </row>
    <row r="40" spans="1:40" ht="15.75" thickBot="1" x14ac:dyDescent="0.3">
      <c r="B40" s="449">
        <v>608</v>
      </c>
      <c r="C40" s="457">
        <f t="shared" si="5"/>
        <v>0.62862242291124426</v>
      </c>
      <c r="D40" s="457">
        <f t="shared" si="5"/>
        <v>0.59197801259148064</v>
      </c>
      <c r="E40" s="457">
        <f t="shared" si="5"/>
        <v>0.57626745320638906</v>
      </c>
      <c r="F40" s="457">
        <f t="shared" si="5"/>
        <v>0.55936975013126855</v>
      </c>
      <c r="G40" s="457"/>
      <c r="H40" s="458"/>
      <c r="AC40" s="1178"/>
      <c r="AD40" s="467" t="s">
        <v>423</v>
      </c>
      <c r="AE40" s="1181" t="s">
        <v>424</v>
      </c>
      <c r="AF40" s="1181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1:40" x14ac:dyDescent="0.25">
      <c r="AC41" s="117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1:40" x14ac:dyDescent="0.25">
      <c r="AC42" s="117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1:40" x14ac:dyDescent="0.25">
      <c r="AC43" s="117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1:40" x14ac:dyDescent="0.25">
      <c r="AC44" s="117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1:40" x14ac:dyDescent="0.25">
      <c r="AC45" s="117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1:40" x14ac:dyDescent="0.25">
      <c r="AC46" s="117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1:40" x14ac:dyDescent="0.25">
      <c r="AC47" s="117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1:40" x14ac:dyDescent="0.25">
      <c r="AC48" s="117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8"/>
      <c r="AG56" s="453"/>
    </row>
    <row r="57" spans="29:40" x14ac:dyDescent="0.25">
      <c r="AC57" s="1178"/>
      <c r="AD57" s="425" t="s">
        <v>426</v>
      </c>
      <c r="AE57" s="492"/>
      <c r="AF57" s="492"/>
      <c r="AG57" s="493"/>
      <c r="AH57" s="494"/>
    </row>
    <row r="58" spans="29:40" x14ac:dyDescent="0.25">
      <c r="AC58" s="1178"/>
      <c r="AD58" s="495" t="s">
        <v>419</v>
      </c>
      <c r="AE58" s="1183" t="s">
        <v>427</v>
      </c>
      <c r="AF58" s="1183"/>
      <c r="AG58" s="1183"/>
      <c r="AH58" s="1185"/>
      <c r="AN58" s="515" t="s">
        <v>241</v>
      </c>
    </row>
    <row r="59" spans="29:40" x14ac:dyDescent="0.25">
      <c r="AC59" s="1178"/>
      <c r="AD59" s="495">
        <v>1</v>
      </c>
      <c r="AE59" s="1182">
        <v>47.4</v>
      </c>
      <c r="AF59" s="1183"/>
      <c r="AG59" s="1183"/>
      <c r="AH59" s="1185"/>
      <c r="AI59" s="380" t="s">
        <v>663</v>
      </c>
    </row>
    <row r="60" spans="29:40" x14ac:dyDescent="0.25">
      <c r="AC60" s="1178"/>
      <c r="AD60" s="513">
        <v>2</v>
      </c>
      <c r="AE60" s="1201">
        <v>42.7</v>
      </c>
      <c r="AF60" s="1202"/>
      <c r="AG60" s="1202"/>
      <c r="AH60" s="1203"/>
      <c r="AI60" s="380" t="s">
        <v>435</v>
      </c>
    </row>
    <row r="61" spans="29:40" x14ac:dyDescent="0.25">
      <c r="AC61" s="1178"/>
      <c r="AD61" s="496">
        <v>3</v>
      </c>
      <c r="AE61" s="1204">
        <v>38</v>
      </c>
      <c r="AF61" s="1190"/>
      <c r="AG61" s="1190"/>
      <c r="AH61" s="1191"/>
      <c r="AI61" s="380" t="s">
        <v>437</v>
      </c>
    </row>
    <row r="62" spans="29:40" x14ac:dyDescent="0.25">
      <c r="AC62" s="1178"/>
      <c r="AD62" s="496">
        <v>4</v>
      </c>
      <c r="AE62" s="1186">
        <v>22.8</v>
      </c>
      <c r="AF62" s="1187"/>
      <c r="AG62" s="1187"/>
      <c r="AH62" s="1189"/>
      <c r="AI62" s="380" t="s">
        <v>436</v>
      </c>
    </row>
    <row r="63" spans="29:40" ht="15.75" thickBot="1" x14ac:dyDescent="0.3">
      <c r="AC63" s="1178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7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8"/>
      <c r="AD9" s="467" t="s">
        <v>407</v>
      </c>
      <c r="AE9" s="1181" t="s">
        <v>408</v>
      </c>
      <c r="AF9" s="1181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7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7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7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7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7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78"/>
      <c r="AD17" s="495" t="s">
        <v>419</v>
      </c>
      <c r="AE17" s="1182" t="s">
        <v>420</v>
      </c>
      <c r="AF17" s="1183"/>
      <c r="AG17" s="1183"/>
      <c r="AH17" s="1184"/>
      <c r="AI17" s="1183" t="s">
        <v>421</v>
      </c>
      <c r="AJ17" s="1183"/>
      <c r="AK17" s="1183"/>
      <c r="AL17" s="1185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78"/>
      <c r="AD18" s="496">
        <v>1</v>
      </c>
      <c r="AE18" s="1186">
        <v>40.9</v>
      </c>
      <c r="AF18" s="1187"/>
      <c r="AG18" s="1187"/>
      <c r="AH18" s="1188"/>
      <c r="AI18" s="1187">
        <v>30.6</v>
      </c>
      <c r="AJ18" s="1187"/>
      <c r="AK18" s="1187"/>
      <c r="AL18" s="11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8"/>
      <c r="AD19" s="496">
        <v>2</v>
      </c>
      <c r="AE19" s="1186">
        <v>30.6</v>
      </c>
      <c r="AF19" s="1187"/>
      <c r="AG19" s="1187"/>
      <c r="AH19" s="1188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78"/>
      <c r="AD20" s="513">
        <v>3</v>
      </c>
      <c r="AE20" s="1192">
        <v>23</v>
      </c>
      <c r="AF20" s="1193"/>
      <c r="AG20" s="1193"/>
      <c r="AH20" s="1194"/>
      <c r="AI20" s="1193">
        <v>17.2</v>
      </c>
      <c r="AJ20" s="1193"/>
      <c r="AK20" s="1193"/>
      <c r="AL20" s="1195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8"/>
      <c r="AD21" s="497">
        <v>4</v>
      </c>
      <c r="AE21" s="1196">
        <v>17.2</v>
      </c>
      <c r="AF21" s="1197"/>
      <c r="AG21" s="1197"/>
      <c r="AH21" s="1198"/>
      <c r="AI21" s="1197">
        <v>12.9</v>
      </c>
      <c r="AJ21" s="1197"/>
      <c r="AK21" s="1197"/>
      <c r="AL21" s="1199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20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7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78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7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78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78"/>
      <c r="AD40" s="467" t="s">
        <v>423</v>
      </c>
      <c r="AE40" s="1181" t="s">
        <v>424</v>
      </c>
      <c r="AF40" s="1181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8"/>
      <c r="AG56" s="453"/>
    </row>
    <row r="57" spans="29:40" x14ac:dyDescent="0.25">
      <c r="AC57" s="1178"/>
      <c r="AD57" s="425" t="s">
        <v>426</v>
      </c>
      <c r="AE57" s="492"/>
      <c r="AF57" s="492"/>
      <c r="AG57" s="493"/>
      <c r="AH57" s="494"/>
    </row>
    <row r="58" spans="29:40" x14ac:dyDescent="0.25">
      <c r="AC58" s="1178"/>
      <c r="AD58" s="495" t="s">
        <v>419</v>
      </c>
      <c r="AE58" s="1183" t="s">
        <v>427</v>
      </c>
      <c r="AF58" s="1183"/>
      <c r="AG58" s="1183"/>
      <c r="AH58" s="1185"/>
      <c r="AN58" s="515" t="s">
        <v>241</v>
      </c>
    </row>
    <row r="59" spans="29:40" x14ac:dyDescent="0.25">
      <c r="AC59" s="1178"/>
      <c r="AD59" s="495">
        <v>1</v>
      </c>
      <c r="AE59" s="1182">
        <v>47.4</v>
      </c>
      <c r="AF59" s="1183"/>
      <c r="AG59" s="1183"/>
      <c r="AH59" s="1185"/>
      <c r="AI59" s="380" t="s">
        <v>663</v>
      </c>
    </row>
    <row r="60" spans="29:40" x14ac:dyDescent="0.25">
      <c r="AC60" s="1178"/>
      <c r="AD60" s="513">
        <v>2</v>
      </c>
      <c r="AE60" s="1201">
        <v>42.7</v>
      </c>
      <c r="AF60" s="1202"/>
      <c r="AG60" s="1202"/>
      <c r="AH60" s="1203"/>
      <c r="AI60" s="380" t="s">
        <v>435</v>
      </c>
    </row>
    <row r="61" spans="29:40" x14ac:dyDescent="0.25">
      <c r="AC61" s="1178"/>
      <c r="AD61" s="496">
        <v>3</v>
      </c>
      <c r="AE61" s="1204">
        <v>38</v>
      </c>
      <c r="AF61" s="1190"/>
      <c r="AG61" s="1190"/>
      <c r="AH61" s="1191"/>
      <c r="AI61" s="380" t="s">
        <v>437</v>
      </c>
    </row>
    <row r="62" spans="29:40" x14ac:dyDescent="0.25">
      <c r="AC62" s="1178"/>
      <c r="AD62" s="496">
        <v>4</v>
      </c>
      <c r="AE62" s="1186">
        <v>22.8</v>
      </c>
      <c r="AF62" s="1187"/>
      <c r="AG62" s="1187"/>
      <c r="AH62" s="1189"/>
      <c r="AI62" s="380" t="s">
        <v>436</v>
      </c>
    </row>
    <row r="63" spans="29:40" ht="15.75" thickBot="1" x14ac:dyDescent="0.3">
      <c r="AC63" s="1178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7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8"/>
      <c r="AD9" s="467" t="s">
        <v>407</v>
      </c>
      <c r="AE9" s="1181" t="s">
        <v>408</v>
      </c>
      <c r="AF9" s="1181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7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7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7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7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7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78"/>
      <c r="AD17" s="495" t="s">
        <v>419</v>
      </c>
      <c r="AE17" s="1182" t="s">
        <v>420</v>
      </c>
      <c r="AF17" s="1183"/>
      <c r="AG17" s="1183"/>
      <c r="AH17" s="1184"/>
      <c r="AI17" s="1183" t="s">
        <v>421</v>
      </c>
      <c r="AJ17" s="1183"/>
      <c r="AK17" s="1183"/>
      <c r="AL17" s="1185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78"/>
      <c r="AD18" s="496">
        <v>1</v>
      </c>
      <c r="AE18" s="1186">
        <v>40.9</v>
      </c>
      <c r="AF18" s="1187"/>
      <c r="AG18" s="1187"/>
      <c r="AH18" s="1188"/>
      <c r="AI18" s="1187">
        <v>30.6</v>
      </c>
      <c r="AJ18" s="1187"/>
      <c r="AK18" s="1187"/>
      <c r="AL18" s="11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8"/>
      <c r="AD19" s="496">
        <v>2</v>
      </c>
      <c r="AE19" s="1186">
        <v>30.6</v>
      </c>
      <c r="AF19" s="1187"/>
      <c r="AG19" s="1187"/>
      <c r="AH19" s="1188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78"/>
      <c r="AD20" s="513">
        <v>3</v>
      </c>
      <c r="AE20" s="1192">
        <v>23</v>
      </c>
      <c r="AF20" s="1193"/>
      <c r="AG20" s="1193"/>
      <c r="AH20" s="1194"/>
      <c r="AI20" s="1193">
        <v>17.2</v>
      </c>
      <c r="AJ20" s="1193"/>
      <c r="AK20" s="1193"/>
      <c r="AL20" s="119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8"/>
      <c r="AD21" s="497">
        <v>4</v>
      </c>
      <c r="AE21" s="1196">
        <v>17.2</v>
      </c>
      <c r="AF21" s="1197"/>
      <c r="AG21" s="1197"/>
      <c r="AH21" s="1198"/>
      <c r="AI21" s="1197">
        <v>12.9</v>
      </c>
      <c r="AJ21" s="1197"/>
      <c r="AK21" s="1197"/>
      <c r="AL21" s="119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7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78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7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78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78"/>
      <c r="AD40" s="467" t="s">
        <v>423</v>
      </c>
      <c r="AE40" s="1181" t="s">
        <v>424</v>
      </c>
      <c r="AF40" s="1181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8"/>
      <c r="AG56" s="453"/>
    </row>
    <row r="57" spans="29:40" x14ac:dyDescent="0.25">
      <c r="AC57" s="1178"/>
      <c r="AD57" s="425" t="s">
        <v>426</v>
      </c>
      <c r="AE57" s="492"/>
      <c r="AF57" s="492"/>
      <c r="AG57" s="493"/>
      <c r="AH57" s="494"/>
    </row>
    <row r="58" spans="29:40" x14ac:dyDescent="0.25">
      <c r="AC58" s="1178"/>
      <c r="AD58" s="495" t="s">
        <v>419</v>
      </c>
      <c r="AE58" s="1183" t="s">
        <v>427</v>
      </c>
      <c r="AF58" s="1183"/>
      <c r="AG58" s="1183"/>
      <c r="AH58" s="1185"/>
      <c r="AN58" s="515" t="s">
        <v>241</v>
      </c>
    </row>
    <row r="59" spans="29:40" x14ac:dyDescent="0.25">
      <c r="AC59" s="1178"/>
      <c r="AD59" s="495">
        <v>1</v>
      </c>
      <c r="AE59" s="1182">
        <v>47.4</v>
      </c>
      <c r="AF59" s="1183"/>
      <c r="AG59" s="1183"/>
      <c r="AH59" s="1185"/>
      <c r="AI59" s="380" t="s">
        <v>663</v>
      </c>
    </row>
    <row r="60" spans="29:40" x14ac:dyDescent="0.25">
      <c r="AC60" s="1178"/>
      <c r="AD60" s="513">
        <v>2</v>
      </c>
      <c r="AE60" s="1201">
        <v>42.7</v>
      </c>
      <c r="AF60" s="1202"/>
      <c r="AG60" s="1202"/>
      <c r="AH60" s="1203"/>
      <c r="AI60" s="380" t="s">
        <v>435</v>
      </c>
    </row>
    <row r="61" spans="29:40" x14ac:dyDescent="0.25">
      <c r="AC61" s="1178"/>
      <c r="AD61" s="496">
        <v>3</v>
      </c>
      <c r="AE61" s="1204">
        <v>38</v>
      </c>
      <c r="AF61" s="1190"/>
      <c r="AG61" s="1190"/>
      <c r="AH61" s="1191"/>
      <c r="AI61" s="380" t="s">
        <v>437</v>
      </c>
    </row>
    <row r="62" spans="29:40" x14ac:dyDescent="0.25">
      <c r="AC62" s="1178"/>
      <c r="AD62" s="496">
        <v>4</v>
      </c>
      <c r="AE62" s="1186">
        <v>22.8</v>
      </c>
      <c r="AF62" s="1187"/>
      <c r="AG62" s="1187"/>
      <c r="AH62" s="1189"/>
      <c r="AI62" s="380" t="s">
        <v>436</v>
      </c>
    </row>
    <row r="63" spans="29:40" ht="15.75" thickBot="1" x14ac:dyDescent="0.3">
      <c r="AC63" s="1178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7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8"/>
      <c r="AD9" s="467" t="s">
        <v>407</v>
      </c>
      <c r="AE9" s="1181" t="s">
        <v>408</v>
      </c>
      <c r="AF9" s="1181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7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7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7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7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7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78"/>
      <c r="AD17" s="495" t="s">
        <v>419</v>
      </c>
      <c r="AE17" s="1182" t="s">
        <v>420</v>
      </c>
      <c r="AF17" s="1183"/>
      <c r="AG17" s="1183"/>
      <c r="AH17" s="1184"/>
      <c r="AI17" s="1183" t="s">
        <v>421</v>
      </c>
      <c r="AJ17" s="1183"/>
      <c r="AK17" s="1183"/>
      <c r="AL17" s="1185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78"/>
      <c r="AD18" s="496">
        <v>1</v>
      </c>
      <c r="AE18" s="1186">
        <v>40.9</v>
      </c>
      <c r="AF18" s="1187"/>
      <c r="AG18" s="1187"/>
      <c r="AH18" s="1188"/>
      <c r="AI18" s="1187">
        <v>30.6</v>
      </c>
      <c r="AJ18" s="1187"/>
      <c r="AK18" s="1187"/>
      <c r="AL18" s="11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8"/>
      <c r="AD19" s="496">
        <v>2</v>
      </c>
      <c r="AE19" s="1186">
        <v>30.6</v>
      </c>
      <c r="AF19" s="1187"/>
      <c r="AG19" s="1187"/>
      <c r="AH19" s="1188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78"/>
      <c r="AD20" s="513">
        <v>3</v>
      </c>
      <c r="AE20" s="1192">
        <v>23</v>
      </c>
      <c r="AF20" s="1193"/>
      <c r="AG20" s="1193"/>
      <c r="AH20" s="1194"/>
      <c r="AI20" s="1193">
        <v>17.2</v>
      </c>
      <c r="AJ20" s="1193"/>
      <c r="AK20" s="1193"/>
      <c r="AL20" s="1195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8"/>
      <c r="AD21" s="497">
        <v>4</v>
      </c>
      <c r="AE21" s="1196">
        <v>17.2</v>
      </c>
      <c r="AF21" s="1197"/>
      <c r="AG21" s="1197"/>
      <c r="AH21" s="1198"/>
      <c r="AI21" s="1197">
        <v>12.9</v>
      </c>
      <c r="AJ21" s="1197"/>
      <c r="AK21" s="1197"/>
      <c r="AL21" s="1199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7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78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7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78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78"/>
      <c r="AD40" s="467" t="s">
        <v>423</v>
      </c>
      <c r="AE40" s="1181" t="s">
        <v>424</v>
      </c>
      <c r="AF40" s="1181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8"/>
      <c r="AG56" s="453"/>
    </row>
    <row r="57" spans="29:40" x14ac:dyDescent="0.25">
      <c r="AC57" s="1178"/>
      <c r="AD57" s="425" t="s">
        <v>426</v>
      </c>
      <c r="AE57" s="492"/>
      <c r="AF57" s="492"/>
      <c r="AG57" s="493"/>
      <c r="AH57" s="494"/>
    </row>
    <row r="58" spans="29:40" x14ac:dyDescent="0.25">
      <c r="AC58" s="1178"/>
      <c r="AD58" s="495" t="s">
        <v>419</v>
      </c>
      <c r="AE58" s="1183" t="s">
        <v>427</v>
      </c>
      <c r="AF58" s="1183"/>
      <c r="AG58" s="1183"/>
      <c r="AH58" s="1185"/>
      <c r="AN58" s="515" t="s">
        <v>241</v>
      </c>
    </row>
    <row r="59" spans="29:40" x14ac:dyDescent="0.25">
      <c r="AC59" s="1178"/>
      <c r="AD59" s="495">
        <v>1</v>
      </c>
      <c r="AE59" s="1182">
        <v>47.4</v>
      </c>
      <c r="AF59" s="1183"/>
      <c r="AG59" s="1183"/>
      <c r="AH59" s="1185"/>
      <c r="AI59" s="380" t="s">
        <v>663</v>
      </c>
    </row>
    <row r="60" spans="29:40" x14ac:dyDescent="0.25">
      <c r="AC60" s="1178"/>
      <c r="AD60" s="513">
        <v>2</v>
      </c>
      <c r="AE60" s="1201">
        <v>42.7</v>
      </c>
      <c r="AF60" s="1202"/>
      <c r="AG60" s="1202"/>
      <c r="AH60" s="1203"/>
      <c r="AI60" s="380" t="s">
        <v>435</v>
      </c>
    </row>
    <row r="61" spans="29:40" x14ac:dyDescent="0.25">
      <c r="AC61" s="1178"/>
      <c r="AD61" s="496">
        <v>3</v>
      </c>
      <c r="AE61" s="1204">
        <v>38</v>
      </c>
      <c r="AF61" s="1190"/>
      <c r="AG61" s="1190"/>
      <c r="AH61" s="1191"/>
      <c r="AI61" s="380" t="s">
        <v>437</v>
      </c>
    </row>
    <row r="62" spans="29:40" x14ac:dyDescent="0.25">
      <c r="AC62" s="1178"/>
      <c r="AD62" s="496">
        <v>4</v>
      </c>
      <c r="AE62" s="1186">
        <v>22.8</v>
      </c>
      <c r="AF62" s="1187"/>
      <c r="AG62" s="1187"/>
      <c r="AH62" s="1189"/>
      <c r="AI62" s="380" t="s">
        <v>436</v>
      </c>
    </row>
    <row r="63" spans="29:40" ht="15.75" thickBot="1" x14ac:dyDescent="0.3">
      <c r="AC63" s="1178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A4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9" t="s">
        <v>384</v>
      </c>
      <c r="D8" s="1179"/>
      <c r="E8" s="1179"/>
      <c r="F8" s="1179"/>
      <c r="G8" s="1179"/>
      <c r="H8" s="1180"/>
      <c r="J8" s="262" t="s">
        <v>385</v>
      </c>
      <c r="K8" s="252">
        <v>0.45</v>
      </c>
      <c r="L8" s="87" t="s">
        <v>184</v>
      </c>
      <c r="M8" s="381"/>
      <c r="AC8" s="117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8"/>
      <c r="AD9" s="467" t="s">
        <v>407</v>
      </c>
      <c r="AE9" s="1181" t="s">
        <v>408</v>
      </c>
      <c r="AF9" s="1181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7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7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7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7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7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78"/>
      <c r="AD17" s="495" t="s">
        <v>419</v>
      </c>
      <c r="AE17" s="1182" t="s">
        <v>420</v>
      </c>
      <c r="AF17" s="1183"/>
      <c r="AG17" s="1183"/>
      <c r="AH17" s="1184"/>
      <c r="AI17" s="1183" t="s">
        <v>421</v>
      </c>
      <c r="AJ17" s="1183"/>
      <c r="AK17" s="1183"/>
      <c r="AL17" s="1185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78"/>
      <c r="AD18" s="496">
        <v>1</v>
      </c>
      <c r="AE18" s="1186">
        <v>40.9</v>
      </c>
      <c r="AF18" s="1187"/>
      <c r="AG18" s="1187"/>
      <c r="AH18" s="1188"/>
      <c r="AI18" s="1187">
        <v>30.6</v>
      </c>
      <c r="AJ18" s="1187"/>
      <c r="AK18" s="1187"/>
      <c r="AL18" s="11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8"/>
      <c r="AD19" s="496">
        <v>2</v>
      </c>
      <c r="AE19" s="1186">
        <v>30.6</v>
      </c>
      <c r="AF19" s="1187"/>
      <c r="AG19" s="1187"/>
      <c r="AH19" s="1188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78"/>
      <c r="AD20" s="513">
        <v>3</v>
      </c>
      <c r="AE20" s="1192">
        <v>23</v>
      </c>
      <c r="AF20" s="1193"/>
      <c r="AG20" s="1193"/>
      <c r="AH20" s="1194"/>
      <c r="AI20" s="1193">
        <v>17.2</v>
      </c>
      <c r="AJ20" s="1193"/>
      <c r="AK20" s="1193"/>
      <c r="AL20" s="1195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8"/>
      <c r="AD21" s="497">
        <v>4</v>
      </c>
      <c r="AE21" s="1196">
        <v>17.2</v>
      </c>
      <c r="AF21" s="1197"/>
      <c r="AG21" s="1197"/>
      <c r="AH21" s="1198"/>
      <c r="AI21" s="1197">
        <v>12.9</v>
      </c>
      <c r="AJ21" s="1197"/>
      <c r="AK21" s="1197"/>
      <c r="AL21" s="1199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9" t="s">
        <v>395</v>
      </c>
      <c r="D25" s="1179"/>
      <c r="E25" s="1179"/>
      <c r="F25" s="1179"/>
      <c r="G25" s="1179"/>
      <c r="H25" s="118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20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7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78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7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78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78"/>
      <c r="AD40" s="467" t="s">
        <v>423</v>
      </c>
      <c r="AE40" s="1181" t="s">
        <v>424</v>
      </c>
      <c r="AF40" s="1181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8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8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8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8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8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8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8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8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8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8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8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8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8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8"/>
      <c r="AG56" s="453"/>
    </row>
    <row r="57" spans="29:40" x14ac:dyDescent="0.25">
      <c r="AC57" s="1178"/>
      <c r="AD57" s="425" t="s">
        <v>426</v>
      </c>
      <c r="AE57" s="492"/>
      <c r="AF57" s="492"/>
      <c r="AG57" s="493"/>
      <c r="AH57" s="494"/>
    </row>
    <row r="58" spans="29:40" x14ac:dyDescent="0.25">
      <c r="AC58" s="1178"/>
      <c r="AD58" s="495" t="s">
        <v>419</v>
      </c>
      <c r="AE58" s="1183" t="s">
        <v>427</v>
      </c>
      <c r="AF58" s="1183"/>
      <c r="AG58" s="1183"/>
      <c r="AH58" s="1185"/>
      <c r="AN58" s="515" t="s">
        <v>241</v>
      </c>
    </row>
    <row r="59" spans="29:40" x14ac:dyDescent="0.25">
      <c r="AC59" s="1178"/>
      <c r="AD59" s="495">
        <v>1</v>
      </c>
      <c r="AE59" s="1182">
        <v>47.4</v>
      </c>
      <c r="AF59" s="1183"/>
      <c r="AG59" s="1183"/>
      <c r="AH59" s="1185"/>
      <c r="AI59" s="380" t="s">
        <v>663</v>
      </c>
    </row>
    <row r="60" spans="29:40" x14ac:dyDescent="0.25">
      <c r="AC60" s="1178"/>
      <c r="AD60" s="513">
        <v>2</v>
      </c>
      <c r="AE60" s="1201">
        <v>42.7</v>
      </c>
      <c r="AF60" s="1202"/>
      <c r="AG60" s="1202"/>
      <c r="AH60" s="1203"/>
      <c r="AI60" s="380" t="s">
        <v>435</v>
      </c>
    </row>
    <row r="61" spans="29:40" x14ac:dyDescent="0.25">
      <c r="AC61" s="1178"/>
      <c r="AD61" s="496">
        <v>3</v>
      </c>
      <c r="AE61" s="1204">
        <v>38</v>
      </c>
      <c r="AF61" s="1190"/>
      <c r="AG61" s="1190"/>
      <c r="AH61" s="1191"/>
      <c r="AI61" s="380" t="s">
        <v>437</v>
      </c>
    </row>
    <row r="62" spans="29:40" x14ac:dyDescent="0.25">
      <c r="AC62" s="1178"/>
      <c r="AD62" s="496">
        <v>4</v>
      </c>
      <c r="AE62" s="1186">
        <v>22.8</v>
      </c>
      <c r="AF62" s="1187"/>
      <c r="AG62" s="1187"/>
      <c r="AH62" s="1189"/>
      <c r="AI62" s="380" t="s">
        <v>436</v>
      </c>
    </row>
    <row r="63" spans="29:40" ht="15.75" thickBot="1" x14ac:dyDescent="0.3">
      <c r="AC63" s="1178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H27" sqref="H27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11" t="s">
        <v>245</v>
      </c>
      <c r="W2" s="1211"/>
      <c r="X2" s="1211"/>
      <c r="Y2" s="1211"/>
      <c r="Z2" s="1211"/>
      <c r="AA2" s="1211"/>
      <c r="AB2" s="1211"/>
      <c r="AC2" s="1211"/>
      <c r="AD2" s="1211"/>
      <c r="AE2" s="1211"/>
      <c r="AF2" s="1211"/>
      <c r="AG2" s="1211"/>
    </row>
    <row r="3" spans="2:33" x14ac:dyDescent="0.25">
      <c r="B3" t="s">
        <v>54</v>
      </c>
    </row>
    <row r="4" spans="2:33" x14ac:dyDescent="0.25">
      <c r="V4" s="322" t="s">
        <v>243</v>
      </c>
      <c r="W4" s="1212" t="s">
        <v>246</v>
      </c>
      <c r="X4" s="1212"/>
      <c r="Y4" s="1212"/>
      <c r="Z4" s="1212"/>
      <c r="AA4" s="1212"/>
      <c r="AB4" s="1212"/>
      <c r="AC4" s="1212"/>
      <c r="AD4" s="1212"/>
      <c r="AE4" s="1212"/>
      <c r="AF4" s="1212"/>
      <c r="AG4" s="1213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08" t="s">
        <v>239</v>
      </c>
      <c r="D6" s="1209"/>
      <c r="E6" s="1209"/>
      <c r="F6" s="1209"/>
      <c r="G6" s="1209"/>
      <c r="H6" s="1210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12" t="s">
        <v>246</v>
      </c>
      <c r="X18" s="1212"/>
      <c r="Y18" s="1212"/>
      <c r="Z18" s="1212"/>
      <c r="AA18" s="1212"/>
      <c r="AB18" s="1212"/>
      <c r="AC18" s="1212"/>
      <c r="AD18" s="1212"/>
      <c r="AE18" s="1212"/>
      <c r="AF18" s="1212"/>
      <c r="AG18" s="121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14" t="s">
        <v>135</v>
      </c>
      <c r="H2" s="1215"/>
      <c r="I2" s="1215"/>
      <c r="J2" s="1215"/>
      <c r="K2" s="1215"/>
      <c r="L2" s="1215"/>
      <c r="M2" s="1215"/>
      <c r="N2" s="1215"/>
      <c r="O2" s="1215"/>
      <c r="P2" s="1215"/>
      <c r="Q2" s="1216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17" t="s">
        <v>177</v>
      </c>
      <c r="H4" s="1218"/>
      <c r="I4" s="1219"/>
      <c r="J4" s="381"/>
      <c r="K4" s="381"/>
      <c r="L4" s="381"/>
      <c r="M4" s="1217" t="s">
        <v>179</v>
      </c>
      <c r="N4" s="1218"/>
      <c r="O4" s="1218"/>
      <c r="P4" s="1218"/>
      <c r="Q4" s="1219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22" t="s">
        <v>178</v>
      </c>
      <c r="H22" s="1223"/>
      <c r="I22" s="1224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25">
        <f>N21/(N21+O21)</f>
        <v>0.50054767303688963</v>
      </c>
      <c r="O23" s="1225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20">
        <v>3.6</v>
      </c>
      <c r="O24" s="1220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21">
        <f>(N21+O21)/N24</f>
        <v>1217.6368519453511</v>
      </c>
      <c r="O25" s="1221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26" t="s">
        <v>109</v>
      </c>
      <c r="C2" s="1227"/>
      <c r="D2" s="1227"/>
      <c r="E2" s="1227"/>
      <c r="F2" s="1227"/>
      <c r="G2" s="1227"/>
      <c r="H2" s="1227"/>
      <c r="I2" s="1227"/>
      <c r="J2" s="1227"/>
      <c r="K2" s="1227"/>
      <c r="L2" s="1227"/>
      <c r="M2" s="1227"/>
      <c r="N2" s="1228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29" t="s">
        <v>115</v>
      </c>
      <c r="AA2" s="1230"/>
      <c r="AC2" s="1231" t="s">
        <v>116</v>
      </c>
      <c r="AD2" s="1232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33" t="s">
        <v>13</v>
      </c>
      <c r="C2" s="1234"/>
      <c r="D2" s="1234"/>
      <c r="E2" s="1234"/>
      <c r="F2" s="1235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33" t="s">
        <v>17</v>
      </c>
      <c r="C16" s="1234"/>
      <c r="D16" s="1234"/>
      <c r="E16" s="1234"/>
      <c r="F16" s="1234"/>
      <c r="G16" s="1234"/>
      <c r="H16" s="1235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26" t="s">
        <v>109</v>
      </c>
      <c r="C2" s="1227"/>
      <c r="D2" s="1227"/>
      <c r="E2" s="1227"/>
      <c r="F2" s="1227"/>
      <c r="G2" s="1227"/>
      <c r="H2" s="1227"/>
      <c r="I2" s="1227"/>
      <c r="J2" s="1227"/>
      <c r="K2" s="1227"/>
      <c r="L2" s="1227"/>
      <c r="M2" s="1227"/>
      <c r="N2" s="1228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3" t="s">
        <v>0</v>
      </c>
      <c r="B4" s="1114"/>
      <c r="C4" s="1114"/>
      <c r="D4" s="1114"/>
      <c r="E4" s="1114"/>
      <c r="F4" s="1115"/>
    </row>
    <row r="5" spans="1:6" x14ac:dyDescent="0.2">
      <c r="A5" s="2" t="s">
        <v>1</v>
      </c>
      <c r="B5" s="1116" t="s">
        <v>575</v>
      </c>
      <c r="C5" s="1117"/>
      <c r="D5" s="3" t="s">
        <v>2</v>
      </c>
      <c r="E5" s="1118">
        <v>1</v>
      </c>
      <c r="F5" s="1119"/>
    </row>
    <row r="6" spans="1:6" x14ac:dyDescent="0.2">
      <c r="A6" s="4" t="s">
        <v>3</v>
      </c>
      <c r="B6" s="1120">
        <v>44281</v>
      </c>
      <c r="C6" s="1121"/>
      <c r="D6" s="5" t="s">
        <v>4</v>
      </c>
      <c r="E6" s="1122">
        <v>1</v>
      </c>
      <c r="F6" s="1123"/>
    </row>
    <row r="7" spans="1:6" x14ac:dyDescent="0.2">
      <c r="A7" s="6" t="s">
        <v>5</v>
      </c>
      <c r="B7" s="1109" t="s">
        <v>576</v>
      </c>
      <c r="C7" s="1110"/>
      <c r="D7" s="7" t="s">
        <v>6</v>
      </c>
      <c r="E7" s="1111"/>
      <c r="F7" s="1112"/>
    </row>
    <row r="9" spans="1:6" x14ac:dyDescent="0.2">
      <c r="A9" s="1099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00"/>
      <c r="B10" s="700"/>
      <c r="C10" s="701"/>
      <c r="D10" s="680"/>
      <c r="E10" s="10"/>
      <c r="F10" s="11"/>
    </row>
    <row r="12" spans="1:6" ht="12.75" customHeight="1" x14ac:dyDescent="0.2">
      <c r="A12" s="1101" t="s">
        <v>520</v>
      </c>
      <c r="B12" s="734" t="s">
        <v>534</v>
      </c>
      <c r="C12" s="735" t="s">
        <v>534</v>
      </c>
      <c r="D12" s="1102" t="s">
        <v>11</v>
      </c>
      <c r="E12" s="678"/>
      <c r="F12" s="676"/>
    </row>
    <row r="13" spans="1:6" x14ac:dyDescent="0.2">
      <c r="A13" s="1100"/>
      <c r="B13" s="736" t="s">
        <v>535</v>
      </c>
      <c r="C13" s="737" t="s">
        <v>535</v>
      </c>
      <c r="D13" s="1103"/>
      <c r="E13" s="679"/>
      <c r="F13" s="677"/>
    </row>
    <row r="15" spans="1:6" x14ac:dyDescent="0.2">
      <c r="A15" s="1104" t="s">
        <v>48</v>
      </c>
      <c r="B15" s="55">
        <v>-2.7</v>
      </c>
      <c r="C15" s="55">
        <v>-2.7</v>
      </c>
      <c r="D15" s="1106" t="s">
        <v>508</v>
      </c>
      <c r="E15" s="58">
        <v>1.5</v>
      </c>
      <c r="F15" s="59">
        <v>1.5</v>
      </c>
    </row>
    <row r="16" spans="1:6" x14ac:dyDescent="0.2">
      <c r="A16" s="1105"/>
      <c r="B16" s="57">
        <v>-2.4</v>
      </c>
      <c r="C16" s="57">
        <v>-2.4</v>
      </c>
      <c r="D16" s="1107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08" t="s">
        <v>536</v>
      </c>
      <c r="I22" s="1108"/>
      <c r="J22" s="1108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36">
        <f>J34-K34-40.8</f>
        <v>61.420000000000016</v>
      </c>
      <c r="M34" s="1237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38">
        <f>J35-K35-27.9</f>
        <v>64.984999999999985</v>
      </c>
      <c r="M35" s="1239"/>
    </row>
    <row r="36" spans="1:13" x14ac:dyDescent="0.2">
      <c r="C36" s="1098" t="s">
        <v>574</v>
      </c>
      <c r="D36" s="1098"/>
      <c r="E36" s="1098"/>
      <c r="F36" s="1098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098" t="s">
        <v>574</v>
      </c>
      <c r="D40" s="1098"/>
      <c r="E40" s="1098"/>
      <c r="F40" s="1098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14" t="s">
        <v>135</v>
      </c>
      <c r="H2" s="1215"/>
      <c r="I2" s="1215"/>
      <c r="J2" s="1215"/>
      <c r="K2" s="1215"/>
      <c r="L2" s="1215"/>
      <c r="M2" s="1215"/>
      <c r="N2" s="1215"/>
      <c r="O2" s="1215"/>
      <c r="P2" s="1215"/>
      <c r="Q2" s="1216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17" t="s">
        <v>177</v>
      </c>
      <c r="H4" s="1218"/>
      <c r="I4" s="1219"/>
      <c r="J4" s="381"/>
      <c r="K4" s="381"/>
      <c r="L4" s="381"/>
      <c r="M4" s="1217" t="s">
        <v>179</v>
      </c>
      <c r="N4" s="1218"/>
      <c r="O4" s="1218"/>
      <c r="P4" s="1218"/>
      <c r="Q4" s="1219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22" t="s">
        <v>178</v>
      </c>
      <c r="H22" s="1223"/>
      <c r="I22" s="1224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25">
        <f>N21/(N21+O21)</f>
        <v>0.52776146129452606</v>
      </c>
      <c r="O23" s="1225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20">
        <v>3.6</v>
      </c>
      <c r="O24" s="1220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21">
        <f>(N21+O21)/N24</f>
        <v>1136.2233298074136</v>
      </c>
      <c r="O25" s="1221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2021-07-13T16:53:24Z</cp:lastPrinted>
  <dcterms:created xsi:type="dcterms:W3CDTF">2021-01-07T16:16:54Z</dcterms:created>
  <dcterms:modified xsi:type="dcterms:W3CDTF">2021-08-17T19:24:57Z</dcterms:modified>
</cp:coreProperties>
</file>