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3B9CC7FB-BFE0-4DE1-8575-4EDDAC6B64FB}" xr6:coauthVersionLast="47" xr6:coauthVersionMax="47" xr10:uidLastSave="{00000000-0000-0000-0000-000000000000}"/>
  <bookViews>
    <workbookView xWindow="1500" yWindow="-120" windowWidth="27420" windowHeight="16440" tabRatio="941" firstSheet="2" activeTab="9" xr2:uid="{E85B239D-F83C-45ED-B7E1-DA8BBBF6FCBC}"/>
  </bookViews>
  <sheets>
    <sheet name="Setup_Log_708" sheetId="42" r:id="rId1"/>
    <sheet name="SETUP-SHEET for 21R03 #708" sheetId="34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3" l="1"/>
  <c r="M26" i="3"/>
  <c r="M27" i="3"/>
  <c r="M11" i="42"/>
  <c r="L11" i="42"/>
  <c r="M10" i="42"/>
  <c r="L10" i="42"/>
  <c r="O17" i="42"/>
  <c r="N17" i="42"/>
  <c r="O16" i="42"/>
  <c r="N16" i="42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A38" i="42" l="1"/>
  <c r="O38" i="42"/>
  <c r="N38" i="42"/>
  <c r="AC37" i="42"/>
  <c r="AB37" i="42"/>
  <c r="AA37" i="42"/>
  <c r="O37" i="42"/>
  <c r="N37" i="42"/>
  <c r="AA35" i="42"/>
  <c r="O35" i="42"/>
  <c r="N35" i="42"/>
  <c r="AC34" i="42"/>
  <c r="AB34" i="42"/>
  <c r="AA34" i="42"/>
  <c r="O34" i="42"/>
  <c r="N34" i="42"/>
  <c r="AA32" i="42"/>
  <c r="O32" i="42"/>
  <c r="N32" i="42"/>
  <c r="AC31" i="42"/>
  <c r="AB31" i="42"/>
  <c r="AA31" i="42"/>
  <c r="O31" i="42"/>
  <c r="N31" i="42"/>
  <c r="AA29" i="42"/>
  <c r="O29" i="42"/>
  <c r="N29" i="42"/>
  <c r="AC28" i="42"/>
  <c r="AB28" i="42"/>
  <c r="AA28" i="42"/>
  <c r="O28" i="42"/>
  <c r="N28" i="42"/>
  <c r="AA26" i="42"/>
  <c r="O26" i="42"/>
  <c r="N26" i="42"/>
  <c r="AC25" i="42"/>
  <c r="AB25" i="42"/>
  <c r="AA25" i="42"/>
  <c r="O25" i="42"/>
  <c r="N25" i="42"/>
  <c r="AA23" i="42"/>
  <c r="O23" i="42"/>
  <c r="N23" i="42"/>
  <c r="AC22" i="42"/>
  <c r="AB22" i="42"/>
  <c r="AA22" i="42"/>
  <c r="O22" i="42"/>
  <c r="N22" i="42"/>
  <c r="AA20" i="42"/>
  <c r="O20" i="42"/>
  <c r="N20" i="42"/>
  <c r="AC19" i="42"/>
  <c r="AB19" i="42"/>
  <c r="AA19" i="42"/>
  <c r="O19" i="42"/>
  <c r="N19" i="42"/>
  <c r="AA17" i="42"/>
  <c r="AC16" i="42"/>
  <c r="AB16" i="42"/>
  <c r="AA16" i="42"/>
  <c r="AA14" i="42"/>
  <c r="O14" i="42"/>
  <c r="N14" i="42"/>
  <c r="AC13" i="42"/>
  <c r="AB13" i="42"/>
  <c r="AA13" i="42"/>
  <c r="O13" i="42"/>
  <c r="N13" i="42"/>
  <c r="F13" i="42"/>
  <c r="AA11" i="42"/>
  <c r="O11" i="42"/>
  <c r="N11" i="42"/>
  <c r="AC10" i="42"/>
  <c r="AB10" i="42"/>
  <c r="AA10" i="42"/>
  <c r="O10" i="42"/>
  <c r="N10" i="42"/>
  <c r="E5" i="42"/>
  <c r="E3" i="42"/>
  <c r="G22" i="42" s="1"/>
  <c r="F35" i="42" l="1"/>
  <c r="F17" i="42"/>
  <c r="G17" i="42"/>
  <c r="G37" i="42"/>
  <c r="G16" i="42"/>
  <c r="F16" i="42"/>
  <c r="F10" i="42"/>
  <c r="G28" i="42"/>
  <c r="G13" i="42"/>
  <c r="G34" i="42"/>
  <c r="F37" i="42"/>
  <c r="F25" i="42"/>
  <c r="G25" i="42"/>
  <c r="G10" i="42"/>
  <c r="F28" i="42"/>
  <c r="F19" i="42"/>
  <c r="F31" i="42"/>
  <c r="G19" i="42"/>
  <c r="G31" i="42"/>
  <c r="F22" i="42"/>
  <c r="F34" i="42"/>
  <c r="G23" i="42"/>
  <c r="G29" i="42"/>
  <c r="G35" i="42"/>
  <c r="F38" i="42"/>
  <c r="G38" i="42"/>
  <c r="G11" i="42"/>
  <c r="F14" i="42"/>
  <c r="F20" i="42"/>
  <c r="F26" i="42"/>
  <c r="F32" i="42"/>
  <c r="G14" i="42"/>
  <c r="G20" i="42"/>
  <c r="G26" i="42"/>
  <c r="G32" i="42"/>
  <c r="F11" i="42"/>
  <c r="F23" i="42"/>
  <c r="F29" i="42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<sst xmlns="http://schemas.openxmlformats.org/spreadsheetml/2006/main" count="1829" uniqueCount="701">
  <si>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</si>
  <si>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</si>
  <si>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</si>
  <si>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</si>
  <si>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</si>
  <si>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</si>
  <si>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</si>
  <si>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</si>
  <si>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</si>
  <si>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</si>
  <si>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</si>
  <si>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</si>
  <si>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</si>
  <si>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</si>
  <si>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</si>
  <si>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</si>
  <si>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</si>
  <si>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</si>
  <si>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</si>
  <si>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</si>
  <si>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</si>
  <si>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</si>
  <si>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</si>
  <si>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</si>
  <si>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</si>
  <si>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</si>
  <si>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</si>
  <si>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</si>
  <si>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</si>
  <si>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</si>
  <si>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</si>
  <si>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</si>
  <si>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</si>
  <si>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</si>
  <si>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</si>
  <si>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</si>
  <si>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</si>
  <si>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</si>
  <si>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</si>
  <si>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</si>
  <si>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</si>
  <si>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</si>
  <si>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</si>
  <si>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</si>
  <si>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</si>
  <si>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</si>
  <si>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</si>
  <si>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</si>
  <si>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</si>
  <si>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</si>
  <si>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</si>
  <si>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</si>
  <si>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</si>
  <si>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</si>
  <si>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</si>
  <si>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</si>
  <si>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</si>
  <si>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</si>
  <si>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</si>
  <si>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</si>
  <si>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</si>
  <si>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</si>
  <si>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</si>
  <si>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</si>
  <si>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</si>
  <si>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</si>
  <si>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</si>
  <si>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</si>
  <si>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</si>
  <si>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</si>
  <si>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</si>
  <si>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</si>
  <si>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</si>
  <si>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</si>
  <si>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</si>
  <si>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</si>
  <si>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</si>
  <si>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</si>
  <si>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</si>
  <si>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</si>
  <si>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</si>
  <si>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</si>
  <si>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</si>
  <si>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</si>
  <si>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</si>
  <si>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</si>
  <si>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</si>
  <si>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</si>
  <si>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</si>
  <si>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</si>
  <si>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</si>
  <si>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</si>
  <si>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</si>
  <si>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</si>
  <si>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</si>
  <si>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</si>
  <si>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</si>
  <si>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</si>
  <si>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</si>
  <si>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</si>
  <si>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</si>
  <si>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</si>
  <si>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</si>
  <si>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</si>
  <si>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</si>
  <si>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</si>
  <si>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</si>
  <si>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</si>
  <si>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</si>
  <si>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</si>
  <si>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</si>
  <si>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</si>
  <si>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</si>
  <si>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</si>
  <si>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</si>
  <si>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</si>
  <si>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</si>
  <si>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</si>
  <si>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</si>
  <si>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</si>
  <si>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</si>
  <si>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</si>
  <si>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</si>
  <si>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</si>
  <si>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</si>
  <si>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</si>
  <si>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</si>
  <si>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</si>
  <si>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</si>
  <si>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</si>
  <si>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</si>
  <si>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</si>
  <si>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</si>
  <si>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</si>
  <si>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</si>
  <si>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</si>
  <si>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</si>
  <si>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</si>
  <si>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</si>
  <si>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</si>
  <si>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</si>
  <si>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</si>
  <si>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</si>
  <si>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</si>
  <si>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</si>
  <si>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</si>
  <si>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</si>
  <si>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</si>
  <si>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</si>
  <si>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</si>
  <si>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</si>
  <si>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</si>
  <si>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</si>
  <si>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</si>
  <si>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</si>
  <si>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</si>
  <si>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</si>
  <si>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</si>
  <si>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</si>
  <si>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</si>
  <si>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</si>
  <si>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</si>
  <si>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</si>
  <si>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</si>
  <si>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</si>
  <si>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</si>
  <si>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</si>
  <si>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</si>
  <si>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</si>
  <si>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</si>
  <si>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</si>
  <si>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</si>
  <si>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</si>
  <si>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</si>
  <si>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</si>
  <si>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</si>
  <si>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</si>
  <si>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</si>
  <si>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</si>
  <si>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</si>
  <si>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</si>
  <si>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</si>
  <si>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</si>
  <si>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</si>
  <si>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</si>
  <si>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</si>
  <si>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</si>
  <si>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</si>
  <si>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</si>
  <si>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</si>
  <si>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</si>
  <si>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</si>
  <si>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</si>
  <si>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</si>
  <si>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</si>
  <si>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</si>
  <si>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</si>
  <si>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</si>
  <si>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</si>
  <si>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</si>
  <si>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</si>
  <si>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</si>
  <si>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</si>
  <si>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</si>
  <si>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</si>
  <si>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</si>
  <si>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</si>
  <si>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</si>
  <si>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</si>
  <si>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</si>
  <si>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</si>
  <si>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</si>
  <si>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</si>
  <si>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</si>
  <si>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</si>
  <si>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</si>
  <si>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</si>
  <si>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</si>
  <si>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</si>
  <si>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</si>
  <si>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</si>
  <si>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</si>
  <si>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</si>
  <si>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</si>
  <si>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</si>
  <si>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</si>
  <si>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</si>
  <si>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</si>
  <si>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</si>
  <si>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</si>
  <si>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</si>
  <si>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</si>
  <si>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</si>
  <si>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</si>
  <si>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</si>
  <si>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</si>
  <si>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</si>
  <si>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</si>
  <si>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</si>
  <si>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</si>
  <si>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</si>
  <si>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</si>
  <si>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</si>
  <si>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</si>
  <si>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</si>
  <si>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</si>
  <si>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</si>
  <si>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</si>
  <si>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</si>
  <si>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</si>
  <si>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</si>
  <si>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</si>
  <si>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</si>
  <si>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</si>
  <si>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</si>
  <si>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</si>
  <si>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</si>
  <si>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</si>
  <si>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</si>
  <si>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</si>
  <si>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</si>
  <si>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</si>
  <si>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</si>
  <si>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</si>
  <si>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</si>
  <si>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</si>
  <si>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</si>
  <si>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</si>
  <si>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</si>
  <si>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</si>
  <si>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</si>
  <si>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</si>
  <si>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</si>
  <si>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</si>
  <si>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</si>
  <si>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</si>
  <si>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</si>
  <si>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</si>
  <si>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</si>
  <si>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</si>
  <si>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</si>
  <si>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</si>
  <si>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</si>
  <si>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</si>
  <si>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</si>
  <si>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</si>
  <si>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</si>
  <si>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</si>
  <si>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</si>
  <si>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</si>
  <si>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</si>
  <si>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</si>
  <si>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</si>
  <si>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</si>
  <si>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</si>
  <si>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</si>
  <si>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</si>
  <si>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</si>
  <si>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</si>
  <si>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</si>
  <si>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</si>
  <si>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</si>
  <si>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</si>
  <si>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</si>
  <si>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</si>
  <si>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</si>
  <si>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</si>
  <si>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</si>
  <si>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</si>
  <si>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</si>
  <si>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</si>
  <si>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</si>
  <si>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</si>
  <si>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</si>
  <si>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</si>
  <si>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</si>
  <si>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</si>
  <si>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</si>
  <si>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</si>
  <si>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</si>
  <si>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</si>
  <si>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</si>
  <si>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</si>
  <si>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</si>
  <si>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</si>
  <si>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</si>
  <si>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</si>
  <si>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</si>
  <si>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</si>
  <si>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</si>
  <si>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</si>
  <si>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</si>
  <si>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</si>
  <si>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</si>
  <si>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</si>
  <si>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</si>
  <si>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</si>
  <si>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</si>
  <si>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</si>
  <si>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</si>
  <si>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</si>
  <si>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</si>
  <si>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</si>
  <si>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</si>
  <si>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</si>
  <si>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</si>
  <si>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</si>
  <si>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</si>
  <si>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</si>
  <si>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</si>
  <si>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</si>
  <si>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</si>
  <si>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</si>
  <si>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</si>
  <si>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</si>
  <si>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</si>
  <si>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</si>
  <si>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</si>
  <si>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</si>
  <si>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</si>
  <si>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</si>
  <si>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</si>
  <si>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</si>
  <si>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</si>
  <si>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</si>
  <si>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</si>
  <si>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</si>
  <si>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</si>
  <si>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</si>
  <si>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</si>
  <si>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</si>
  <si>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</si>
  <si>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</si>
  <si>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</si>
  <si>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</si>
  <si>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</si>
  <si>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</si>
  <si>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</si>
  <si>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</si>
  <si>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</si>
  <si>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</si>
  <si>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</si>
  <si>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</si>
  <si>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</si>
  <si>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</si>
  <si>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</si>
  <si>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</si>
  <si>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</si>
  <si>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</si>
  <si>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</si>
  <si>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</si>
  <si>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</si>
  <si>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</si>
  <si>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</si>
  <si>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</si>
  <si>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</si>
  <si>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</si>
  <si>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</si>
  <si>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</si>
  <si>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</si>
  <si>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</si>
  <si>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</si>
  <si>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</si>
  <si>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</si>
  <si>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</si>
  <si>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</si>
  <si>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</si>
  <si>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</si>
  <si>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</si>
  <si>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</si>
  <si>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</si>
  <si>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</si>
  <si>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</si>
  <si>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</si>
  <si>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</si>
  <si>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</si>
  <si>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</si>
  <si>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</si>
  <si>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</si>
  <si>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</si>
  <si>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</si>
  <si>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</si>
  <si>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</si>
  <si>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</si>
  <si>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</si>
  <si>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</si>
  <si>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</si>
  <si>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</si>
  <si>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</si>
  <si>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</si>
  <si>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</si>
  <si>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</si>
  <si>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</si>
  <si>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</si>
  <si>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</si>
  <si>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</si>
  <si>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</si>
  <si>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</si>
  <si>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</si>
  <si>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</si>
  <si>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</si>
  <si>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</si>
  <si>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</si>
  <si>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</si>
  <si>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</si>
  <si>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</si>
  <si>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</si>
  <si>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</si>
  <si>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</si>
  <si>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</si>
  <si>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</si>
  <si>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</si>
  <si>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</si>
  <si>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</si>
  <si>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</si>
  <si>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</si>
  <si>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</si>
  <si>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</si>
  <si>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</si>
  <si>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</si>
  <si>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</si>
  <si>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</si>
  <si>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</si>
  <si>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</si>
  <si>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</si>
  <si>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</si>
  <si>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</si>
  <si>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</si>
  <si>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</si>
  <si>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</si>
  <si>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</si>
  <si>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</si>
  <si>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</si>
  <si>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</si>
  <si>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</si>
  <si>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</si>
  <si>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</si>
  <si>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</si>
  <si>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</si>
  <si>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</si>
  <si>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</si>
  <si>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</si>
  <si>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</si>
  <si>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</si>
  <si>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</si>
  <si>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</si>
  <si>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</si>
  <si>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</si>
  <si>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</si>
  <si>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</si>
  <si>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</si>
  <si>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</si>
  <si>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</si>
  <si>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</si>
  <si>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</si>
  <si>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</si>
  <si>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</si>
  <si>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</si>
  <si>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</si>
  <si>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</si>
  <si>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</si>
  <si>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</si>
  <si>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</si>
  <si>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</si>
  <si>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</si>
  <si>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</si>
  <si>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</si>
  <si>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</si>
  <si>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</si>
  <si>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</si>
  <si>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</si>
  <si>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</si>
  <si>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</si>
  <si>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</si>
  <si>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</si>
  <si>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</si>
  <si>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</si>
  <si>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</si>
  <si>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</si>
  <si>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</si>
  <si>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</si>
  <si>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</si>
  <si>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</si>
  <si>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</si>
  <si>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</si>
  <si>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</si>
  <si>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</si>
  <si>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</si>
  <si>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</si>
  <si>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</si>
  <si>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</si>
  <si>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</si>
  <si>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</si>
  <si>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</si>
  <si>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</si>
  <si>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</si>
  <si>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</si>
  <si>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</si>
  <si>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</si>
  <si>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</si>
  <si>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</si>
  <si>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</si>
  <si>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</si>
  <si>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</si>
  <si>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</si>
  <si>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</si>
  <si>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</si>
  <si>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</si>
  <si>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</si>
  <si>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</si>
  <si>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</si>
  <si>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</si>
  <si>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</si>
  <si>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</si>
  <si>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</si>
  <si>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</si>
  <si>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</si>
  <si>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</si>
  <si>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</si>
  <si>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</si>
  <si>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</si>
  <si>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</si>
  <si>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</si>
  <si>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</si>
  <si>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</si>
  <si>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</si>
  <si>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</si>
  <si>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</si>
  <si>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</si>
  <si>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</si>
  <si>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</si>
  <si>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</si>
  <si>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</si>
  <si>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</si>
  <si>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</si>
  <si>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</si>
  <si>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</si>
  <si>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</si>
  <si>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</si>
  <si>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</si>
  <si>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</si>
  <si>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</si>
  <si>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</si>
  <si>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</si>
  <si>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</si>
  <si>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</si>
  <si>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</si>
  <si>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</si>
  <si>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</si>
  <si>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</si>
  <si>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</si>
  <si>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</si>
  <si>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</si>
  <si>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</si>
  <si>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</si>
  <si>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</si>
  <si>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</si>
  <si>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</si>
  <si>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</si>
  <si>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</si>
  <si>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</si>
  <si>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</si>
  <si>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</si>
  <si>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</si>
  <si>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</si>
  <si>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</si>
  <si>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</si>
  <si>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</si>
  <si>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</si>
  <si>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</si>
  <si>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BoP power (kW)</t>
  </si>
  <si>
    <t>Type 3</t>
  </si>
  <si>
    <t>?</t>
  </si>
  <si>
    <t>007C #708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</si>
  <si>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</si>
  <si>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</si>
  <si>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</si>
  <si>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</si>
  <si>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</si>
  <si>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</si>
  <si>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</si>
  <si>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P21-05</t>
  </si>
  <si>
    <t>1324 001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</si>
  <si>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</si>
  <si>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</si>
  <si>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</si>
  <si>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</si>
  <si>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</si>
  <si>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</si>
  <si>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</si>
  <si>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</si>
  <si>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</si>
  <si>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</si>
  <si>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</si>
  <si>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</si>
  <si>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</si>
  <si>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</si>
  <si>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</si>
  <si>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</si>
  <si>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</si>
  <si>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</si>
  <si>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</si>
  <si>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</si>
  <si>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</si>
  <si>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Setdown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</si>
  <si>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</si>
  <si>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</si>
  <si>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</si>
  <si>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</si>
  <si>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</si>
  <si>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</si>
  <si>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</si>
  <si>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</si>
  <si>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</si>
  <si>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</si>
  <si>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</si>
  <si>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</si>
  <si>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</si>
  <si>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</si>
  <si>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</si>
  <si>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</si>
  <si>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</si>
  <si>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</si>
  <si>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</si>
  <si>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</si>
  <si>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</si>
  <si>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</si>
  <si>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</si>
  <si>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</si>
  <si>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</si>
  <si>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</si>
  <si>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</si>
  <si>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</si>
  <si>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</si>
  <si>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</si>
  <si>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</si>
  <si>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</si>
  <si>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</si>
  <si>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12.8 TBC</t>
  </si>
  <si>
    <t>14.5 TBC</t>
  </si>
  <si>
    <t>11.9 TBC</t>
  </si>
  <si>
    <t>13.3 TBC</t>
  </si>
  <si>
    <t>21R03: MONZA</t>
  </si>
  <si>
    <t>FP1 INITIAL SET-UP</t>
  </si>
  <si>
    <t>21R03 FP1</t>
  </si>
  <si>
    <t>5 + 359</t>
  </si>
  <si>
    <t>4 + 359</t>
  </si>
  <si>
    <t>1.8+613</t>
  </si>
  <si>
    <t>1.7+613</t>
  </si>
  <si>
    <t>21R03 FP2</t>
  </si>
  <si>
    <t>Set up</t>
  </si>
  <si>
    <t>21R03 FP3</t>
  </si>
  <si>
    <t>2.5+613</t>
  </si>
  <si>
    <t>2.4+613</t>
  </si>
  <si>
    <t>Changed RARB to brown</t>
  </si>
  <si>
    <t>21R03 FP2_3</t>
  </si>
  <si>
    <t>21R03 QP</t>
  </si>
  <si>
    <t>Set down</t>
  </si>
  <si>
    <t>21R03 Race</t>
  </si>
  <si>
    <t>Rear springs 1100</t>
  </si>
  <si>
    <t>Rear springs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</si>
</sst>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5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6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3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54" fillId="47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4" fillId="47" borderId="0" xfId="0" applyFont="1" applyFill="1" applyAlignment="1">
      <alignment horizontal="left" vertical="center"/>
    </xf>
    <xf numFmtId="0" fontId="55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6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12" fillId="8" borderId="20" xfId="0" applyFont="1" applyFill="1" applyBorder="1"/>
    <xf numFmtId="0" fontId="6" fillId="0" borderId="124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166" fontId="2" fillId="2" borderId="1" xfId="2" applyNumberFormat="1" applyAlignment="1">
      <alignment horizontal="center"/>
    </xf>
    <xf numFmtId="166" fontId="3" fillId="3" borderId="2" xfId="3" applyNumberFormat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2" borderId="1" xfId="2" quotePrefix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2" fillId="2" borderId="1" xfId="2" applyBorder="1" applyAlignment="1">
      <alignment horizontal="center"/>
    </xf>
    <xf numFmtId="164" fontId="18" fillId="0" borderId="0" xfId="0" applyNumberFormat="1" applyFont="1"/>
    <xf numFmtId="165" fontId="20" fillId="0" borderId="0" xfId="1" applyNumberFormat="1" applyFont="1" applyBorder="1"/>
    <xf numFmtId="164" fontId="20" fillId="0" borderId="0" xfId="0" applyNumberFormat="1" applyFont="1"/>
    <xf numFmtId="165" fontId="57" fillId="0" borderId="0" xfId="1" applyNumberFormat="1" applyFont="1" applyBorder="1"/>
    <xf numFmtId="164" fontId="57" fillId="0" borderId="0" xfId="0" applyNumberFormat="1" applyFont="1"/>
    <xf numFmtId="164" fontId="44" fillId="0" borderId="0" xfId="0" applyNumberFormat="1" applyFont="1"/>
    <xf numFmtId="0" fontId="2" fillId="2" borderId="1" xfId="2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2" fillId="2" borderId="1" xfId="2" applyBorder="1" applyAlignment="1">
      <alignment horizontal="center"/>
    </xf>
    <xf numFmtId="164" fontId="42" fillId="0" borderId="0" xfId="0" applyNumberFormat="1" applyFont="1" applyFill="1"/>
    <xf numFmtId="2" fontId="9" fillId="0" borderId="0" xfId="0" applyNumberFormat="1" applyFont="1"/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3221D2-C0A4-4A4A-BE3B-D1C49B63DB1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DD6E17-C1AD-45E6-A69F-4F27E4F9160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0913EB4-AE35-4BD7-9A1A-AF00FB2D4AE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88D832-B67F-4AB0-9215-0535E95FEBC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4CB936-8DA7-494F-963B-FDED36225D9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FCB8ECB-2801-40FF-B185-3D91BC47F3A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B60116-2746-4F42-BEB9-5E0D8439B95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588F6C0-75E9-44EA-B542-88733077F49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111210-2E87-49A2-A2BB-2803C65E6D4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454826-D96A-42AF-92D5-57ED6A5070E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E23AC47-ABF9-45D1-86F8-E8AE1C8D0B9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403412</xdr:colOff>
      <xdr:row>19</xdr:row>
      <xdr:rowOff>123264</xdr:rowOff>
    </xdr:from>
    <xdr:to>
      <xdr:col>34</xdr:col>
      <xdr:colOff>92263</xdr:colOff>
      <xdr:row>38</xdr:row>
      <xdr:rowOff>84491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8" y="3160058"/>
          <a:ext cx="4529792" cy="297560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D38"/>
  <sheetViews>
    <sheetView showGridLines="0" zoomScale="85" zoomScaleNormal="85" workbookViewId="0">
      <selection activeCell="AD28" sqref="AD28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3.140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9.140625" style="380" customWidth="1"/>
    <col min="31" max="16384" width="9.140625" style="380"/>
  </cols>
  <sheetData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863" t="s">
        <v>642</v>
      </c>
      <c r="K2" s="862"/>
      <c r="L2" s="383" t="s">
        <v>634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0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/>
      <c r="J3" s="382"/>
      <c r="L3" s="94" t="s">
        <v>13</v>
      </c>
      <c r="M3" s="382" t="s">
        <v>638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/>
      <c r="J4" s="382">
        <v>513.6</v>
      </c>
      <c r="L4" s="95" t="s">
        <v>17</v>
      </c>
      <c r="M4" s="97" t="s">
        <v>639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0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/>
      <c r="J5" s="97">
        <v>621.6</v>
      </c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2:30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0" x14ac:dyDescent="0.25">
      <c r="B8" s="657"/>
      <c r="C8" s="658" t="s">
        <v>336</v>
      </c>
      <c r="D8" s="659" t="s">
        <v>502</v>
      </c>
      <c r="E8" s="660"/>
      <c r="F8" s="659" t="s">
        <v>519</v>
      </c>
      <c r="G8" s="661"/>
      <c r="H8" s="661" t="s">
        <v>23</v>
      </c>
      <c r="I8" s="660"/>
      <c r="J8" s="659" t="s">
        <v>516</v>
      </c>
      <c r="K8" s="660"/>
      <c r="L8" s="659" t="s">
        <v>637</v>
      </c>
      <c r="M8" s="661"/>
      <c r="N8" s="661" t="s">
        <v>636</v>
      </c>
      <c r="O8" s="660"/>
      <c r="P8" s="659" t="s">
        <v>517</v>
      </c>
      <c r="Q8" s="661"/>
      <c r="R8" s="661" t="s">
        <v>603</v>
      </c>
      <c r="S8" s="660"/>
      <c r="T8" s="659" t="s">
        <v>518</v>
      </c>
      <c r="U8" s="661"/>
      <c r="V8" s="661" t="s">
        <v>576</v>
      </c>
      <c r="W8" s="660"/>
      <c r="X8" s="659" t="s">
        <v>504</v>
      </c>
      <c r="Y8" s="660"/>
      <c r="Z8" s="659" t="s">
        <v>640</v>
      </c>
      <c r="AA8" s="660" t="s">
        <v>641</v>
      </c>
      <c r="AB8" s="661" t="s">
        <v>505</v>
      </c>
      <c r="AC8" s="660" t="s">
        <v>506</v>
      </c>
    </row>
    <row r="9" spans="2:30" x14ac:dyDescent="0.25">
      <c r="B9" s="94"/>
      <c r="C9" s="381"/>
      <c r="D9" s="662"/>
      <c r="E9" s="656"/>
      <c r="F9" s="662"/>
      <c r="G9" s="92"/>
      <c r="H9" s="92"/>
      <c r="I9" s="656"/>
      <c r="J9" s="662"/>
      <c r="K9" s="656"/>
      <c r="L9" s="662"/>
      <c r="M9" s="92"/>
      <c r="N9" s="92"/>
      <c r="O9" s="656"/>
      <c r="P9" s="764"/>
      <c r="Q9" s="92"/>
      <c r="R9" s="92"/>
      <c r="S9" s="656"/>
      <c r="T9" s="662"/>
      <c r="U9" s="92"/>
      <c r="V9" s="92"/>
      <c r="W9" s="656"/>
      <c r="X9" s="662"/>
      <c r="Y9" s="656"/>
      <c r="Z9" s="662"/>
      <c r="AA9" s="656"/>
      <c r="AB9" s="92"/>
      <c r="AC9" s="656"/>
    </row>
    <row r="10" spans="2:30" x14ac:dyDescent="0.25">
      <c r="B10" s="793"/>
      <c r="C10" s="82" t="s">
        <v>644</v>
      </c>
      <c r="D10" s="809">
        <v>253.39</v>
      </c>
      <c r="E10" s="810">
        <v>253.13</v>
      </c>
      <c r="F10" s="844">
        <f>$B$3-(D10-$E$3)</f>
        <v>60.610000000000014</v>
      </c>
      <c r="G10" s="845">
        <f>$B$3-(E10-$E$3)</f>
        <v>60.870000000000005</v>
      </c>
      <c r="H10" s="926" t="s">
        <v>687</v>
      </c>
      <c r="I10" s="927" t="s">
        <v>688</v>
      </c>
      <c r="J10" s="856">
        <v>24.6</v>
      </c>
      <c r="K10" s="852">
        <v>25</v>
      </c>
      <c r="L10" s="856">
        <f>35.4+15.1</f>
        <v>50.5</v>
      </c>
      <c r="M10" s="856">
        <f>35.4+15.1</f>
        <v>50.5</v>
      </c>
      <c r="N10" s="858">
        <f>87.4-J10-L10</f>
        <v>12.300000000000004</v>
      </c>
      <c r="O10" s="859">
        <f>87.4-K10-M10</f>
        <v>11.900000000000006</v>
      </c>
      <c r="P10" s="666">
        <v>-3.1</v>
      </c>
      <c r="Q10" s="928">
        <v>-2.8</v>
      </c>
      <c r="R10" s="928"/>
      <c r="S10" s="851"/>
      <c r="T10" s="666">
        <v>2.5</v>
      </c>
      <c r="U10" s="928">
        <v>2.6</v>
      </c>
      <c r="V10" s="853"/>
      <c r="W10" s="854"/>
      <c r="X10" s="856">
        <v>245.4</v>
      </c>
      <c r="Y10" s="852">
        <v>266.10000000000002</v>
      </c>
      <c r="Z10" s="666">
        <v>49</v>
      </c>
      <c r="AA10" s="859">
        <f>Z10-(J10+K10)/2/0.8*0.9</f>
        <v>21.099999999999998</v>
      </c>
      <c r="AB10" s="765">
        <f>(X10+Y10)/(X10+Y10+X11+Y11)*100</f>
        <v>45.381953686451958</v>
      </c>
      <c r="AC10" s="766">
        <f>(X10+Y11)/(X10+Y10+X11+Y11)*100</f>
        <v>47.750865051903126</v>
      </c>
      <c r="AD10" s="380" t="s">
        <v>633</v>
      </c>
    </row>
    <row r="11" spans="2:30" x14ac:dyDescent="0.25">
      <c r="B11" s="794"/>
      <c r="C11" s="96" t="s">
        <v>684</v>
      </c>
      <c r="D11" s="849">
        <v>308.39999999999998</v>
      </c>
      <c r="E11" s="850">
        <v>308.39999999999998</v>
      </c>
      <c r="F11" s="846">
        <f>$B$5-(D11-$E$5)</f>
        <v>82.5</v>
      </c>
      <c r="G11" s="847">
        <f>$B$5-(E11-$E$5)</f>
        <v>82.5</v>
      </c>
      <c r="H11" s="928" t="s">
        <v>686</v>
      </c>
      <c r="I11" s="851" t="s">
        <v>685</v>
      </c>
      <c r="J11" s="856">
        <v>16</v>
      </c>
      <c r="K11" s="852">
        <v>14.6</v>
      </c>
      <c r="L11" s="856">
        <f>31.4+15.1</f>
        <v>46.5</v>
      </c>
      <c r="M11" s="856">
        <f>31.4+15.1</f>
        <v>46.5</v>
      </c>
      <c r="N11" s="858">
        <f>96.4-J11-L11</f>
        <v>33.900000000000006</v>
      </c>
      <c r="O11" s="859">
        <f>96.4-K11-M11</f>
        <v>35.300000000000011</v>
      </c>
      <c r="P11" s="857">
        <v>-2.6</v>
      </c>
      <c r="Q11" s="853">
        <v>-2.4</v>
      </c>
      <c r="R11" s="928"/>
      <c r="S11" s="851"/>
      <c r="T11" s="666">
        <v>-1.1000000000000001</v>
      </c>
      <c r="U11" s="928">
        <v>-0.9</v>
      </c>
      <c r="V11" s="855"/>
      <c r="W11" s="851"/>
      <c r="X11" s="856">
        <v>322.8</v>
      </c>
      <c r="Y11" s="852">
        <v>292.8</v>
      </c>
      <c r="Z11" s="666">
        <v>30.5</v>
      </c>
      <c r="AA11" s="859">
        <f>Z11-(J11+K11)/2/0.8*0.9</f>
        <v>13.287499999999998</v>
      </c>
      <c r="AB11" s="784"/>
      <c r="AC11" s="676"/>
      <c r="AD11" s="180" t="s">
        <v>635</v>
      </c>
    </row>
    <row r="12" spans="2:30" x14ac:dyDescent="0.25">
      <c r="B12" s="94"/>
      <c r="C12" s="381"/>
      <c r="D12" s="662"/>
      <c r="E12" s="656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2"/>
      <c r="AA12" s="656"/>
      <c r="AB12" s="92"/>
      <c r="AC12" s="656"/>
    </row>
    <row r="13" spans="2:30" x14ac:dyDescent="0.25">
      <c r="B13" s="793"/>
      <c r="C13" s="82" t="s">
        <v>690</v>
      </c>
      <c r="D13" s="809"/>
      <c r="E13" s="810"/>
      <c r="F13" s="844">
        <f>$B$3-(D13-$E$3)</f>
        <v>314</v>
      </c>
      <c r="G13" s="845">
        <f>$B$3-(E13-$E$3)</f>
        <v>314</v>
      </c>
      <c r="H13" s="843"/>
      <c r="I13" s="851"/>
      <c r="J13" s="856"/>
      <c r="K13" s="852"/>
      <c r="L13" s="856"/>
      <c r="M13" s="855"/>
      <c r="N13" s="858">
        <f>87.4-J13-L13</f>
        <v>87.4</v>
      </c>
      <c r="O13" s="859">
        <f>87.4-K13-M13</f>
        <v>87.4</v>
      </c>
      <c r="P13" s="666"/>
      <c r="Q13" s="843"/>
      <c r="R13" s="843"/>
      <c r="S13" s="851"/>
      <c r="T13" s="666"/>
      <c r="U13" s="843"/>
      <c r="V13" s="853"/>
      <c r="W13" s="854"/>
      <c r="X13" s="856"/>
      <c r="Y13" s="852"/>
      <c r="Z13" s="666">
        <v>47.2</v>
      </c>
      <c r="AA13" s="859">
        <f>Z13-(J13+K13)/2/0.8*0.9</f>
        <v>47.2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0" x14ac:dyDescent="0.25">
      <c r="B14" s="794"/>
      <c r="C14" s="96" t="s">
        <v>689</v>
      </c>
      <c r="D14" s="849"/>
      <c r="E14" s="850"/>
      <c r="F14" s="846">
        <f>$B$5-(D14-$E$5)</f>
        <v>390.9</v>
      </c>
      <c r="G14" s="847">
        <f>$B$5-(E14-$E$5)</f>
        <v>390.9</v>
      </c>
      <c r="H14" s="843"/>
      <c r="I14" s="851"/>
      <c r="J14" s="856"/>
      <c r="K14" s="852"/>
      <c r="L14" s="856"/>
      <c r="M14" s="855"/>
      <c r="N14" s="858">
        <f>96.4-J14-L14</f>
        <v>96.4</v>
      </c>
      <c r="O14" s="859">
        <f>96.4-K14-M14</f>
        <v>96.4</v>
      </c>
      <c r="P14" s="857"/>
      <c r="Q14" s="853"/>
      <c r="R14" s="843"/>
      <c r="S14" s="851"/>
      <c r="T14" s="666"/>
      <c r="U14" s="843"/>
      <c r="V14" s="855"/>
      <c r="W14" s="851"/>
      <c r="X14" s="856"/>
      <c r="Y14" s="852"/>
      <c r="Z14" s="666">
        <v>27.5</v>
      </c>
      <c r="AA14" s="859">
        <f>Z14-(J14+K14)/2/0.8*0.9</f>
        <v>27.5</v>
      </c>
      <c r="AB14" s="784"/>
      <c r="AC14" s="676"/>
    </row>
    <row r="15" spans="2:30" x14ac:dyDescent="0.25">
      <c r="B15" s="94"/>
      <c r="C15" s="381"/>
      <c r="D15" s="662"/>
      <c r="E15" s="656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2"/>
      <c r="AA15" s="656"/>
      <c r="AB15" s="92"/>
      <c r="AC15" s="656"/>
    </row>
    <row r="16" spans="2:30" x14ac:dyDescent="0.25">
      <c r="B16" s="793"/>
      <c r="C16" s="82" t="s">
        <v>690</v>
      </c>
      <c r="D16" s="809"/>
      <c r="E16" s="810"/>
      <c r="F16" s="878">
        <f>$B$3-(D16-$E$3)</f>
        <v>314</v>
      </c>
      <c r="G16" s="879">
        <f>$B$3-(E16-$E$3)</f>
        <v>314</v>
      </c>
      <c r="H16" s="663"/>
      <c r="I16" s="851"/>
      <c r="J16" s="856"/>
      <c r="K16" s="852"/>
      <c r="L16" s="856"/>
      <c r="M16" s="880"/>
      <c r="N16" s="881">
        <f>87.4-J16-L16</f>
        <v>87.4</v>
      </c>
      <c r="O16" s="859">
        <f>87.4-K16-M16</f>
        <v>87.4</v>
      </c>
      <c r="P16" s="666"/>
      <c r="Q16" s="663"/>
      <c r="R16" s="663"/>
      <c r="S16" s="851"/>
      <c r="T16" s="856"/>
      <c r="U16" s="880"/>
      <c r="V16" s="853"/>
      <c r="W16" s="854"/>
      <c r="X16" s="856"/>
      <c r="Y16" s="852"/>
      <c r="Z16" s="666"/>
      <c r="AA16" s="859">
        <f>Z16-(J16+K16)/2/0.8*0.9</f>
        <v>0</v>
      </c>
      <c r="AB16" s="765" t="e">
        <f>(X16+Y16)/(X16+Y16+X17+Y17)*100</f>
        <v>#DIV/0!</v>
      </c>
      <c r="AC16" s="766" t="e">
        <f>(X16+Y17)/(X16+Y16+X17+Y17)*100</f>
        <v>#DIV/0!</v>
      </c>
      <c r="AD16" s="380" t="s">
        <v>694</v>
      </c>
    </row>
    <row r="17" spans="2:30" x14ac:dyDescent="0.25">
      <c r="B17" s="794"/>
      <c r="C17" s="96" t="s">
        <v>695</v>
      </c>
      <c r="D17" s="849"/>
      <c r="E17" s="850"/>
      <c r="F17" s="882">
        <f>$B$5-(D17-$E$5)</f>
        <v>390.9</v>
      </c>
      <c r="G17" s="883">
        <f>$B$5-(E17-$E$5)</f>
        <v>390.9</v>
      </c>
      <c r="H17" s="663"/>
      <c r="I17" s="851"/>
      <c r="J17" s="856"/>
      <c r="K17" s="852"/>
      <c r="L17" s="856"/>
      <c r="M17" s="880"/>
      <c r="N17" s="881">
        <f>96.4-J17-L17</f>
        <v>96.4</v>
      </c>
      <c r="O17" s="859">
        <f>96.4-K17-M17</f>
        <v>96.4</v>
      </c>
      <c r="P17" s="857"/>
      <c r="Q17" s="884"/>
      <c r="R17" s="663"/>
      <c r="S17" s="851"/>
      <c r="T17" s="856"/>
      <c r="U17" s="880"/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</row>
    <row r="18" spans="2:30" x14ac:dyDescent="0.25">
      <c r="B18" s="94"/>
      <c r="C18" s="381"/>
      <c r="D18" s="662"/>
      <c r="E18" s="656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2"/>
      <c r="AA18" s="656"/>
      <c r="AB18" s="92"/>
      <c r="AC18" s="656"/>
    </row>
    <row r="19" spans="2:30" x14ac:dyDescent="0.25">
      <c r="B19" s="793"/>
      <c r="C19" s="82" t="s">
        <v>690</v>
      </c>
      <c r="D19" s="809"/>
      <c r="E19" s="810"/>
      <c r="F19" s="844">
        <f>$B$3-(D19-$E$3)</f>
        <v>314</v>
      </c>
      <c r="G19" s="845">
        <f>$B$3-(E19-$E$3)</f>
        <v>314</v>
      </c>
      <c r="H19" s="926" t="s">
        <v>692</v>
      </c>
      <c r="I19" s="927" t="s">
        <v>693</v>
      </c>
      <c r="J19" s="856"/>
      <c r="K19" s="852"/>
      <c r="L19" s="856"/>
      <c r="M19" s="856"/>
      <c r="N19" s="858">
        <f>87.4-J19-L19</f>
        <v>87.4</v>
      </c>
      <c r="O19" s="859">
        <f>87.4-K19-M19</f>
        <v>87.4</v>
      </c>
      <c r="P19" s="666"/>
      <c r="Q19" s="918"/>
      <c r="R19" s="666"/>
      <c r="S19" s="918"/>
      <c r="T19" s="666"/>
      <c r="U19" s="843"/>
      <c r="V19" s="853"/>
      <c r="W19" s="854"/>
      <c r="X19" s="856"/>
      <c r="Y19" s="852"/>
      <c r="Z19" s="666">
        <v>47.2</v>
      </c>
      <c r="AA19" s="859">
        <f>Z19-(J19+K19)/2/0.8*0.9</f>
        <v>47.2</v>
      </c>
      <c r="AB19" s="765" t="e">
        <f>(X19+Y19)/(X19+Y19+X20+Y20)*100</f>
        <v>#DIV/0!</v>
      </c>
      <c r="AC19" s="766" t="e">
        <f>(X19+Y20)/(X19+Y19+X20+Y20)*100</f>
        <v>#DIV/0!</v>
      </c>
      <c r="AD19" s="380" t="s">
        <v>699</v>
      </c>
    </row>
    <row r="20" spans="2:30" x14ac:dyDescent="0.25">
      <c r="B20" s="794"/>
      <c r="C20" s="96" t="s">
        <v>691</v>
      </c>
      <c r="D20" s="849"/>
      <c r="E20" s="850"/>
      <c r="F20" s="846">
        <f>$B$5-(D20-$E$5)</f>
        <v>390.9</v>
      </c>
      <c r="G20" s="847">
        <f>$B$5-(E20-$E$5)</f>
        <v>390.9</v>
      </c>
      <c r="H20" s="931" t="s">
        <v>686</v>
      </c>
      <c r="I20" s="851" t="s">
        <v>685</v>
      </c>
      <c r="J20" s="856"/>
      <c r="K20" s="852"/>
      <c r="L20" s="856"/>
      <c r="M20" s="856"/>
      <c r="N20" s="858">
        <f>96.4-J20-L20</f>
        <v>96.4</v>
      </c>
      <c r="O20" s="859">
        <f>96.4-K20-M20</f>
        <v>96.4</v>
      </c>
      <c r="P20" s="857"/>
      <c r="Q20" s="853"/>
      <c r="R20" s="857"/>
      <c r="S20" s="853"/>
      <c r="T20" s="666"/>
      <c r="U20" s="843"/>
      <c r="V20" s="855"/>
      <c r="W20" s="851"/>
      <c r="X20" s="856"/>
      <c r="Y20" s="852"/>
      <c r="Z20" s="933">
        <v>25</v>
      </c>
      <c r="AA20" s="859">
        <f>Z20-(J20+K20)/2/0.8*0.9</f>
        <v>25</v>
      </c>
      <c r="AB20" s="784"/>
      <c r="AC20" s="676"/>
    </row>
    <row r="21" spans="2:30" x14ac:dyDescent="0.25">
      <c r="B21" s="94"/>
      <c r="C21" s="381"/>
      <c r="D21" s="662"/>
      <c r="E21" s="656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2"/>
      <c r="AA21" s="656"/>
      <c r="AB21" s="92"/>
      <c r="AC21" s="656"/>
    </row>
    <row r="22" spans="2:30" x14ac:dyDescent="0.25">
      <c r="B22" s="793"/>
      <c r="C22" s="82" t="s">
        <v>690</v>
      </c>
      <c r="D22" s="809"/>
      <c r="E22" s="810"/>
      <c r="F22" s="844">
        <f>$B$3-(D22-$E$3)</f>
        <v>314</v>
      </c>
      <c r="G22" s="845">
        <f>$B$3-(E22-$E$3)</f>
        <v>314</v>
      </c>
      <c r="H22" s="926" t="s">
        <v>687</v>
      </c>
      <c r="I22" s="927" t="s">
        <v>688</v>
      </c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/>
      <c r="Q22" s="843"/>
      <c r="R22" s="843"/>
      <c r="S22" s="851"/>
      <c r="T22" s="666"/>
      <c r="U22" s="843"/>
      <c r="V22" s="853"/>
      <c r="W22" s="854"/>
      <c r="X22" s="856"/>
      <c r="Y22" s="852"/>
      <c r="Z22" s="666">
        <v>47.2</v>
      </c>
      <c r="AA22" s="859">
        <f>Z22-(J22+K22)/2/0.8*0.9</f>
        <v>47.2</v>
      </c>
      <c r="AB22" s="765" t="e">
        <f>(X22+Y22)/(X22+Y22+X23+Y23)*100</f>
        <v>#DIV/0!</v>
      </c>
      <c r="AC22" s="766" t="e">
        <f>(X22+Y23)/(X22+Y22+X23+Y23)*100</f>
        <v>#DIV/0!</v>
      </c>
    </row>
    <row r="23" spans="2:30" x14ac:dyDescent="0.25">
      <c r="B23" s="794"/>
      <c r="C23" s="96" t="s">
        <v>696</v>
      </c>
      <c r="D23" s="849"/>
      <c r="E23" s="850"/>
      <c r="F23" s="846">
        <f>$B$5-(D23-$E$5)</f>
        <v>390.9</v>
      </c>
      <c r="G23" s="847">
        <f>$B$5-(E23-$E$5)</f>
        <v>390.9</v>
      </c>
      <c r="H23" s="932" t="s">
        <v>686</v>
      </c>
      <c r="I23" s="851" t="s">
        <v>685</v>
      </c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/>
      <c r="Q23" s="853"/>
      <c r="R23" s="843"/>
      <c r="S23" s="851"/>
      <c r="T23" s="666"/>
      <c r="U23" s="843"/>
      <c r="V23" s="855"/>
      <c r="W23" s="851"/>
      <c r="X23" s="856"/>
      <c r="Y23" s="852"/>
      <c r="Z23" s="852">
        <v>25</v>
      </c>
      <c r="AA23" s="859">
        <f>Z23-(J23+K23)/2/0.8*0.9</f>
        <v>25</v>
      </c>
      <c r="AB23" s="784"/>
      <c r="AC23" s="676"/>
    </row>
    <row r="24" spans="2:30" x14ac:dyDescent="0.25">
      <c r="B24" s="94"/>
      <c r="C24" s="381"/>
      <c r="D24" s="662"/>
      <c r="E24" s="656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2"/>
      <c r="AA24" s="656"/>
      <c r="AB24" s="92"/>
      <c r="AC24" s="656"/>
    </row>
    <row r="25" spans="2:30" x14ac:dyDescent="0.25">
      <c r="B25" s="793"/>
      <c r="C25" s="82" t="s">
        <v>697</v>
      </c>
      <c r="D25" s="809"/>
      <c r="E25" s="810"/>
      <c r="F25" s="844">
        <f>$B$3-(D25-$E$3)</f>
        <v>314</v>
      </c>
      <c r="G25" s="845">
        <f>$B$3-(E25-$E$3)</f>
        <v>314</v>
      </c>
      <c r="H25" s="843"/>
      <c r="I25" s="851"/>
      <c r="J25" s="856"/>
      <c r="K25" s="852"/>
      <c r="L25" s="856"/>
      <c r="M25" s="855"/>
      <c r="N25" s="858">
        <f>87.4-J25-L25</f>
        <v>87.4</v>
      </c>
      <c r="O25" s="859">
        <f>87.4-K25-M25</f>
        <v>87.4</v>
      </c>
      <c r="P25" s="666"/>
      <c r="Q25" s="843"/>
      <c r="R25" s="843"/>
      <c r="S25" s="851"/>
      <c r="T25" s="666"/>
      <c r="U25" s="843"/>
      <c r="V25" s="853"/>
      <c r="W25" s="854"/>
      <c r="X25" s="856"/>
      <c r="Y25" s="852"/>
      <c r="Z25" s="666"/>
      <c r="AA25" s="859">
        <f>Z25-(J25+K25)/2/0.8*0.9</f>
        <v>0</v>
      </c>
      <c r="AB25" s="765" t="e">
        <f>(X25+Y25)/(X25+Y25+X26+Y26)*100</f>
        <v>#DIV/0!</v>
      </c>
      <c r="AC25" s="766" t="e">
        <f>(X25+Y26)/(X25+Y25+X26+Y26)*100</f>
        <v>#DIV/0!</v>
      </c>
    </row>
    <row r="26" spans="2:30" x14ac:dyDescent="0.25">
      <c r="B26" s="794"/>
      <c r="C26" s="96" t="s">
        <v>696</v>
      </c>
      <c r="D26" s="849"/>
      <c r="E26" s="850"/>
      <c r="F26" s="846">
        <f>$B$5-(D26-$E$5)</f>
        <v>390.9</v>
      </c>
      <c r="G26" s="847">
        <f>$B$5-(E26-$E$5)</f>
        <v>390.9</v>
      </c>
      <c r="H26" s="843"/>
      <c r="I26" s="851"/>
      <c r="J26" s="856"/>
      <c r="K26" s="852"/>
      <c r="L26" s="856"/>
      <c r="M26" s="855"/>
      <c r="N26" s="858">
        <f>96.4-J26-L26</f>
        <v>96.4</v>
      </c>
      <c r="O26" s="859">
        <f>96.4-K26-M26</f>
        <v>96.4</v>
      </c>
      <c r="P26" s="857"/>
      <c r="Q26" s="853"/>
      <c r="R26" s="843"/>
      <c r="S26" s="851"/>
      <c r="T26" s="666"/>
      <c r="U26" s="843"/>
      <c r="V26" s="855"/>
      <c r="W26" s="851"/>
      <c r="X26" s="856"/>
      <c r="Y26" s="852"/>
      <c r="Z26" s="666"/>
      <c r="AA26" s="859">
        <f>Z26-(J26+K26)/2/0.8*0.9</f>
        <v>0</v>
      </c>
      <c r="AB26" s="784"/>
      <c r="AC26" s="676"/>
    </row>
    <row r="27" spans="2:30" x14ac:dyDescent="0.25">
      <c r="B27" s="94"/>
      <c r="C27" s="381"/>
      <c r="D27" s="662"/>
      <c r="E27" s="656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2"/>
      <c r="AA27" s="656"/>
      <c r="AB27" s="92"/>
      <c r="AC27" s="656"/>
    </row>
    <row r="28" spans="2:30" x14ac:dyDescent="0.25">
      <c r="B28" s="793"/>
      <c r="C28" s="82" t="s">
        <v>690</v>
      </c>
      <c r="D28" s="809"/>
      <c r="E28" s="810"/>
      <c r="F28" s="844">
        <f>$B$3-(D28-$E$3)</f>
        <v>314</v>
      </c>
      <c r="G28" s="845">
        <f>$B$3-(E28-$E$3)</f>
        <v>314</v>
      </c>
      <c r="H28" s="928"/>
      <c r="I28" s="928"/>
      <c r="J28" s="856"/>
      <c r="K28" s="852"/>
      <c r="L28" s="856"/>
      <c r="M28" s="855"/>
      <c r="N28" s="858">
        <f>87.4-J28-L28</f>
        <v>87.4</v>
      </c>
      <c r="O28" s="859">
        <f>87.4-K28-M28</f>
        <v>87.4</v>
      </c>
      <c r="P28" s="666"/>
      <c r="Q28" s="843"/>
      <c r="R28" s="843"/>
      <c r="S28" s="851"/>
      <c r="T28" s="666"/>
      <c r="U28" s="843"/>
      <c r="V28" s="853"/>
      <c r="W28" s="854"/>
      <c r="X28" s="856"/>
      <c r="Y28" s="852"/>
      <c r="Z28" s="666"/>
      <c r="AA28" s="859">
        <f>Z28-(J28+K28)/2/0.8*0.9</f>
        <v>0</v>
      </c>
      <c r="AB28" s="765" t="e">
        <f>(X28+Y28)/(X28+Y28+X29+Y29)*100</f>
        <v>#DIV/0!</v>
      </c>
      <c r="AC28" s="766" t="e">
        <f>(X28+Y29)/(X28+Y28+X29+Y29)*100</f>
        <v>#DIV/0!</v>
      </c>
      <c r="AD28" s="380" t="s">
        <v>700</v>
      </c>
    </row>
    <row r="29" spans="2:30" x14ac:dyDescent="0.25">
      <c r="B29" s="794"/>
      <c r="C29" s="96" t="s">
        <v>698</v>
      </c>
      <c r="D29" s="849"/>
      <c r="E29" s="850"/>
      <c r="F29" s="846">
        <f>$B$5-(D29-$E$5)</f>
        <v>390.9</v>
      </c>
      <c r="G29" s="847">
        <f>$B$5-(E29-$E$5)</f>
        <v>390.9</v>
      </c>
      <c r="H29" s="925"/>
      <c r="I29" s="851"/>
      <c r="J29" s="856"/>
      <c r="K29" s="852"/>
      <c r="L29" s="856"/>
      <c r="M29" s="855"/>
      <c r="N29" s="858">
        <f>96.4-J29-L29</f>
        <v>96.4</v>
      </c>
      <c r="O29" s="859">
        <f>96.4-K29-M29</f>
        <v>96.4</v>
      </c>
      <c r="P29" s="857"/>
      <c r="Q29" s="853"/>
      <c r="R29" s="843"/>
      <c r="S29" s="851"/>
      <c r="T29" s="666"/>
      <c r="U29" s="843"/>
      <c r="V29" s="855"/>
      <c r="W29" s="851"/>
      <c r="X29" s="856"/>
      <c r="Y29" s="852"/>
      <c r="Z29" s="666"/>
      <c r="AA29" s="859">
        <f>Z29-(J29+K29)/2/0.8*0.9</f>
        <v>0</v>
      </c>
      <c r="AB29" s="784"/>
      <c r="AC29" s="676"/>
    </row>
    <row r="30" spans="2:30" x14ac:dyDescent="0.25">
      <c r="B30" s="94"/>
      <c r="C30" s="381"/>
      <c r="D30" s="662"/>
      <c r="E30" s="656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2"/>
      <c r="AA30" s="656"/>
      <c r="AB30" s="92"/>
      <c r="AC30" s="656"/>
    </row>
    <row r="31" spans="2:30" x14ac:dyDescent="0.25">
      <c r="B31" s="793"/>
      <c r="C31" s="82"/>
      <c r="D31" s="809"/>
      <c r="E31" s="810"/>
      <c r="F31" s="844">
        <f>$B$3-(D31-$E$3)</f>
        <v>314</v>
      </c>
      <c r="G31" s="845">
        <f>$B$3-(E31-$E$3)</f>
        <v>314</v>
      </c>
      <c r="H31" s="928"/>
      <c r="I31" s="928"/>
      <c r="J31" s="856"/>
      <c r="K31" s="852"/>
      <c r="L31" s="856"/>
      <c r="M31" s="856"/>
      <c r="N31" s="858">
        <f>87.4-J31-L31</f>
        <v>87.4</v>
      </c>
      <c r="O31" s="859">
        <f>87.4-K31-M31</f>
        <v>87.4</v>
      </c>
      <c r="P31" s="666"/>
      <c r="Q31" s="843"/>
      <c r="R31" s="843"/>
      <c r="S31" s="851"/>
      <c r="T31" s="666"/>
      <c r="U31" s="843"/>
      <c r="V31" s="853"/>
      <c r="W31" s="854"/>
      <c r="X31" s="856"/>
      <c r="Y31" s="852"/>
      <c r="Z31" s="666"/>
      <c r="AA31" s="859">
        <f>Z31-(J31+K31)/2/0.8*0.9</f>
        <v>0</v>
      </c>
      <c r="AB31" s="765" t="e">
        <f>(X31+Y31)/(X31+Y31+X32+Y32)*100</f>
        <v>#DIV/0!</v>
      </c>
      <c r="AC31" s="766" t="e">
        <f>(X31+Y32)/(X31+Y31+X32+Y32)*100</f>
        <v>#DIV/0!</v>
      </c>
    </row>
    <row r="32" spans="2:30" x14ac:dyDescent="0.25">
      <c r="B32" s="794"/>
      <c r="C32" s="96"/>
      <c r="D32" s="849"/>
      <c r="E32" s="850"/>
      <c r="F32" s="846">
        <f>$B$5-(D32-$E$5)</f>
        <v>390.9</v>
      </c>
      <c r="G32" s="847">
        <f>$B$5-(E32-$E$5)</f>
        <v>390.9</v>
      </c>
      <c r="H32" s="928"/>
      <c r="I32" s="851"/>
      <c r="J32" s="856"/>
      <c r="K32" s="852"/>
      <c r="L32" s="856"/>
      <c r="M32" s="856"/>
      <c r="N32" s="858">
        <f>96.4-J32-L32</f>
        <v>96.4</v>
      </c>
      <c r="O32" s="859">
        <f>96.4-K32-M32</f>
        <v>96.4</v>
      </c>
      <c r="P32" s="857"/>
      <c r="Q32" s="853"/>
      <c r="R32" s="843"/>
      <c r="S32" s="851"/>
      <c r="T32" s="666"/>
      <c r="U32" s="843"/>
      <c r="V32" s="855"/>
      <c r="W32" s="851"/>
      <c r="X32" s="856"/>
      <c r="Y32" s="852"/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2"/>
      <c r="E33" s="656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2"/>
      <c r="AA33" s="656"/>
      <c r="AB33" s="92"/>
      <c r="AC33" s="656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43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43"/>
      <c r="R34" s="843"/>
      <c r="S34" s="851"/>
      <c r="T34" s="666"/>
      <c r="U34" s="843"/>
      <c r="V34" s="853"/>
      <c r="W34" s="854"/>
      <c r="X34" s="856"/>
      <c r="Y34" s="852"/>
      <c r="Z34" s="666"/>
      <c r="AA34" s="859">
        <f>Z34-(J34+K34)/2/0.8*0.9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43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43"/>
      <c r="S35" s="851"/>
      <c r="T35" s="666"/>
      <c r="U35" s="843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2"/>
      <c r="E36" s="656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2"/>
      <c r="AA36" s="656"/>
      <c r="AB36" s="92"/>
      <c r="AC36" s="656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43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43"/>
      <c r="R37" s="843"/>
      <c r="S37" s="851"/>
      <c r="T37" s="666"/>
      <c r="U37" s="843"/>
      <c r="V37" s="853"/>
      <c r="W37" s="854"/>
      <c r="X37" s="856"/>
      <c r="Y37" s="852"/>
      <c r="Z37" s="666"/>
      <c r="AA37" s="859">
        <f>Z37-(J37+K37)/2/0.8*0.9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43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43"/>
      <c r="S38" s="851"/>
      <c r="T38" s="666"/>
      <c r="U38" s="843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3" t="s">
        <v>0</v>
      </c>
      <c r="B4" s="954"/>
      <c r="C4" s="954"/>
      <c r="D4" s="954"/>
      <c r="E4" s="954"/>
      <c r="F4" s="955"/>
    </row>
    <row r="5" spans="1:6" x14ac:dyDescent="0.2">
      <c r="A5" s="2" t="s">
        <v>1</v>
      </c>
      <c r="B5" s="956" t="s">
        <v>613</v>
      </c>
      <c r="C5" s="957"/>
      <c r="D5" s="3" t="s">
        <v>2</v>
      </c>
      <c r="E5" s="958" t="s">
        <v>621</v>
      </c>
      <c r="F5" s="959"/>
    </row>
    <row r="6" spans="1:6" x14ac:dyDescent="0.2">
      <c r="A6" s="4" t="s">
        <v>3</v>
      </c>
      <c r="B6" s="960"/>
      <c r="C6" s="961"/>
      <c r="D6" s="5" t="s">
        <v>4</v>
      </c>
      <c r="E6" s="962" t="s">
        <v>622</v>
      </c>
      <c r="F6" s="963"/>
    </row>
    <row r="7" spans="1:6" x14ac:dyDescent="0.2">
      <c r="A7" s="6" t="s">
        <v>5</v>
      </c>
      <c r="B7" s="949" t="s">
        <v>682</v>
      </c>
      <c r="C7" s="950"/>
      <c r="D7" s="7" t="s">
        <v>6</v>
      </c>
      <c r="E7" s="951" t="s">
        <v>683</v>
      </c>
      <c r="F7" s="952"/>
    </row>
    <row r="9" spans="1:6" x14ac:dyDescent="0.2">
      <c r="A9" s="939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40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41" t="s">
        <v>623</v>
      </c>
      <c r="B12" s="829" t="s">
        <v>650</v>
      </c>
      <c r="C12" s="830" t="s">
        <v>650</v>
      </c>
      <c r="D12" s="942" t="s">
        <v>11</v>
      </c>
      <c r="E12" s="885"/>
      <c r="F12" s="886"/>
    </row>
    <row r="13" spans="1:6" x14ac:dyDescent="0.2">
      <c r="A13" s="940"/>
      <c r="B13" s="831" t="s">
        <v>651</v>
      </c>
      <c r="C13" s="832" t="s">
        <v>651</v>
      </c>
      <c r="D13" s="943"/>
      <c r="E13" s="887"/>
      <c r="F13" s="888"/>
    </row>
    <row r="15" spans="1:6" x14ac:dyDescent="0.2">
      <c r="A15" s="944" t="s">
        <v>48</v>
      </c>
      <c r="B15" s="64">
        <v>-2.9</v>
      </c>
      <c r="C15" s="64">
        <v>-2.6</v>
      </c>
      <c r="D15" s="946" t="s">
        <v>508</v>
      </c>
      <c r="E15" s="914">
        <v>2</v>
      </c>
      <c r="F15" s="915">
        <v>2</v>
      </c>
    </row>
    <row r="16" spans="1:6" x14ac:dyDescent="0.2">
      <c r="A16" s="945"/>
      <c r="B16" s="828">
        <v>-2.6</v>
      </c>
      <c r="C16" s="828">
        <v>-2.2999999999999998</v>
      </c>
      <c r="D16" s="947"/>
      <c r="E16" s="916">
        <v>-1</v>
      </c>
      <c r="F16" s="917">
        <v>-1</v>
      </c>
    </row>
    <row r="17" spans="1:13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 t="s">
        <v>678</v>
      </c>
      <c r="F17" s="838" t="s">
        <v>679</v>
      </c>
    </row>
    <row r="18" spans="1:13" x14ac:dyDescent="0.2">
      <c r="A18" s="16"/>
      <c r="B18" s="827">
        <v>3.7</v>
      </c>
      <c r="C18" s="827">
        <v>5.0999999999999996</v>
      </c>
      <c r="D18" s="18"/>
      <c r="E18" s="839" t="s">
        <v>680</v>
      </c>
      <c r="F18" s="840" t="s">
        <v>681</v>
      </c>
    </row>
    <row r="20" spans="1:13" x14ac:dyDescent="0.2">
      <c r="A20" s="2" t="s">
        <v>374</v>
      </c>
      <c r="B20" s="19"/>
      <c r="C20" s="19" t="s">
        <v>652</v>
      </c>
      <c r="D20" s="19" t="s">
        <v>653</v>
      </c>
      <c r="E20" s="19" t="s">
        <v>654</v>
      </c>
      <c r="F20" s="352" t="s">
        <v>94</v>
      </c>
    </row>
    <row r="21" spans="1:13" x14ac:dyDescent="0.2">
      <c r="A21" s="21"/>
      <c r="B21" s="47" t="s">
        <v>655</v>
      </c>
      <c r="C21" s="57" t="s">
        <v>562</v>
      </c>
      <c r="D21" s="57" t="s">
        <v>49</v>
      </c>
      <c r="E21" s="23"/>
      <c r="F21" s="889">
        <v>9</v>
      </c>
    </row>
    <row r="22" spans="1:13" x14ac:dyDescent="0.2">
      <c r="A22" s="24"/>
      <c r="B22" s="25" t="s">
        <v>656</v>
      </c>
      <c r="C22" s="56" t="s">
        <v>49</v>
      </c>
      <c r="D22" s="60"/>
      <c r="E22" s="56" t="s">
        <v>562</v>
      </c>
      <c r="F22" s="890">
        <v>4</v>
      </c>
      <c r="H22" s="948" t="s">
        <v>532</v>
      </c>
      <c r="I22" s="948"/>
      <c r="J22" s="94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657</v>
      </c>
      <c r="F25" s="892" t="s">
        <v>657</v>
      </c>
      <c r="H25" s="795">
        <v>50</v>
      </c>
      <c r="I25" s="796">
        <v>50</v>
      </c>
      <c r="J25" s="797">
        <v>42.3</v>
      </c>
    </row>
    <row r="26" spans="1:13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658</v>
      </c>
      <c r="F26" s="888" t="s">
        <v>658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3" x14ac:dyDescent="0.2">
      <c r="A28" s="2" t="s">
        <v>23</v>
      </c>
      <c r="B28" s="833" t="s">
        <v>646</v>
      </c>
      <c r="C28" s="833" t="s">
        <v>647</v>
      </c>
      <c r="D28" s="33"/>
      <c r="E28" s="9" t="s">
        <v>512</v>
      </c>
      <c r="F28" s="59" t="s">
        <v>608</v>
      </c>
      <c r="G28" s="220"/>
    </row>
    <row r="29" spans="1:13" x14ac:dyDescent="0.2">
      <c r="A29" s="24"/>
      <c r="B29" s="834" t="s">
        <v>649</v>
      </c>
      <c r="C29" s="834" t="s">
        <v>648</v>
      </c>
      <c r="D29" s="34"/>
      <c r="E29" s="34"/>
      <c r="F29" s="705" t="s">
        <v>609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77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828" t="s">
        <v>659</v>
      </c>
      <c r="C32" s="894"/>
      <c r="D32" s="895">
        <v>41</v>
      </c>
      <c r="E32" s="828" t="s">
        <v>660</v>
      </c>
      <c r="F32" s="896" t="s">
        <v>661</v>
      </c>
      <c r="G32" s="75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</row>
    <row r="33" spans="1:13" ht="13.5" thickBot="1" x14ac:dyDescent="0.25">
      <c r="A33" s="29" t="s">
        <v>27</v>
      </c>
      <c r="B33" s="828" t="s">
        <v>218</v>
      </c>
      <c r="C33" s="894"/>
      <c r="D33" s="876">
        <v>47.5</v>
      </c>
      <c r="E33" s="828" t="s">
        <v>662</v>
      </c>
      <c r="F33" s="897" t="s">
        <v>663</v>
      </c>
      <c r="G33" s="75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664</v>
      </c>
      <c r="F34" s="897"/>
      <c r="G34" s="759" t="s">
        <v>89</v>
      </c>
      <c r="H34" s="803"/>
      <c r="I34" s="804"/>
      <c r="J34" s="805">
        <v>172.52</v>
      </c>
      <c r="K34" s="805">
        <v>70.3</v>
      </c>
      <c r="L34" s="934">
        <f>J34-K34-J25</f>
        <v>59.920000000000016</v>
      </c>
      <c r="M34" s="93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665</v>
      </c>
      <c r="F35" s="899"/>
      <c r="G35" s="760" t="s">
        <v>90</v>
      </c>
      <c r="H35" s="806"/>
      <c r="I35" s="807"/>
      <c r="J35" s="808">
        <v>233</v>
      </c>
      <c r="K35" s="808">
        <v>140</v>
      </c>
      <c r="L35" s="936">
        <f>J35-K35-J27</f>
        <v>68.599999999999994</v>
      </c>
      <c r="M35" s="937"/>
    </row>
    <row r="36" spans="1:13" x14ac:dyDescent="0.2">
      <c r="C36" s="938" t="s">
        <v>570</v>
      </c>
      <c r="D36" s="938"/>
      <c r="E36" s="938"/>
      <c r="F36" s="938"/>
    </row>
    <row r="37" spans="1:13" x14ac:dyDescent="0.2">
      <c r="A37" s="2" t="s">
        <v>30</v>
      </c>
      <c r="B37" s="33"/>
      <c r="C37" s="37" t="s">
        <v>666</v>
      </c>
      <c r="D37" s="37" t="s">
        <v>667</v>
      </c>
      <c r="E37" s="37" t="s">
        <v>668</v>
      </c>
      <c r="F37" s="38" t="s">
        <v>669</v>
      </c>
    </row>
    <row r="38" spans="1:13" x14ac:dyDescent="0.2">
      <c r="A38" s="62" t="s">
        <v>611</v>
      </c>
      <c r="B38" s="635" t="s">
        <v>13</v>
      </c>
      <c r="C38" s="900" t="s">
        <v>670</v>
      </c>
      <c r="D38" s="900" t="s">
        <v>670</v>
      </c>
      <c r="E38" s="900" t="s">
        <v>670</v>
      </c>
      <c r="F38" s="901" t="s">
        <v>671</v>
      </c>
    </row>
    <row r="39" spans="1:13" x14ac:dyDescent="0.2">
      <c r="A39" s="63" t="s">
        <v>611</v>
      </c>
      <c r="B39" s="636" t="s">
        <v>17</v>
      </c>
      <c r="C39" s="902" t="s">
        <v>672</v>
      </c>
      <c r="D39" s="902" t="s">
        <v>673</v>
      </c>
      <c r="E39" s="902" t="s">
        <v>673</v>
      </c>
      <c r="F39" s="903" t="s">
        <v>672</v>
      </c>
    </row>
    <row r="40" spans="1:13" x14ac:dyDescent="0.2">
      <c r="C40" s="938" t="s">
        <v>570</v>
      </c>
      <c r="D40" s="938"/>
      <c r="E40" s="938"/>
      <c r="F40" s="938"/>
    </row>
    <row r="41" spans="1:13" x14ac:dyDescent="0.2">
      <c r="A41" s="2" t="s">
        <v>33</v>
      </c>
      <c r="B41" s="33"/>
      <c r="C41" s="37" t="s">
        <v>666</v>
      </c>
      <c r="D41" s="37" t="s">
        <v>667</v>
      </c>
      <c r="E41" s="37" t="s">
        <v>668</v>
      </c>
      <c r="F41" s="38" t="s">
        <v>669</v>
      </c>
    </row>
    <row r="42" spans="1:13" x14ac:dyDescent="0.2">
      <c r="A42" s="62" t="s">
        <v>611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3" x14ac:dyDescent="0.2">
      <c r="A43" s="63" t="s">
        <v>611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13" t="s">
        <v>35</v>
      </c>
      <c r="D45" s="55" t="s">
        <v>674</v>
      </c>
      <c r="E45" s="813"/>
      <c r="F45" s="68"/>
    </row>
    <row r="46" spans="1:13" x14ac:dyDescent="0.2">
      <c r="A46" s="907" t="s">
        <v>522</v>
      </c>
      <c r="B46" s="56">
        <v>62</v>
      </c>
      <c r="C46" s="813"/>
      <c r="D46" s="56" t="s">
        <v>675</v>
      </c>
      <c r="E46" s="813"/>
      <c r="F46" s="65"/>
    </row>
    <row r="48" spans="1:13" x14ac:dyDescent="0.2">
      <c r="A48" s="42" t="s">
        <v>37</v>
      </c>
      <c r="B48" s="908" t="s">
        <v>676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909" t="s">
        <v>643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610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677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W112"/>
  <sheetViews>
    <sheetView showGridLines="0" topLeftCell="AF17" zoomScale="70" zoomScaleNormal="70" workbookViewId="0">
      <selection activeCell="AP42" sqref="AP42:AW47"/>
    </sheetView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9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9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9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924">
        <v>3.7783492074893514</v>
      </c>
      <c r="AJ35" s="823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9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924">
        <v>3.997305533800589</v>
      </c>
      <c r="AM36" s="579">
        <v>4.0081157494500879</v>
      </c>
      <c r="AN36" s="580">
        <v>3.9359409374909822</v>
      </c>
    </row>
    <row r="37" spans="11:49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9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9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9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9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9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  <c r="AP42" s="930"/>
      <c r="AQ42" s="930"/>
      <c r="AR42" s="930"/>
      <c r="AS42" s="930"/>
      <c r="AT42" s="930"/>
      <c r="AU42" s="930"/>
      <c r="AV42" s="930"/>
      <c r="AW42" s="930"/>
    </row>
    <row r="43" spans="11:49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  <c r="AP43" s="930"/>
      <c r="AQ43" s="930"/>
      <c r="AR43" s="930"/>
      <c r="AS43" s="930"/>
      <c r="AT43" s="930"/>
      <c r="AU43" s="930"/>
      <c r="AV43" s="930"/>
      <c r="AW43" s="930"/>
    </row>
    <row r="44" spans="11:49" ht="15" x14ac:dyDescent="0.25">
      <c r="AF44" s="578">
        <v>50</v>
      </c>
      <c r="AG44" s="929">
        <v>0.37598430805607191</v>
      </c>
      <c r="AH44" s="929">
        <v>0.39408325106267422</v>
      </c>
      <c r="AI44" s="924">
        <v>0.41139965036873311</v>
      </c>
      <c r="AJ44" s="823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  <c r="AP44" s="930"/>
      <c r="AQ44" s="930"/>
      <c r="AR44" s="930"/>
      <c r="AS44" s="930"/>
      <c r="AT44" s="930"/>
      <c r="AU44" s="930"/>
      <c r="AV44" s="930"/>
      <c r="AW44" s="930"/>
    </row>
    <row r="45" spans="11:49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924">
        <v>0.41695395945737523</v>
      </c>
      <c r="AM45" s="579">
        <v>0.43887009919797104</v>
      </c>
      <c r="AN45" s="580">
        <v>0.46538907505598481</v>
      </c>
      <c r="AP45" s="930"/>
      <c r="AQ45" s="930"/>
      <c r="AR45" s="930"/>
      <c r="AS45" s="930"/>
      <c r="AT45" s="930"/>
      <c r="AU45" s="930"/>
      <c r="AV45" s="930"/>
      <c r="AW45" s="930"/>
    </row>
    <row r="46" spans="11:49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  <c r="AP46" s="930"/>
      <c r="AQ46" s="930"/>
      <c r="AR46" s="930"/>
      <c r="AS46" s="930"/>
      <c r="AT46" s="930"/>
      <c r="AU46" s="930"/>
      <c r="AV46" s="930"/>
      <c r="AW46" s="930"/>
    </row>
    <row r="47" spans="11:49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  <c r="AP47" s="930"/>
      <c r="AQ47" s="930"/>
      <c r="AR47" s="930"/>
      <c r="AS47" s="930"/>
      <c r="AT47" s="930"/>
      <c r="AU47" s="930"/>
      <c r="AV47" s="930"/>
      <c r="AW47" s="930"/>
    </row>
    <row r="48" spans="11:49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71" t="s">
        <v>13</v>
      </c>
      <c r="C2" s="971"/>
      <c r="D2" s="971"/>
      <c r="E2" s="971"/>
      <c r="F2" s="971"/>
      <c r="G2" s="971"/>
      <c r="K2" s="971" t="s">
        <v>17</v>
      </c>
      <c r="L2" s="971"/>
      <c r="M2" s="971"/>
      <c r="N2" s="971"/>
      <c r="O2" s="971"/>
      <c r="P2" s="971"/>
      <c r="T2" s="964" t="s">
        <v>88</v>
      </c>
      <c r="U2" s="964"/>
      <c r="V2" s="964"/>
      <c r="W2" s="964"/>
      <c r="X2" s="964"/>
      <c r="Y2" s="964"/>
      <c r="Z2" s="964"/>
      <c r="AA2" s="964"/>
      <c r="AB2" s="964"/>
    </row>
    <row r="3" spans="2:38" x14ac:dyDescent="0.2">
      <c r="B3" s="971"/>
      <c r="C3" s="971"/>
      <c r="D3" s="971"/>
      <c r="E3" s="971"/>
      <c r="F3" s="971"/>
      <c r="G3" s="971"/>
      <c r="K3" s="971"/>
      <c r="L3" s="971"/>
      <c r="M3" s="971"/>
      <c r="N3" s="971"/>
      <c r="O3" s="971"/>
      <c r="P3" s="971"/>
      <c r="T3" s="964"/>
      <c r="U3" s="964"/>
      <c r="V3" s="964"/>
      <c r="W3" s="964"/>
      <c r="X3" s="964"/>
      <c r="Y3" s="964"/>
      <c r="Z3" s="964"/>
      <c r="AA3" s="964"/>
      <c r="AB3" s="964"/>
    </row>
    <row r="4" spans="2:38" ht="13.5" thickBot="1" x14ac:dyDescent="0.25"/>
    <row r="5" spans="2:38" x14ac:dyDescent="0.2">
      <c r="B5" s="967" t="s">
        <v>63</v>
      </c>
      <c r="C5" s="968"/>
      <c r="D5" s="533" t="s">
        <v>428</v>
      </c>
      <c r="J5" s="195"/>
      <c r="K5" s="967" t="s">
        <v>64</v>
      </c>
      <c r="L5" s="968"/>
      <c r="AC5" s="965" t="s">
        <v>92</v>
      </c>
      <c r="AD5" s="966"/>
    </row>
    <row r="6" spans="2:38" ht="13.5" thickBot="1" x14ac:dyDescent="0.25">
      <c r="B6" s="972"/>
      <c r="C6" s="973"/>
      <c r="J6" s="195"/>
      <c r="K6" s="972"/>
      <c r="L6" s="973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7" t="s">
        <v>82</v>
      </c>
      <c r="C18" s="968"/>
      <c r="K18" s="967" t="s">
        <v>83</v>
      </c>
      <c r="L18" s="968"/>
      <c r="T18" s="1" t="s">
        <v>132</v>
      </c>
    </row>
    <row r="19" spans="2:20" ht="13.5" thickBot="1" x14ac:dyDescent="0.25">
      <c r="B19" s="972"/>
      <c r="C19" s="973"/>
      <c r="K19" s="969"/>
      <c r="L19" s="970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7" t="s">
        <v>85</v>
      </c>
      <c r="C31" s="968"/>
      <c r="K31" s="967" t="s">
        <v>86</v>
      </c>
      <c r="L31" s="968"/>
    </row>
    <row r="32" spans="2:20" ht="13.5" thickBot="1" x14ac:dyDescent="0.25">
      <c r="B32" s="972"/>
      <c r="C32" s="973"/>
      <c r="K32" s="969"/>
      <c r="L32" s="970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V40" zoomScaleNormal="100" workbookViewId="0">
      <selection activeCell="AF53" sqref="AF53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4" t="s">
        <v>384</v>
      </c>
      <c r="D8" s="974"/>
      <c r="E8" s="974"/>
      <c r="F8" s="974"/>
      <c r="G8" s="974"/>
      <c r="H8" s="975"/>
      <c r="J8" s="262" t="s">
        <v>385</v>
      </c>
      <c r="K8" s="252">
        <v>0.45</v>
      </c>
      <c r="L8" s="87" t="s">
        <v>184</v>
      </c>
      <c r="M8" s="381"/>
      <c r="AC8" s="9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6"/>
      <c r="AD9" s="467" t="s">
        <v>407</v>
      </c>
      <c r="AE9" s="977" t="s">
        <v>408</v>
      </c>
      <c r="AF9" s="977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923">
        <f t="shared" si="0"/>
        <v>0.30403662694094868</v>
      </c>
      <c r="E12" s="874">
        <f t="shared" si="0"/>
        <v>0.3143657022253547</v>
      </c>
      <c r="F12" s="921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923">
        <f t="shared" si="0"/>
        <v>0.3133457458048528</v>
      </c>
      <c r="E14" s="145">
        <f t="shared" si="0"/>
        <v>0.32432844848396125</v>
      </c>
      <c r="F14" s="921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923">
        <f t="shared" si="1"/>
        <v>0.32324293146912941</v>
      </c>
      <c r="E17" s="145">
        <f t="shared" si="1"/>
        <v>0.33494333265672649</v>
      </c>
      <c r="F17" s="919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6"/>
      <c r="AD17" s="495" t="s">
        <v>419</v>
      </c>
      <c r="AE17" s="983" t="s">
        <v>420</v>
      </c>
      <c r="AF17" s="981"/>
      <c r="AG17" s="981"/>
      <c r="AH17" s="997"/>
      <c r="AI17" s="981" t="s">
        <v>421</v>
      </c>
      <c r="AJ17" s="981"/>
      <c r="AK17" s="981"/>
      <c r="AL17" s="98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6"/>
      <c r="AD18" s="496">
        <v>1</v>
      </c>
      <c r="AE18" s="990">
        <v>40.9</v>
      </c>
      <c r="AF18" s="991"/>
      <c r="AG18" s="991"/>
      <c r="AH18" s="1003"/>
      <c r="AI18" s="991">
        <v>30.6</v>
      </c>
      <c r="AJ18" s="991"/>
      <c r="AK18" s="991"/>
      <c r="AL18" s="99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6"/>
      <c r="AD19" s="496">
        <v>2</v>
      </c>
      <c r="AE19" s="990">
        <v>30.6</v>
      </c>
      <c r="AF19" s="991"/>
      <c r="AG19" s="991"/>
      <c r="AH19" s="1003"/>
      <c r="AI19" s="988">
        <v>23</v>
      </c>
      <c r="AJ19" s="988"/>
      <c r="AK19" s="988"/>
      <c r="AL19" s="9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6"/>
      <c r="AD20" s="513">
        <v>3</v>
      </c>
      <c r="AE20" s="993">
        <v>23</v>
      </c>
      <c r="AF20" s="994"/>
      <c r="AG20" s="994"/>
      <c r="AH20" s="995"/>
      <c r="AI20" s="994">
        <v>17.2</v>
      </c>
      <c r="AJ20" s="994"/>
      <c r="AK20" s="994"/>
      <c r="AL20" s="998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6"/>
      <c r="AD21" s="497">
        <v>4</v>
      </c>
      <c r="AE21" s="999">
        <v>17.2</v>
      </c>
      <c r="AF21" s="1000"/>
      <c r="AG21" s="1000"/>
      <c r="AH21" s="1001"/>
      <c r="AI21" s="1000">
        <v>12.9</v>
      </c>
      <c r="AJ21" s="1000"/>
      <c r="AK21" s="1000"/>
      <c r="AL21" s="1002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4" t="s">
        <v>395</v>
      </c>
      <c r="D25" s="974"/>
      <c r="E25" s="974"/>
      <c r="F25" s="974"/>
      <c r="G25" s="974"/>
      <c r="H25" s="97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22">
        <f t="shared" si="3"/>
        <v>0.52460452956366033</v>
      </c>
      <c r="E29" s="873">
        <f t="shared" si="3"/>
        <v>0.50845385833234091</v>
      </c>
      <c r="F29" s="920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2">
        <f t="shared" si="3"/>
        <v>0.54066708745803904</v>
      </c>
      <c r="E31" s="559">
        <f t="shared" si="3"/>
        <v>0.52456756519958458</v>
      </c>
      <c r="F31" s="920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922">
        <f t="shared" si="4"/>
        <v>0.55774433397814493</v>
      </c>
      <c r="E34" s="871">
        <f t="shared" si="4"/>
        <v>0.54173603738082909</v>
      </c>
      <c r="F34" s="87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6"/>
    </row>
    <row r="38" spans="2:40" ht="15.75" thickBot="1" x14ac:dyDescent="0.3">
      <c r="B38" s="438">
        <v>760</v>
      </c>
      <c r="C38" s="455">
        <f t="shared" si="5"/>
        <v>0.6183900494231489</v>
      </c>
      <c r="D38" s="559">
        <f t="shared" si="5"/>
        <v>0.5814083040982102</v>
      </c>
      <c r="E38" s="559">
        <f t="shared" si="5"/>
        <v>0.56558941889668513</v>
      </c>
      <c r="F38" s="455">
        <f t="shared" si="5"/>
        <v>0.5485994479706704</v>
      </c>
      <c r="G38" s="455"/>
      <c r="H38" s="456"/>
      <c r="AC38" s="9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6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6"/>
      <c r="AD40" s="467" t="s">
        <v>423</v>
      </c>
      <c r="AE40" s="977" t="s">
        <v>424</v>
      </c>
      <c r="AF40" s="977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6"/>
      <c r="AG56" s="453"/>
    </row>
    <row r="57" spans="29:40" x14ac:dyDescent="0.25">
      <c r="AC57" s="976"/>
      <c r="AD57" s="425" t="s">
        <v>426</v>
      </c>
      <c r="AE57" s="492"/>
      <c r="AF57" s="492"/>
      <c r="AG57" s="493"/>
      <c r="AH57" s="494"/>
    </row>
    <row r="58" spans="29:40" x14ac:dyDescent="0.25">
      <c r="AC58" s="976"/>
      <c r="AD58" s="495" t="s">
        <v>419</v>
      </c>
      <c r="AE58" s="981" t="s">
        <v>427</v>
      </c>
      <c r="AF58" s="981"/>
      <c r="AG58" s="981"/>
      <c r="AH58" s="982"/>
      <c r="AN58" s="515" t="s">
        <v>241</v>
      </c>
    </row>
    <row r="59" spans="29:40" x14ac:dyDescent="0.25">
      <c r="AC59" s="976"/>
      <c r="AD59" s="495">
        <v>1</v>
      </c>
      <c r="AE59" s="983">
        <v>47.4</v>
      </c>
      <c r="AF59" s="981"/>
      <c r="AG59" s="981"/>
      <c r="AH59" s="982"/>
      <c r="AI59" s="380" t="s">
        <v>612</v>
      </c>
    </row>
    <row r="60" spans="29:40" x14ac:dyDescent="0.25">
      <c r="AC60" s="976"/>
      <c r="AD60" s="513">
        <v>2</v>
      </c>
      <c r="AE60" s="984">
        <v>42.7</v>
      </c>
      <c r="AF60" s="985"/>
      <c r="AG60" s="985"/>
      <c r="AH60" s="986"/>
      <c r="AI60" s="380" t="s">
        <v>435</v>
      </c>
    </row>
    <row r="61" spans="29:40" x14ac:dyDescent="0.25">
      <c r="AC61" s="976"/>
      <c r="AD61" s="496">
        <v>3</v>
      </c>
      <c r="AE61" s="987">
        <v>38</v>
      </c>
      <c r="AF61" s="988"/>
      <c r="AG61" s="988"/>
      <c r="AH61" s="989"/>
      <c r="AI61" s="380" t="s">
        <v>437</v>
      </c>
    </row>
    <row r="62" spans="29:40" x14ac:dyDescent="0.25">
      <c r="AC62" s="976"/>
      <c r="AD62" s="496">
        <v>4</v>
      </c>
      <c r="AE62" s="990">
        <v>22.8</v>
      </c>
      <c r="AF62" s="991"/>
      <c r="AG62" s="991"/>
      <c r="AH62" s="992"/>
      <c r="AI62" s="380" t="s">
        <v>436</v>
      </c>
    </row>
    <row r="63" spans="29:40" ht="15.75" thickBot="1" x14ac:dyDescent="0.3">
      <c r="AC63" s="976"/>
      <c r="AD63" s="514">
        <v>5</v>
      </c>
      <c r="AE63" s="978">
        <v>20.6</v>
      </c>
      <c r="AF63" s="979"/>
      <c r="AG63" s="979"/>
      <c r="AH63" s="980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7"/>
      <c r="L2" s="868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4" t="s">
        <v>384</v>
      </c>
      <c r="D8" s="974"/>
      <c r="E8" s="974"/>
      <c r="F8" s="974"/>
      <c r="G8" s="974"/>
      <c r="H8" s="975"/>
      <c r="J8" s="262" t="s">
        <v>385</v>
      </c>
      <c r="K8" s="252">
        <v>0.45</v>
      </c>
      <c r="L8" s="87" t="s">
        <v>184</v>
      </c>
      <c r="M8" s="381"/>
      <c r="AC8" s="9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6"/>
      <c r="AD9" s="467" t="s">
        <v>407</v>
      </c>
      <c r="AE9" s="977" t="s">
        <v>408</v>
      </c>
      <c r="AF9" s="977"/>
      <c r="AG9" s="869" t="s">
        <v>409</v>
      </c>
      <c r="AH9" s="869" t="s">
        <v>410</v>
      </c>
      <c r="AI9" s="869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2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76"/>
      <c r="AD17" s="495" t="s">
        <v>419</v>
      </c>
      <c r="AE17" s="983" t="s">
        <v>420</v>
      </c>
      <c r="AF17" s="981"/>
      <c r="AG17" s="981"/>
      <c r="AH17" s="997"/>
      <c r="AI17" s="981" t="s">
        <v>421</v>
      </c>
      <c r="AJ17" s="981"/>
      <c r="AK17" s="981"/>
      <c r="AL17" s="982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76"/>
      <c r="AD18" s="496">
        <v>1</v>
      </c>
      <c r="AE18" s="990">
        <v>40.9</v>
      </c>
      <c r="AF18" s="991"/>
      <c r="AG18" s="991"/>
      <c r="AH18" s="1003"/>
      <c r="AI18" s="991">
        <v>30.6</v>
      </c>
      <c r="AJ18" s="991"/>
      <c r="AK18" s="991"/>
      <c r="AL18" s="99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6"/>
      <c r="AD19" s="496">
        <v>2</v>
      </c>
      <c r="AE19" s="990">
        <v>30.6</v>
      </c>
      <c r="AF19" s="991"/>
      <c r="AG19" s="991"/>
      <c r="AH19" s="1003"/>
      <c r="AI19" s="988">
        <v>23</v>
      </c>
      <c r="AJ19" s="988"/>
      <c r="AK19" s="988"/>
      <c r="AL19" s="9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76"/>
      <c r="AD20" s="513">
        <v>3</v>
      </c>
      <c r="AE20" s="993">
        <v>23</v>
      </c>
      <c r="AF20" s="994"/>
      <c r="AG20" s="994"/>
      <c r="AH20" s="995"/>
      <c r="AI20" s="994">
        <v>17.2</v>
      </c>
      <c r="AJ20" s="994"/>
      <c r="AK20" s="994"/>
      <c r="AL20" s="998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6"/>
      <c r="AD21" s="497">
        <v>4</v>
      </c>
      <c r="AE21" s="999">
        <v>17.2</v>
      </c>
      <c r="AF21" s="1000"/>
      <c r="AG21" s="1000"/>
      <c r="AH21" s="1001"/>
      <c r="AI21" s="1000">
        <v>12.9</v>
      </c>
      <c r="AJ21" s="1000"/>
      <c r="AK21" s="1000"/>
      <c r="AL21" s="1002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4" t="s">
        <v>395</v>
      </c>
      <c r="D25" s="974"/>
      <c r="E25" s="974"/>
      <c r="F25" s="974"/>
      <c r="G25" s="974"/>
      <c r="H25" s="97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3">
        <f t="shared" si="3"/>
        <v>0.54113323062005925</v>
      </c>
      <c r="E29" s="873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5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0.61564207731813747</v>
      </c>
      <c r="D34" s="455">
        <f t="shared" si="4"/>
        <v>0.57756276922614469</v>
      </c>
      <c r="E34" s="871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76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76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76"/>
      <c r="AD40" s="467" t="s">
        <v>423</v>
      </c>
      <c r="AE40" s="977" t="s">
        <v>424</v>
      </c>
      <c r="AF40" s="977"/>
      <c r="AG40" s="869" t="s">
        <v>409</v>
      </c>
      <c r="AH40" s="869" t="s">
        <v>410</v>
      </c>
      <c r="AI40" s="869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6"/>
      <c r="AG56" s="453"/>
    </row>
    <row r="57" spans="29:40" x14ac:dyDescent="0.25">
      <c r="AC57" s="976"/>
      <c r="AD57" s="425" t="s">
        <v>426</v>
      </c>
      <c r="AE57" s="492"/>
      <c r="AF57" s="492"/>
      <c r="AG57" s="493"/>
      <c r="AH57" s="494"/>
    </row>
    <row r="58" spans="29:40" x14ac:dyDescent="0.25">
      <c r="AC58" s="976"/>
      <c r="AD58" s="495" t="s">
        <v>419</v>
      </c>
      <c r="AE58" s="981" t="s">
        <v>427</v>
      </c>
      <c r="AF58" s="981"/>
      <c r="AG58" s="981"/>
      <c r="AH58" s="982"/>
      <c r="AN58" s="515" t="s">
        <v>241</v>
      </c>
    </row>
    <row r="59" spans="29:40" x14ac:dyDescent="0.25">
      <c r="AC59" s="976"/>
      <c r="AD59" s="495">
        <v>1</v>
      </c>
      <c r="AE59" s="983">
        <v>47.4</v>
      </c>
      <c r="AF59" s="981"/>
      <c r="AG59" s="981"/>
      <c r="AH59" s="982"/>
      <c r="AI59" s="380" t="s">
        <v>612</v>
      </c>
    </row>
    <row r="60" spans="29:40" x14ac:dyDescent="0.25">
      <c r="AC60" s="976"/>
      <c r="AD60" s="513">
        <v>2</v>
      </c>
      <c r="AE60" s="984">
        <v>42.7</v>
      </c>
      <c r="AF60" s="985"/>
      <c r="AG60" s="985"/>
      <c r="AH60" s="986"/>
      <c r="AI60" s="380" t="s">
        <v>435</v>
      </c>
    </row>
    <row r="61" spans="29:40" x14ac:dyDescent="0.25">
      <c r="AC61" s="976"/>
      <c r="AD61" s="496">
        <v>3</v>
      </c>
      <c r="AE61" s="987">
        <v>38</v>
      </c>
      <c r="AF61" s="988"/>
      <c r="AG61" s="988"/>
      <c r="AH61" s="989"/>
      <c r="AI61" s="380" t="s">
        <v>437</v>
      </c>
    </row>
    <row r="62" spans="29:40" x14ac:dyDescent="0.25">
      <c r="AC62" s="976"/>
      <c r="AD62" s="496">
        <v>4</v>
      </c>
      <c r="AE62" s="990">
        <v>22.8</v>
      </c>
      <c r="AF62" s="991"/>
      <c r="AG62" s="991"/>
      <c r="AH62" s="992"/>
      <c r="AI62" s="380" t="s">
        <v>436</v>
      </c>
    </row>
    <row r="63" spans="29:40" ht="15.75" thickBot="1" x14ac:dyDescent="0.3">
      <c r="AC63" s="976"/>
      <c r="AD63" s="514">
        <v>5</v>
      </c>
      <c r="AE63" s="978">
        <v>20.6</v>
      </c>
      <c r="AF63" s="979"/>
      <c r="AG63" s="979"/>
      <c r="AH63" s="980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4" t="s">
        <v>384</v>
      </c>
      <c r="D8" s="974"/>
      <c r="E8" s="974"/>
      <c r="F8" s="974"/>
      <c r="G8" s="974"/>
      <c r="H8" s="975"/>
      <c r="J8" s="262" t="s">
        <v>385</v>
      </c>
      <c r="K8" s="252">
        <v>0.45</v>
      </c>
      <c r="L8" s="87" t="s">
        <v>184</v>
      </c>
      <c r="M8" s="381"/>
      <c r="AC8" s="9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6"/>
      <c r="AD9" s="467" t="s">
        <v>407</v>
      </c>
      <c r="AE9" s="977" t="s">
        <v>408</v>
      </c>
      <c r="AF9" s="977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2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6"/>
      <c r="AD17" s="495" t="s">
        <v>419</v>
      </c>
      <c r="AE17" s="983" t="s">
        <v>420</v>
      </c>
      <c r="AF17" s="981"/>
      <c r="AG17" s="981"/>
      <c r="AH17" s="997"/>
      <c r="AI17" s="981" t="s">
        <v>421</v>
      </c>
      <c r="AJ17" s="981"/>
      <c r="AK17" s="981"/>
      <c r="AL17" s="98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6"/>
      <c r="AD18" s="496">
        <v>1</v>
      </c>
      <c r="AE18" s="990">
        <v>40.9</v>
      </c>
      <c r="AF18" s="991"/>
      <c r="AG18" s="991"/>
      <c r="AH18" s="1003"/>
      <c r="AI18" s="991">
        <v>30.6</v>
      </c>
      <c r="AJ18" s="991"/>
      <c r="AK18" s="991"/>
      <c r="AL18" s="99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6"/>
      <c r="AD19" s="496">
        <v>2</v>
      </c>
      <c r="AE19" s="990">
        <v>30.6</v>
      </c>
      <c r="AF19" s="991"/>
      <c r="AG19" s="991"/>
      <c r="AH19" s="1003"/>
      <c r="AI19" s="988">
        <v>23</v>
      </c>
      <c r="AJ19" s="988"/>
      <c r="AK19" s="988"/>
      <c r="AL19" s="9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6"/>
      <c r="AD20" s="513">
        <v>3</v>
      </c>
      <c r="AE20" s="993">
        <v>23</v>
      </c>
      <c r="AF20" s="994"/>
      <c r="AG20" s="994"/>
      <c r="AH20" s="995"/>
      <c r="AI20" s="994">
        <v>17.2</v>
      </c>
      <c r="AJ20" s="994"/>
      <c r="AK20" s="994"/>
      <c r="AL20" s="998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6"/>
      <c r="AD21" s="497">
        <v>4</v>
      </c>
      <c r="AE21" s="999">
        <v>17.2</v>
      </c>
      <c r="AF21" s="1000"/>
      <c r="AG21" s="1000"/>
      <c r="AH21" s="1001"/>
      <c r="AI21" s="1000">
        <v>12.9</v>
      </c>
      <c r="AJ21" s="1000"/>
      <c r="AK21" s="1000"/>
      <c r="AL21" s="1002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4" t="s">
        <v>395</v>
      </c>
      <c r="D25" s="974"/>
      <c r="E25" s="974"/>
      <c r="F25" s="974"/>
      <c r="G25" s="974"/>
      <c r="H25" s="97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3">
        <f t="shared" si="3"/>
        <v>0.52460452956366033</v>
      </c>
      <c r="E29" s="873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5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455">
        <f t="shared" si="4"/>
        <v>0.55774433397814493</v>
      </c>
      <c r="E34" s="871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6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6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6"/>
      <c r="AD40" s="467" t="s">
        <v>423</v>
      </c>
      <c r="AE40" s="977" t="s">
        <v>424</v>
      </c>
      <c r="AF40" s="977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6"/>
      <c r="AG56" s="453"/>
    </row>
    <row r="57" spans="29:40" x14ac:dyDescent="0.25">
      <c r="AC57" s="976"/>
      <c r="AD57" s="425" t="s">
        <v>426</v>
      </c>
      <c r="AE57" s="492"/>
      <c r="AF57" s="492"/>
      <c r="AG57" s="493"/>
      <c r="AH57" s="494"/>
    </row>
    <row r="58" spans="29:40" x14ac:dyDescent="0.25">
      <c r="AC58" s="976"/>
      <c r="AD58" s="495" t="s">
        <v>419</v>
      </c>
      <c r="AE58" s="981" t="s">
        <v>427</v>
      </c>
      <c r="AF58" s="981"/>
      <c r="AG58" s="981"/>
      <c r="AH58" s="982"/>
      <c r="AN58" s="515" t="s">
        <v>241</v>
      </c>
    </row>
    <row r="59" spans="29:40" x14ac:dyDescent="0.25">
      <c r="AC59" s="976"/>
      <c r="AD59" s="495">
        <v>1</v>
      </c>
      <c r="AE59" s="983">
        <v>47.4</v>
      </c>
      <c r="AF59" s="981"/>
      <c r="AG59" s="981"/>
      <c r="AH59" s="982"/>
      <c r="AI59" s="380" t="s">
        <v>612</v>
      </c>
    </row>
    <row r="60" spans="29:40" x14ac:dyDescent="0.25">
      <c r="AC60" s="976"/>
      <c r="AD60" s="513">
        <v>2</v>
      </c>
      <c r="AE60" s="984">
        <v>42.7</v>
      </c>
      <c r="AF60" s="985"/>
      <c r="AG60" s="985"/>
      <c r="AH60" s="986"/>
      <c r="AI60" s="380" t="s">
        <v>435</v>
      </c>
    </row>
    <row r="61" spans="29:40" x14ac:dyDescent="0.25">
      <c r="AC61" s="976"/>
      <c r="AD61" s="496">
        <v>3</v>
      </c>
      <c r="AE61" s="987">
        <v>38</v>
      </c>
      <c r="AF61" s="988"/>
      <c r="AG61" s="988"/>
      <c r="AH61" s="989"/>
      <c r="AI61" s="380" t="s">
        <v>437</v>
      </c>
    </row>
    <row r="62" spans="29:40" x14ac:dyDescent="0.25">
      <c r="AC62" s="976"/>
      <c r="AD62" s="496">
        <v>4</v>
      </c>
      <c r="AE62" s="990">
        <v>22.8</v>
      </c>
      <c r="AF62" s="991"/>
      <c r="AG62" s="991"/>
      <c r="AH62" s="992"/>
      <c r="AI62" s="380" t="s">
        <v>436</v>
      </c>
    </row>
    <row r="63" spans="29:40" ht="15.75" thickBot="1" x14ac:dyDescent="0.3">
      <c r="AC63" s="976"/>
      <c r="AD63" s="514">
        <v>5</v>
      </c>
      <c r="AE63" s="978">
        <v>20.6</v>
      </c>
      <c r="AF63" s="979"/>
      <c r="AG63" s="979"/>
      <c r="AH63" s="980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4" t="s">
        <v>384</v>
      </c>
      <c r="D8" s="974"/>
      <c r="E8" s="974"/>
      <c r="F8" s="974"/>
      <c r="G8" s="974"/>
      <c r="H8" s="975"/>
      <c r="J8" s="262" t="s">
        <v>385</v>
      </c>
      <c r="K8" s="252">
        <v>0.45</v>
      </c>
      <c r="L8" s="87" t="s">
        <v>184</v>
      </c>
      <c r="M8" s="381"/>
      <c r="AC8" s="9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6"/>
      <c r="AD9" s="467" t="s">
        <v>407</v>
      </c>
      <c r="AE9" s="977" t="s">
        <v>408</v>
      </c>
      <c r="AF9" s="977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4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76"/>
      <c r="AD17" s="495" t="s">
        <v>419</v>
      </c>
      <c r="AE17" s="983" t="s">
        <v>420</v>
      </c>
      <c r="AF17" s="981"/>
      <c r="AG17" s="981"/>
      <c r="AH17" s="997"/>
      <c r="AI17" s="981" t="s">
        <v>421</v>
      </c>
      <c r="AJ17" s="981"/>
      <c r="AK17" s="981"/>
      <c r="AL17" s="98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76"/>
      <c r="AD18" s="496">
        <v>1</v>
      </c>
      <c r="AE18" s="990">
        <v>40.9</v>
      </c>
      <c r="AF18" s="991"/>
      <c r="AG18" s="991"/>
      <c r="AH18" s="1003"/>
      <c r="AI18" s="991">
        <v>30.6</v>
      </c>
      <c r="AJ18" s="991"/>
      <c r="AK18" s="991"/>
      <c r="AL18" s="99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6"/>
      <c r="AD19" s="496">
        <v>2</v>
      </c>
      <c r="AE19" s="990">
        <v>30.6</v>
      </c>
      <c r="AF19" s="991"/>
      <c r="AG19" s="991"/>
      <c r="AH19" s="1003"/>
      <c r="AI19" s="988">
        <v>23</v>
      </c>
      <c r="AJ19" s="988"/>
      <c r="AK19" s="988"/>
      <c r="AL19" s="9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76"/>
      <c r="AD20" s="513">
        <v>3</v>
      </c>
      <c r="AE20" s="993">
        <v>23</v>
      </c>
      <c r="AF20" s="994"/>
      <c r="AG20" s="994"/>
      <c r="AH20" s="995"/>
      <c r="AI20" s="994">
        <v>17.2</v>
      </c>
      <c r="AJ20" s="994"/>
      <c r="AK20" s="994"/>
      <c r="AL20" s="998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6"/>
      <c r="AD21" s="497">
        <v>4</v>
      </c>
      <c r="AE21" s="999">
        <v>17.2</v>
      </c>
      <c r="AF21" s="1000"/>
      <c r="AG21" s="1000"/>
      <c r="AH21" s="1001"/>
      <c r="AI21" s="1000">
        <v>12.9</v>
      </c>
      <c r="AJ21" s="1000"/>
      <c r="AK21" s="1000"/>
      <c r="AL21" s="1002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4" t="s">
        <v>395</v>
      </c>
      <c r="D25" s="974"/>
      <c r="E25" s="974"/>
      <c r="F25" s="974"/>
      <c r="G25" s="974"/>
      <c r="H25" s="97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3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0.58180002762512295</v>
      </c>
      <c r="D34" s="455">
        <f t="shared" si="4"/>
        <v>0.54388775948976442</v>
      </c>
      <c r="E34" s="871">
        <f t="shared" si="4"/>
        <v>0.52780253274979638</v>
      </c>
      <c r="F34" s="87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76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76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76"/>
      <c r="AD40" s="467" t="s">
        <v>423</v>
      </c>
      <c r="AE40" s="977" t="s">
        <v>424</v>
      </c>
      <c r="AF40" s="977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6"/>
      <c r="AG56" s="453"/>
    </row>
    <row r="57" spans="29:40" x14ac:dyDescent="0.25">
      <c r="AC57" s="976"/>
      <c r="AD57" s="425" t="s">
        <v>426</v>
      </c>
      <c r="AE57" s="492"/>
      <c r="AF57" s="492"/>
      <c r="AG57" s="493"/>
      <c r="AH57" s="494"/>
    </row>
    <row r="58" spans="29:40" x14ac:dyDescent="0.25">
      <c r="AC58" s="976"/>
      <c r="AD58" s="495" t="s">
        <v>419</v>
      </c>
      <c r="AE58" s="981" t="s">
        <v>427</v>
      </c>
      <c r="AF58" s="981"/>
      <c r="AG58" s="981"/>
      <c r="AH58" s="982"/>
      <c r="AN58" s="515" t="s">
        <v>241</v>
      </c>
    </row>
    <row r="59" spans="29:40" x14ac:dyDescent="0.25">
      <c r="AC59" s="976"/>
      <c r="AD59" s="495">
        <v>1</v>
      </c>
      <c r="AE59" s="983">
        <v>47.4</v>
      </c>
      <c r="AF59" s="981"/>
      <c r="AG59" s="981"/>
      <c r="AH59" s="982"/>
      <c r="AI59" s="380" t="s">
        <v>612</v>
      </c>
    </row>
    <row r="60" spans="29:40" x14ac:dyDescent="0.25">
      <c r="AC60" s="976"/>
      <c r="AD60" s="513">
        <v>2</v>
      </c>
      <c r="AE60" s="984">
        <v>42.7</v>
      </c>
      <c r="AF60" s="985"/>
      <c r="AG60" s="985"/>
      <c r="AH60" s="986"/>
      <c r="AI60" s="380" t="s">
        <v>435</v>
      </c>
    </row>
    <row r="61" spans="29:40" x14ac:dyDescent="0.25">
      <c r="AC61" s="976"/>
      <c r="AD61" s="496">
        <v>3</v>
      </c>
      <c r="AE61" s="987">
        <v>38</v>
      </c>
      <c r="AF61" s="988"/>
      <c r="AG61" s="988"/>
      <c r="AH61" s="989"/>
      <c r="AI61" s="380" t="s">
        <v>437</v>
      </c>
    </row>
    <row r="62" spans="29:40" x14ac:dyDescent="0.25">
      <c r="AC62" s="976"/>
      <c r="AD62" s="496">
        <v>4</v>
      </c>
      <c r="AE62" s="990">
        <v>22.8</v>
      </c>
      <c r="AF62" s="991"/>
      <c r="AG62" s="991"/>
      <c r="AH62" s="992"/>
      <c r="AI62" s="380" t="s">
        <v>436</v>
      </c>
    </row>
    <row r="63" spans="29:40" ht="15.75" thickBot="1" x14ac:dyDescent="0.3">
      <c r="AC63" s="976"/>
      <c r="AD63" s="514">
        <v>5</v>
      </c>
      <c r="AE63" s="978">
        <v>20.6</v>
      </c>
      <c r="AF63" s="979"/>
      <c r="AG63" s="979"/>
      <c r="AH63" s="980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tabSelected="1" zoomScaleNormal="100" workbookViewId="0">
      <selection activeCell="N26" sqref="N26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645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490">
        <f>+J26-J27</f>
        <v>1.6770852146558184</v>
      </c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490">
        <f>+J27-J28</f>
        <v>1.3199281782013088</v>
      </c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7" t="s">
        <v>245</v>
      </c>
      <c r="W2" s="1007"/>
      <c r="X2" s="1007"/>
      <c r="Y2" s="1007"/>
      <c r="Z2" s="1007"/>
      <c r="AA2" s="1007"/>
      <c r="AB2" s="1007"/>
      <c r="AC2" s="1007"/>
      <c r="AD2" s="1007"/>
      <c r="AE2" s="1007"/>
      <c r="AF2" s="1007"/>
      <c r="AG2" s="1007"/>
    </row>
    <row r="3" spans="2:33" x14ac:dyDescent="0.25">
      <c r="B3" t="s">
        <v>54</v>
      </c>
    </row>
    <row r="4" spans="2:33" x14ac:dyDescent="0.25">
      <c r="V4" s="322" t="s">
        <v>243</v>
      </c>
      <c r="W4" s="1008" t="s">
        <v>246</v>
      </c>
      <c r="X4" s="1008"/>
      <c r="Y4" s="1008"/>
      <c r="Z4" s="1008"/>
      <c r="AA4" s="1008"/>
      <c r="AB4" s="1008"/>
      <c r="AC4" s="1008"/>
      <c r="AD4" s="1008"/>
      <c r="AE4" s="1008"/>
      <c r="AF4" s="1008"/>
      <c r="AG4" s="1009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004" t="s">
        <v>239</v>
      </c>
      <c r="D6" s="1005"/>
      <c r="E6" s="1005"/>
      <c r="F6" s="1005"/>
      <c r="G6" s="1005"/>
      <c r="H6" s="100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8" t="s">
        <v>246</v>
      </c>
      <c r="X18" s="1008"/>
      <c r="Y18" s="1008"/>
      <c r="Z18" s="1008"/>
      <c r="AA18" s="1008"/>
      <c r="AB18" s="1008"/>
      <c r="AC18" s="1008"/>
      <c r="AD18" s="1008"/>
      <c r="AE18" s="1008"/>
      <c r="AF18" s="1008"/>
      <c r="AG18" s="1009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10" t="s">
        <v>135</v>
      </c>
      <c r="H2" s="1011"/>
      <c r="I2" s="1011"/>
      <c r="J2" s="1011"/>
      <c r="K2" s="1011"/>
      <c r="L2" s="1011"/>
      <c r="M2" s="1011"/>
      <c r="N2" s="1011"/>
      <c r="O2" s="1011"/>
      <c r="P2" s="1011"/>
      <c r="Q2" s="1012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3" t="s">
        <v>177</v>
      </c>
      <c r="H4" s="1014"/>
      <c r="I4" s="1015"/>
      <c r="J4" s="381"/>
      <c r="K4" s="381"/>
      <c r="L4" s="381"/>
      <c r="M4" s="1013" t="s">
        <v>179</v>
      </c>
      <c r="N4" s="1014"/>
      <c r="O4" s="1014"/>
      <c r="P4" s="1014"/>
      <c r="Q4" s="1015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18" t="s">
        <v>178</v>
      </c>
      <c r="H22" s="1019"/>
      <c r="I22" s="1020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21">
        <f>N21/(N21+O21)</f>
        <v>0.50054767303688963</v>
      </c>
      <c r="O23" s="1021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16">
        <v>3.6</v>
      </c>
      <c r="O24" s="1016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7">
        <f>(N21+O21)/N24</f>
        <v>1217.6368519453511</v>
      </c>
      <c r="O25" s="1017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22" t="s">
        <v>109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4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25" t="s">
        <v>115</v>
      </c>
      <c r="AA2" s="1026"/>
      <c r="AC2" s="1027" t="s">
        <v>116</v>
      </c>
      <c r="AD2" s="1028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9" t="s">
        <v>13</v>
      </c>
      <c r="C2" s="1030"/>
      <c r="D2" s="1030"/>
      <c r="E2" s="1030"/>
      <c r="F2" s="1031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9" t="s">
        <v>17</v>
      </c>
      <c r="C16" s="1030"/>
      <c r="D16" s="1030"/>
      <c r="E16" s="1030"/>
      <c r="F16" s="1030"/>
      <c r="G16" s="1030"/>
      <c r="H16" s="1031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22" t="s">
        <v>109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4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2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2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2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2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2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2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2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2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2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2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2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2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2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3" t="s">
        <v>0</v>
      </c>
      <c r="B4" s="954"/>
      <c r="C4" s="954"/>
      <c r="D4" s="954"/>
      <c r="E4" s="954"/>
      <c r="F4" s="955"/>
    </row>
    <row r="5" spans="1:6" x14ac:dyDescent="0.2">
      <c r="A5" s="2" t="s">
        <v>1</v>
      </c>
      <c r="B5" s="956" t="s">
        <v>571</v>
      </c>
      <c r="C5" s="957"/>
      <c r="D5" s="3" t="s">
        <v>2</v>
      </c>
      <c r="E5" s="958">
        <v>1</v>
      </c>
      <c r="F5" s="959"/>
    </row>
    <row r="6" spans="1:6" x14ac:dyDescent="0.2">
      <c r="A6" s="4" t="s">
        <v>3</v>
      </c>
      <c r="B6" s="960">
        <v>44281</v>
      </c>
      <c r="C6" s="961"/>
      <c r="D6" s="5" t="s">
        <v>4</v>
      </c>
      <c r="E6" s="962">
        <v>1</v>
      </c>
      <c r="F6" s="963"/>
    </row>
    <row r="7" spans="1:6" x14ac:dyDescent="0.2">
      <c r="A7" s="6" t="s">
        <v>5</v>
      </c>
      <c r="B7" s="949" t="s">
        <v>572</v>
      </c>
      <c r="C7" s="950"/>
      <c r="D7" s="7" t="s">
        <v>6</v>
      </c>
      <c r="E7" s="951"/>
      <c r="F7" s="952"/>
    </row>
    <row r="9" spans="1:6" x14ac:dyDescent="0.2">
      <c r="A9" s="939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40"/>
      <c r="B10" s="688"/>
      <c r="C10" s="689"/>
      <c r="D10" s="671"/>
      <c r="E10" s="10"/>
      <c r="F10" s="11"/>
    </row>
    <row r="12" spans="1:6" ht="12.75" customHeight="1" x14ac:dyDescent="0.2">
      <c r="A12" s="941" t="s">
        <v>520</v>
      </c>
      <c r="B12" s="721" t="s">
        <v>530</v>
      </c>
      <c r="C12" s="722" t="s">
        <v>530</v>
      </c>
      <c r="D12" s="942" t="s">
        <v>11</v>
      </c>
      <c r="E12" s="669"/>
      <c r="F12" s="667"/>
    </row>
    <row r="13" spans="1:6" x14ac:dyDescent="0.2">
      <c r="A13" s="940"/>
      <c r="B13" s="723" t="s">
        <v>531</v>
      </c>
      <c r="C13" s="724" t="s">
        <v>531</v>
      </c>
      <c r="D13" s="943"/>
      <c r="E13" s="670"/>
      <c r="F13" s="668"/>
    </row>
    <row r="15" spans="1:6" x14ac:dyDescent="0.2">
      <c r="A15" s="944" t="s">
        <v>48</v>
      </c>
      <c r="B15" s="55">
        <v>-2.7</v>
      </c>
      <c r="C15" s="55">
        <v>-2.7</v>
      </c>
      <c r="D15" s="946" t="s">
        <v>508</v>
      </c>
      <c r="E15" s="58">
        <v>1.5</v>
      </c>
      <c r="F15" s="59">
        <v>1.5</v>
      </c>
    </row>
    <row r="16" spans="1:6" x14ac:dyDescent="0.2">
      <c r="A16" s="945"/>
      <c r="B16" s="57">
        <v>-2.4</v>
      </c>
      <c r="C16" s="57">
        <v>-2.4</v>
      </c>
      <c r="D16" s="947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48" t="s">
        <v>532</v>
      </c>
      <c r="I22" s="948"/>
      <c r="J22" s="94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32">
        <f>J34-K34-40.8</f>
        <v>61.420000000000016</v>
      </c>
      <c r="M34" s="1033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34">
        <f>J35-K35-27.9</f>
        <v>64.984999999999985</v>
      </c>
      <c r="M35" s="1035"/>
    </row>
    <row r="36" spans="1:13" x14ac:dyDescent="0.2">
      <c r="C36" s="938" t="s">
        <v>570</v>
      </c>
      <c r="D36" s="938"/>
      <c r="E36" s="938"/>
      <c r="F36" s="938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38" t="s">
        <v>570</v>
      </c>
      <c r="D40" s="938"/>
      <c r="E40" s="938"/>
      <c r="F40" s="938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topLeftCell="A13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1010" t="s">
        <v>135</v>
      </c>
      <c r="H2" s="1011"/>
      <c r="I2" s="1011"/>
      <c r="J2" s="1011"/>
      <c r="K2" s="1011"/>
      <c r="L2" s="1011"/>
      <c r="M2" s="1011"/>
      <c r="N2" s="1011"/>
      <c r="O2" s="1011"/>
      <c r="P2" s="1011"/>
      <c r="Q2" s="1012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3" t="s">
        <v>177</v>
      </c>
      <c r="H4" s="1014"/>
      <c r="I4" s="1015"/>
      <c r="J4" s="381"/>
      <c r="K4" s="381"/>
      <c r="L4" s="381"/>
      <c r="M4" s="1013" t="s">
        <v>179</v>
      </c>
      <c r="N4" s="1014"/>
      <c r="O4" s="1014"/>
      <c r="P4" s="1014"/>
      <c r="Q4" s="1015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8" t="s">
        <v>178</v>
      </c>
      <c r="H22" s="1019"/>
      <c r="I22" s="1020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21">
        <f>N21/(N21+O21)</f>
        <v>0.52776146129452606</v>
      </c>
      <c r="O23" s="1021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16">
        <v>3.6</v>
      </c>
      <c r="O24" s="1016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7">
        <f>(N21+O21)/N24</f>
        <v>1136.2233298074136</v>
      </c>
      <c r="O25" s="1017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Setup_Log_708</vt:lpstr>
      <vt:lpstr>SETUP-SHEET for 21R03 #708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2021-07-17T20:21:23Z</dcterms:modified>
</cp:coreProperties>
</file>