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1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2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3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4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80A2A224-7777-4A9B-9FA2-ED4E0A75946F}" xr6:coauthVersionLast="47" xr6:coauthVersionMax="47" xr10:uidLastSave="{00000000-0000-0000-0000-000000000000}"/>
  <bookViews>
    <workbookView xWindow="28680" yWindow="-120" windowWidth="29040" windowHeight="15840" tabRatio="941" firstSheet="8" activeTab="8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LM-FP1)" sheetId="49" r:id="rId9"/>
    <sheet name="03_Anti-Roll Bars (LM-Test)" sheetId="48" r:id="rId10"/>
    <sheet name="03_Anti-Roll Bars (MNZ)" sheetId="47" r:id="rId11"/>
    <sheet name="03_Anti-Roll Bars (POR) (2)" sheetId="46" r:id="rId12"/>
    <sheet name="03_Anti-Roll Bars (POR)" sheetId="44" r:id="rId13"/>
    <sheet name="03_Anti-Roll Bars (VAL)" sheetId="43" r:id="rId14"/>
    <sheet name="03_Anti-Roll Bars" sheetId="20" r:id="rId15"/>
    <sheet name="04_Springs" sheetId="3" r:id="rId16"/>
    <sheet name="05_Bump-stops" sheetId="9" r:id="rId17"/>
    <sheet name="06_Dampers" sheetId="5" r:id="rId18"/>
    <sheet name="07_Brakes" sheetId="2" r:id="rId19"/>
    <sheet name="08_Gearbox" sheetId="12" r:id="rId20"/>
    <sheet name="09_Differential" sheetId="15" r:id="rId21"/>
    <sheet name="10_Engine" sheetId="8" r:id="rId22"/>
    <sheet name="11_Traction Control" sheetId="14" r:id="rId23"/>
    <sheet name="12_Kinematics" sheetId="16" r:id="rId24"/>
    <sheet name="13_Ballast" sheetId="18" r:id="rId25"/>
    <sheet name="14_Bodywork" sheetId="19" r:id="rId26"/>
    <sheet name="_calculations" sheetId="10" r:id="rId27"/>
    <sheet name="_constants" sheetId="17" r:id="rId28"/>
    <sheet name="08b_Gearbox_Long-Proposal" sheetId="21" r:id="rId29"/>
    <sheet name="LoadCell" sheetId="31" r:id="rId30"/>
    <sheet name="TC_DRY" sheetId="28" r:id="rId31"/>
    <sheet name="TC_DRY (2)" sheetId="32" r:id="rId32"/>
    <sheet name="TC_WET" sheetId="30" r:id="rId33"/>
    <sheet name="Thermax" sheetId="22" r:id="rId34"/>
    <sheet name="_todo" sheetId="11" r:id="rId35"/>
    <sheet name="SETUP-SHEET_After21T03" sheetId="1" r:id="rId36"/>
    <sheet name="07_Brakes_Experiments" sheetId="33" r:id="rId37"/>
  </sheets>
  <externalReferences>
    <externalReference r:id="rId3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48" l="1"/>
  <c r="I38" i="49"/>
  <c r="H29" i="3"/>
  <c r="I29" i="3"/>
  <c r="J29" i="3" s="1"/>
  <c r="L29" i="3" s="1"/>
  <c r="AI55" i="49"/>
  <c r="AH55" i="49"/>
  <c r="AG55" i="49"/>
  <c r="AH54" i="49"/>
  <c r="AG54" i="49"/>
  <c r="AH53" i="49"/>
  <c r="AI54" i="49" s="1"/>
  <c r="AG53" i="49"/>
  <c r="AH52" i="49"/>
  <c r="AI52" i="49" s="1"/>
  <c r="AG52" i="49"/>
  <c r="AH51" i="49"/>
  <c r="AI51" i="49" s="1"/>
  <c r="AG51" i="49"/>
  <c r="AI50" i="49"/>
  <c r="AH50" i="49"/>
  <c r="AG50" i="49"/>
  <c r="AH49" i="49"/>
  <c r="AI49" i="49" s="1"/>
  <c r="AG49" i="49"/>
  <c r="AI48" i="49"/>
  <c r="AH48" i="49"/>
  <c r="AG48" i="49"/>
  <c r="AI47" i="49"/>
  <c r="AH47" i="49"/>
  <c r="AG47" i="49"/>
  <c r="AH46" i="49"/>
  <c r="AG46" i="49"/>
  <c r="AH45" i="49"/>
  <c r="AI46" i="49" s="1"/>
  <c r="AG45" i="49"/>
  <c r="AH44" i="49"/>
  <c r="AI44" i="49" s="1"/>
  <c r="AG44" i="49"/>
  <c r="AH43" i="49"/>
  <c r="AI43" i="49" s="1"/>
  <c r="AG43" i="49"/>
  <c r="AI42" i="49"/>
  <c r="AH42" i="49"/>
  <c r="AG42" i="49"/>
  <c r="AH41" i="49"/>
  <c r="K24" i="49"/>
  <c r="K22" i="49"/>
  <c r="K17" i="49"/>
  <c r="D16" i="49" s="1"/>
  <c r="K16" i="49"/>
  <c r="AE14" i="49"/>
  <c r="AE13" i="49"/>
  <c r="AE12" i="49"/>
  <c r="AF11" i="49"/>
  <c r="AF12" i="49" s="1"/>
  <c r="AE11" i="49"/>
  <c r="AH10" i="49"/>
  <c r="K9" i="49"/>
  <c r="AI55" i="48"/>
  <c r="AH55" i="48"/>
  <c r="AG55" i="48"/>
  <c r="AH54" i="48"/>
  <c r="AI54" i="48" s="1"/>
  <c r="AG54" i="48"/>
  <c r="AH53" i="48"/>
  <c r="AI53" i="48" s="1"/>
  <c r="AG53" i="48"/>
  <c r="AI52" i="48"/>
  <c r="AH52" i="48"/>
  <c r="AG52" i="48"/>
  <c r="AH51" i="48"/>
  <c r="AG51" i="48"/>
  <c r="AH50" i="48"/>
  <c r="AI51" i="48" s="1"/>
  <c r="AG50" i="48"/>
  <c r="AH49" i="48"/>
  <c r="AI49" i="48" s="1"/>
  <c r="AG49" i="48"/>
  <c r="AH48" i="48"/>
  <c r="AI48" i="48" s="1"/>
  <c r="AG48" i="48"/>
  <c r="AI47" i="48"/>
  <c r="AH47" i="48"/>
  <c r="AG47" i="48"/>
  <c r="AH46" i="48"/>
  <c r="AI46" i="48" s="1"/>
  <c r="AG46" i="48"/>
  <c r="AH45" i="48"/>
  <c r="AI45" i="48" s="1"/>
  <c r="AG45" i="48"/>
  <c r="AI44" i="48"/>
  <c r="AH44" i="48"/>
  <c r="AG44" i="48"/>
  <c r="AH43" i="48"/>
  <c r="AG43" i="48"/>
  <c r="AH42" i="48"/>
  <c r="AI43" i="48" s="1"/>
  <c r="AG42" i="48"/>
  <c r="AH41" i="48"/>
  <c r="D37" i="48"/>
  <c r="E34" i="48"/>
  <c r="K24" i="48"/>
  <c r="F23" i="48"/>
  <c r="E23" i="48"/>
  <c r="K22" i="48"/>
  <c r="K17" i="48"/>
  <c r="D34" i="48" s="1"/>
  <c r="D17" i="48"/>
  <c r="C17" i="48"/>
  <c r="K16" i="48"/>
  <c r="AE14" i="48"/>
  <c r="AE13" i="48"/>
  <c r="AE12" i="48"/>
  <c r="C12" i="48"/>
  <c r="AF11" i="48"/>
  <c r="AH11" i="48" s="1"/>
  <c r="AI11" i="48" s="1"/>
  <c r="AE11" i="48"/>
  <c r="AH10" i="48"/>
  <c r="K9" i="48"/>
  <c r="E17" i="49" l="1"/>
  <c r="E12" i="49"/>
  <c r="D12" i="48"/>
  <c r="E37" i="48"/>
  <c r="F18" i="48"/>
  <c r="D29" i="48"/>
  <c r="C13" i="48"/>
  <c r="E29" i="48"/>
  <c r="E39" i="48"/>
  <c r="F10" i="48"/>
  <c r="F21" i="48"/>
  <c r="D31" i="48"/>
  <c r="D23" i="48"/>
  <c r="D39" i="48"/>
  <c r="E10" i="48"/>
  <c r="C20" i="48"/>
  <c r="C22" i="48"/>
  <c r="E31" i="48"/>
  <c r="C39" i="48"/>
  <c r="D39" i="49"/>
  <c r="E39" i="49"/>
  <c r="D13" i="49"/>
  <c r="D38" i="49"/>
  <c r="F23" i="49"/>
  <c r="C14" i="49"/>
  <c r="AG12" i="49"/>
  <c r="AH12" i="49"/>
  <c r="AI12" i="49" s="1"/>
  <c r="AF13" i="49"/>
  <c r="F29" i="49"/>
  <c r="F34" i="49"/>
  <c r="F37" i="49"/>
  <c r="F39" i="49"/>
  <c r="F12" i="49"/>
  <c r="E13" i="49"/>
  <c r="D14" i="49"/>
  <c r="C16" i="49"/>
  <c r="F17" i="49"/>
  <c r="E20" i="49"/>
  <c r="E22" i="49"/>
  <c r="C27" i="49"/>
  <c r="C30" i="49"/>
  <c r="C33" i="49"/>
  <c r="C35" i="49"/>
  <c r="C38" i="49"/>
  <c r="C40" i="49"/>
  <c r="AI45" i="49"/>
  <c r="AI53" i="49"/>
  <c r="F14" i="49"/>
  <c r="E16" i="49"/>
  <c r="C18" i="49"/>
  <c r="C21" i="49"/>
  <c r="E27" i="49"/>
  <c r="E30" i="49"/>
  <c r="E33" i="49"/>
  <c r="E35" i="49"/>
  <c r="E38" i="49"/>
  <c r="E40" i="49"/>
  <c r="F16" i="49"/>
  <c r="D18" i="49"/>
  <c r="D21" i="49"/>
  <c r="C23" i="49"/>
  <c r="F27" i="49"/>
  <c r="F30" i="49"/>
  <c r="F33" i="49"/>
  <c r="F35" i="49"/>
  <c r="F38" i="49"/>
  <c r="F40" i="49"/>
  <c r="D20" i="49"/>
  <c r="D22" i="49"/>
  <c r="F31" i="49"/>
  <c r="F13" i="49"/>
  <c r="E14" i="49"/>
  <c r="F20" i="49"/>
  <c r="F22" i="49"/>
  <c r="D30" i="49"/>
  <c r="D35" i="49"/>
  <c r="AG11" i="49"/>
  <c r="C10" i="49"/>
  <c r="AH11" i="49"/>
  <c r="AI11" i="49" s="1"/>
  <c r="D10" i="49"/>
  <c r="E18" i="49"/>
  <c r="E21" i="49"/>
  <c r="D23" i="49"/>
  <c r="C29" i="49"/>
  <c r="C31" i="49"/>
  <c r="C34" i="49"/>
  <c r="C37" i="49"/>
  <c r="C39" i="49"/>
  <c r="D27" i="49"/>
  <c r="D33" i="49"/>
  <c r="D40" i="49"/>
  <c r="E10" i="49"/>
  <c r="C12" i="49"/>
  <c r="C17" i="49"/>
  <c r="F18" i="49"/>
  <c r="F21" i="49"/>
  <c r="E23" i="49"/>
  <c r="D29" i="49"/>
  <c r="D31" i="49"/>
  <c r="D34" i="49"/>
  <c r="D37" i="49"/>
  <c r="F10" i="49"/>
  <c r="D12" i="49"/>
  <c r="C13" i="49"/>
  <c r="D17" i="49"/>
  <c r="C20" i="49"/>
  <c r="C22" i="49"/>
  <c r="E29" i="49"/>
  <c r="E31" i="49"/>
  <c r="E34" i="49"/>
  <c r="E37" i="49"/>
  <c r="E12" i="48"/>
  <c r="D13" i="48"/>
  <c r="C14" i="48"/>
  <c r="E17" i="48"/>
  <c r="D20" i="48"/>
  <c r="D22" i="48"/>
  <c r="F29" i="48"/>
  <c r="F31" i="48"/>
  <c r="F34" i="48"/>
  <c r="F37" i="48"/>
  <c r="F39" i="48"/>
  <c r="AI42" i="48"/>
  <c r="AI50" i="48"/>
  <c r="F12" i="48"/>
  <c r="E13" i="48"/>
  <c r="D14" i="48"/>
  <c r="C16" i="48"/>
  <c r="F17" i="48"/>
  <c r="E20" i="48"/>
  <c r="E22" i="48"/>
  <c r="C27" i="48"/>
  <c r="C30" i="48"/>
  <c r="C33" i="48"/>
  <c r="C35" i="48"/>
  <c r="C38" i="48"/>
  <c r="C40" i="48"/>
  <c r="F13" i="48"/>
  <c r="E14" i="48"/>
  <c r="D16" i="48"/>
  <c r="F20" i="48"/>
  <c r="F22" i="48"/>
  <c r="D27" i="48"/>
  <c r="D30" i="48"/>
  <c r="D33" i="48"/>
  <c r="D35" i="48"/>
  <c r="D38" i="48"/>
  <c r="D40" i="48"/>
  <c r="F14" i="48"/>
  <c r="E16" i="48"/>
  <c r="C18" i="48"/>
  <c r="C21" i="48"/>
  <c r="E27" i="48"/>
  <c r="E30" i="48"/>
  <c r="E33" i="48"/>
  <c r="E35" i="48"/>
  <c r="E38" i="48"/>
  <c r="E40" i="48"/>
  <c r="F16" i="48"/>
  <c r="D18" i="48"/>
  <c r="D21" i="48"/>
  <c r="C23" i="48"/>
  <c r="F27" i="48"/>
  <c r="F30" i="48"/>
  <c r="F33" i="48"/>
  <c r="F35" i="48"/>
  <c r="F38" i="48"/>
  <c r="F40" i="48"/>
  <c r="AG11" i="48"/>
  <c r="AF12" i="48"/>
  <c r="C10" i="48"/>
  <c r="D10" i="48"/>
  <c r="E18" i="48"/>
  <c r="E21" i="48"/>
  <c r="C29" i="48"/>
  <c r="C31" i="48"/>
  <c r="C34" i="48"/>
  <c r="C37" i="48"/>
  <c r="AH13" i="49" l="1"/>
  <c r="AI13" i="49" s="1"/>
  <c r="AF14" i="49"/>
  <c r="AG13" i="49"/>
  <c r="AH12" i="48"/>
  <c r="AI12" i="48" s="1"/>
  <c r="AF13" i="48"/>
  <c r="AG12" i="48"/>
  <c r="AH14" i="49" l="1"/>
  <c r="AI14" i="49" s="1"/>
  <c r="AG14" i="49"/>
  <c r="AH13" i="48"/>
  <c r="AI13" i="48" s="1"/>
  <c r="AF14" i="48"/>
  <c r="AG13" i="48"/>
  <c r="AG14" i="48" l="1"/>
  <c r="AH14" i="48"/>
  <c r="AI14" i="48" s="1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H8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Q13" i="42"/>
  <c r="P13" i="42"/>
  <c r="AC11" i="42"/>
  <c r="Q11" i="42"/>
  <c r="P11" i="42"/>
  <c r="AE10" i="42"/>
  <c r="AD10" i="42"/>
  <c r="AC10" i="42"/>
  <c r="Q10" i="42"/>
  <c r="P10" i="42"/>
  <c r="E5" i="42"/>
  <c r="E3" i="42"/>
  <c r="G13" i="42" s="1"/>
  <c r="I13" i="42" s="1"/>
  <c r="F26" i="42" l="1"/>
  <c r="H26" i="42" s="1"/>
  <c r="G28" i="42"/>
  <c r="I28" i="42" s="1"/>
  <c r="G19" i="42"/>
  <c r="I19" i="42" s="1"/>
  <c r="G25" i="42"/>
  <c r="I25" i="42" s="1"/>
  <c r="F28" i="42"/>
  <c r="H28" i="42" s="1"/>
  <c r="F16" i="42"/>
  <c r="H16" i="42" s="1"/>
  <c r="G16" i="42"/>
  <c r="I16" i="42" s="1"/>
  <c r="F19" i="42"/>
  <c r="H19" i="42" s="1"/>
  <c r="F10" i="42"/>
  <c r="H10" i="42" s="1"/>
  <c r="F22" i="42"/>
  <c r="H22" i="42" s="1"/>
  <c r="G10" i="42"/>
  <c r="I10" i="42" s="1"/>
  <c r="G22" i="42"/>
  <c r="I22" i="42" s="1"/>
  <c r="F13" i="42"/>
  <c r="H13" i="42" s="1"/>
  <c r="F25" i="42"/>
  <c r="H25" i="42" s="1"/>
  <c r="G14" i="42"/>
  <c r="I14" i="42" s="1"/>
  <c r="G20" i="42"/>
  <c r="I20" i="42" s="1"/>
  <c r="G26" i="42"/>
  <c r="I26" i="42" s="1"/>
  <c r="F29" i="42"/>
  <c r="H29" i="42" s="1"/>
  <c r="G29" i="42"/>
  <c r="I29" i="42" s="1"/>
  <c r="F11" i="42"/>
  <c r="H11" i="42" s="1"/>
  <c r="F17" i="42"/>
  <c r="H17" i="42" s="1"/>
  <c r="F23" i="42"/>
  <c r="H23" i="42" s="1"/>
  <c r="G11" i="42"/>
  <c r="I11" i="42" s="1"/>
  <c r="G17" i="42"/>
  <c r="I17" i="42" s="1"/>
  <c r="G23" i="42"/>
  <c r="I23" i="42" s="1"/>
  <c r="F14" i="42"/>
  <c r="H14" i="42" s="1"/>
  <c r="F20" i="42"/>
  <c r="H20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2" i="3"/>
  <c r="H31" i="3"/>
  <c r="H30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I8" i="3" s="1"/>
  <c r="J8" i="3" s="1"/>
  <c r="L8" i="3" s="1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6" i="3" l="1"/>
  <c r="I9" i="3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2" i="3"/>
  <c r="J32" i="3" s="1"/>
  <c r="L32" i="3" s="1"/>
  <c r="I23" i="3"/>
  <c r="J23" i="3" s="1"/>
  <c r="L23" i="3" s="1"/>
  <c r="I31" i="3"/>
  <c r="J31" i="3" s="1"/>
  <c r="L31" i="3" s="1"/>
  <c r="I22" i="3"/>
  <c r="I17" i="3"/>
  <c r="J17" i="3" s="1"/>
  <c r="L17" i="3" s="1"/>
  <c r="I30" i="3"/>
  <c r="J30" i="3" s="1"/>
  <c r="L30" i="3" s="1"/>
  <c r="D54" i="15"/>
  <c r="G54" i="15" s="1"/>
  <c r="C51" i="15"/>
  <c r="J9" i="3" l="1"/>
  <c r="M9" i="3" s="1"/>
  <c r="L27" i="3"/>
  <c r="M26" i="3"/>
  <c r="J22" i="3"/>
  <c r="L22" i="3" s="1"/>
  <c r="J19" i="3"/>
  <c r="L19" i="3" s="1"/>
  <c r="Q17" i="2"/>
  <c r="L9" i="3" l="1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<sst xmlns="http://schemas.openxmlformats.org/spreadsheetml/2006/main" count="2554" uniqueCount="839">
  <si>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</si>
  <si>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</si>
  <si>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</si>
  <si>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</si>
  <si>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</si>
  <si>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</si>
  <si>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</si>
  <si>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</si>
  <si>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</si>
  <si>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</si>
  <si>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</si>
  <si>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</si>
  <si>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</si>
  <si>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</si>
  <si>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</si>
  <si>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</si>
  <si>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</si>
  <si>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</si>
  <si>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</si>
  <si>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</si>
  <si>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</si>
  <si>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</si>
  <si>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</si>
  <si>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</si>
  <si>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</si>
  <si>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</si>
  <si>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</si>
  <si>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</si>
  <si>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</si>
  <si>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</si>
  <si>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</si>
  <si>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</si>
  <si>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</si>
  <si>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</si>
  <si>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</si>
  <si>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</si>
  <si>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</si>
  <si>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</si>
  <si>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</si>
  <si>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</si>
  <si>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</si>
  <si>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</si>
  <si>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</si>
  <si>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</si>
  <si>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</si>
  <si>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</si>
  <si>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</si>
  <si>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</si>
  <si>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</si>
  <si>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</si>
  <si>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</si>
  <si>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</si>
  <si>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</si>
  <si>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</si>
  <si>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</si>
  <si>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</si>
  <si>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</si>
  <si>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</si>
  <si>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</si>
  <si>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</si>
  <si>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</si>
  <si>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</si>
  <si>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</si>
  <si>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</si>
  <si>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</si>
  <si>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</si>
  <si>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</si>
  <si>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</si>
  <si>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</si>
  <si>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</si>
  <si>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</si>
  <si>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</si>
  <si>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</si>
  <si>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</si>
  <si>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</si>
  <si>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</si>
  <si>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</si>
  <si>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</si>
  <si>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</si>
  <si>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</si>
  <si>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</si>
  <si>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</si>
  <si>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</si>
  <si>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</si>
  <si>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</si>
  <si>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</si>
  <si>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</si>
  <si>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</si>
  <si>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</si>
  <si>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</si>
  <si>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</si>
  <si>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</si>
  <si>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</si>
  <si>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</si>
  <si>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</si>
  <si>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</si>
  <si>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</si>
  <si>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</si>
  <si>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</si>
  <si>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</si>
  <si>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</si>
  <si>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</si>
  <si>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</si>
  <si>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</si>
  <si>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</si>
  <si>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</si>
  <si>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</si>
  <si>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</si>
  <si>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</si>
  <si>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</si>
  <si>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</si>
  <si>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</si>
  <si>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</si>
  <si>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</si>
  <si>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</si>
  <si>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</si>
  <si>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</si>
  <si>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</si>
  <si>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</si>
  <si>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</si>
  <si>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</si>
  <si>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</si>
  <si>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</si>
  <si>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</si>
  <si>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</si>
  <si>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</si>
  <si>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</si>
  <si>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</si>
  <si>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</si>
  <si>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</si>
  <si>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</si>
  <si>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</si>
  <si>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</si>
  <si>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</si>
  <si>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</si>
  <si>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</si>
  <si>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</si>
  <si>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</si>
  <si>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</si>
  <si>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</si>
  <si>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</si>
  <si>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</si>
  <si>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</si>
  <si>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</si>
  <si>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</si>
  <si>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</si>
  <si>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</si>
  <si>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</si>
  <si>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</si>
  <si>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</si>
  <si>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</si>
  <si>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</si>
  <si>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</si>
  <si>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</si>
  <si>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</si>
  <si>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</si>
  <si>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</si>
  <si>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</si>
  <si>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</si>
  <si>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</si>
  <si>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</si>
  <si>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</si>
  <si>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</si>
  <si>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</si>
  <si>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</si>
  <si>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</si>
  <si>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</si>
  <si>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</si>
  <si>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</si>
  <si>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</si>
  <si>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</si>
  <si>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</si>
  <si>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</si>
  <si>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</si>
  <si>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</si>
  <si>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</si>
  <si>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</si>
  <si>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</si>
  <si>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</si>
  <si>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</si>
  <si>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</si>
  <si>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</si>
  <si>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</si>
  <si>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</si>
  <si>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</si>
  <si>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</si>
  <si>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</si>
  <si>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</si>
  <si>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</si>
  <si>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</si>
  <si>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</si>
  <si>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</si>
  <si>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</si>
  <si>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</si>
  <si>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</si>
  <si>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</si>
  <si>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</si>
  <si>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</si>
  <si>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</si>
  <si>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</si>
  <si>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</si>
  <si>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</si>
  <si>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</si>
  <si>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</si>
  <si>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</si>
  <si>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</si>
  <si>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</si>
  <si>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</si>
  <si>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</si>
  <si>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</si>
  <si>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</si>
  <si>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</si>
  <si>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</si>
  <si>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</si>
  <si>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</si>
  <si>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</si>
  <si>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</si>
  <si>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</si>
  <si>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</si>
  <si>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</si>
  <si>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</si>
  <si>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</si>
  <si>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</si>
  <si>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</si>
  <si>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</si>
  <si>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</si>
  <si>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</si>
  <si>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</si>
  <si>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</si>
  <si>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</si>
  <si>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</si>
  <si>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</si>
  <si>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</si>
  <si>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</si>
  <si>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</si>
  <si>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</si>
  <si>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</si>
  <si>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</si>
  <si>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</si>
  <si>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</si>
  <si>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</si>
  <si>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</si>
  <si>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</si>
  <si>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</si>
  <si>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</si>
  <si>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</si>
  <si>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</si>
  <si>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</si>
  <si>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</si>
  <si>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</si>
  <si>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</si>
  <si>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</si>
  <si>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</si>
  <si>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</si>
  <si>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</si>
  <si>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</si>
  <si>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</si>
  <si>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</si>
  <si>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</si>
  <si>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</si>
  <si>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</si>
  <si>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</si>
  <si>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</si>
  <si>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</si>
  <si>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</si>
  <si>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</si>
  <si>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</si>
  <si>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</si>
  <si>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</si>
  <si>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</si>
  <si>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</si>
  <si>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</si>
  <si>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</si>
  <si>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</si>
  <si>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</si>
  <si>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</si>
  <si>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</si>
  <si>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</si>
  <si>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</si>
  <si>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</si>
  <si>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</si>
  <si>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</si>
  <si>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</si>
  <si>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</si>
  <si>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</si>
  <si>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</si>
  <si>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</si>
  <si>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</si>
  <si>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</si>
  <si>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</si>
  <si>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</si>
  <si>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</si>
  <si>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</si>
  <si>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</si>
  <si>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</si>
  <si>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</si>
  <si>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</si>
  <si>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</si>
  <si>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</si>
  <si>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</si>
  <si>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</si>
  <si>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</si>
  <si>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</si>
  <si>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</si>
  <si>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</si>
  <si>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</si>
  <si>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</si>
  <si>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</si>
  <si>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</si>
  <si>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</si>
  <si>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</si>
  <si>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</si>
  <si>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</si>
  <si>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</si>
  <si>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</si>
  <si>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</si>
  <si>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</si>
  <si>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</si>
  <si>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</si>
  <si>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</si>
  <si>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</si>
  <si>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</si>
  <si>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</si>
  <si>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</si>
  <si>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</si>
  <si>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</si>
  <si>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</si>
  <si>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</si>
  <si>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</si>
  <si>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</si>
  <si>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</si>
  <si>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</si>
  <si>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</si>
  <si>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</si>
  <si>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</si>
  <si>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</si>
  <si>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</si>
  <si>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</si>
  <si>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</si>
  <si>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</si>
  <si>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</si>
  <si>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</si>
  <si>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</si>
  <si>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</si>
  <si>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</si>
  <si>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</si>
  <si>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</si>
  <si>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</si>
  <si>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</si>
  <si>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</si>
  <si>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</si>
  <si>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</si>
  <si>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</si>
  <si>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</si>
  <si>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</si>
  <si>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</si>
  <si>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</si>
  <si>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</si>
  <si>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</si>
  <si>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</si>
  <si>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</si>
  <si>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</si>
  <si>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</si>
  <si>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</si>
  <si>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</si>
  <si>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</si>
  <si>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</si>
  <si>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</si>
  <si>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</si>
  <si>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</si>
  <si>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</si>
  <si>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</si>
  <si>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</si>
  <si>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</si>
  <si>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</si>
  <si>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</si>
  <si>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</si>
  <si>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</si>
  <si>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</si>
  <si>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</si>
  <si>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</si>
  <si>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</si>
  <si>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</si>
  <si>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</si>
  <si>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</si>
  <si>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</si>
  <si>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</si>
  <si>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</si>
  <si>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</si>
  <si>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</si>
  <si>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</si>
  <si>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</si>
  <si>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</si>
  <si>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</si>
  <si>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</si>
  <si>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</si>
  <si>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</si>
  <si>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</si>
  <si>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</si>
  <si>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</si>
  <si>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</si>
  <si>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</si>
  <si>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</si>
  <si>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</si>
  <si>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</si>
  <si>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</si>
  <si>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</si>
  <si>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</si>
  <si>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</si>
  <si>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</si>
  <si>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</si>
  <si>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</si>
  <si>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</si>
  <si>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</si>
  <si>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</si>
  <si>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</si>
  <si>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</si>
  <si>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</si>
  <si>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</si>
  <si>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</si>
  <si>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</si>
  <si>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</si>
  <si>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</si>
  <si>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</si>
  <si>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</si>
  <si>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</si>
  <si>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</si>
  <si>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</si>
  <si>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</si>
  <si>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</si>
  <si>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</si>
  <si>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</si>
  <si>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</si>
  <si>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</si>
  <si>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</si>
  <si>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</si>
  <si>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</si>
  <si>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</si>
  <si>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</si>
  <si>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</si>
  <si>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</si>
  <si>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</si>
  <si>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</si>
  <si>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</si>
  <si>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</si>
  <si>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</si>
  <si>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</si>
  <si>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</si>
  <si>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</si>
  <si>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</si>
  <si>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</si>
  <si>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</si>
  <si>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</si>
  <si>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</si>
  <si>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</si>
  <si>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</si>
  <si>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</si>
  <si>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</si>
  <si>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</si>
  <si>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</si>
  <si>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</si>
  <si>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</si>
  <si>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</si>
  <si>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</si>
  <si>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</si>
  <si>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</si>
  <si>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</si>
  <si>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</si>
  <si>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</si>
  <si>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</si>
  <si>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</si>
  <si>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</si>
  <si>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</si>
  <si>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</si>
  <si>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</si>
  <si>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</si>
  <si>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</si>
  <si>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</si>
  <si>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</si>
  <si>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</si>
  <si>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</si>
  <si>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</si>
  <si>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</si>
  <si>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</si>
  <si>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</si>
  <si>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</si>
  <si>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</si>
  <si>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</si>
  <si>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</si>
  <si>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</si>
  <si>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</si>
  <si>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</si>
  <si>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</si>
  <si>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</si>
  <si>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</si>
  <si>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</si>
  <si>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</si>
  <si>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</si>
  <si>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</si>
  <si>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</si>
  <si>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</si>
  <si>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</si>
  <si>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</si>
  <si>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</si>
  <si>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</si>
  <si>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</si>
  <si>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</si>
  <si>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</si>
  <si>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</si>
  <si>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</si>
  <si>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</si>
  <si>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</si>
  <si>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</si>
  <si>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</si>
  <si>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</si>
  <si>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</si>
  <si>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</si>
  <si>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</si>
  <si>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</si>
  <si>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</si>
  <si>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</si>
  <si>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</si>
  <si>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</si>
  <si>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</si>
  <si>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</si>
  <si>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</si>
  <si>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</si>
  <si>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</si>
  <si>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</si>
  <si>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</si>
  <si>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</si>
  <si>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</si>
  <si>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</si>
  <si>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</si>
  <si>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</si>
  <si>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</si>
  <si>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</si>
  <si>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</si>
  <si>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</si>
  <si>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</si>
  <si>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</si>
  <si>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</si>
  <si>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</si>
  <si>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</si>
  <si>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</si>
  <si>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</si>
  <si>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</si>
  <si>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</si>
  <si>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</si>
  <si>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</si>
  <si>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</si>
  <si>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</si>
  <si>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</si>
  <si>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</si>
  <si>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</si>
  <si>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</si>
  <si>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</si>
  <si>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</si>
  <si>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</si>
  <si>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</si>
  <si>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</si>
  <si>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</si>
  <si>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</si>
  <si>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</si>
  <si>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</si>
  <si>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</si>
  <si>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</si>
  <si>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</si>
  <si>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</si>
  <si>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</si>
  <si>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</si>
  <si>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</si>
  <si>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</si>
  <si>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</si>
  <si>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</si>
  <si>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</si>
  <si>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</si>
  <si>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</si>
  <si>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</si>
  <si>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</si>
  <si>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</si>
  <si>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</si>
  <si>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</si>
  <si>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</si>
  <si>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</si>
  <si>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</si>
  <si>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</si>
  <si>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</si>
  <si>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</si>
  <si>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</si>
  <si>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</si>
  <si>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</si>
  <si>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</si>
  <si>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</si>
  <si>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</si>
  <si>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</si>
  <si>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</si>
  <si>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</si>
  <si>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</si>
  <si>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</si>
  <si>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</si>
  <si>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</si>
  <si>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</si>
  <si>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</si>
  <si>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</si>
  <si>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</si>
  <si>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</si>
  <si>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</si>
  <si>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</si>
  <si>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</si>
  <si>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</si>
  <si>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</si>
  <si>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</si>
  <si>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</si>
  <si>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</si>
  <si>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</si>
  <si>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</si>
  <si>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</si>
  <si>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</si>
  <si>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</si>
  <si>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</si>
  <si>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</si>
  <si>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</si>
  <si>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</si>
  <si>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</si>
  <si>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</si>
  <si>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</si>
  <si>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</si>
  <si>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</si>
  <si>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</si>
  <si>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</si>
  <si>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</si>
  <si>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</si>
  <si>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</si>
  <si>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</si>
  <si>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</si>
  <si>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</si>
  <si>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</si>
  <si>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</si>
  <si>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</si>
  <si>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</si>
  <si>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</si>
  <si>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</si>
  <si>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</si>
  <si>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</si>
  <si>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</si>
  <si>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</si>
  <si>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</si>
  <si>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</si>
  <si>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</si>
  <si>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</si>
  <si>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</si>
  <si>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</si>
  <si>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</si>
  <si>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</si>
  <si>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</si>
  <si>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</si>
  <si>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</si>
  <si>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</si>
  <si>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</si>
  <si>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</si>
  <si>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</si>
  <si>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</si>
  <si>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</si>
  <si>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</si>
  <si>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</si>
  <si>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</si>
  <si>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</si>
  <si>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</si>
  <si>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</si>
  <si>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</si>
  <si>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</si>
  <si>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</si>
  <si>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</si>
  <si>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</si>
  <si>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</si>
  <si>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</si>
  <si>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</si>
  <si>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</si>
  <si>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</si>
  <si>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</si>
  <si>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</si>
  <si>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</si>
  <si>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</si>
  <si>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</si>
  <si>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</si>
  <si>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</si>
  <si>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</si>
  <si>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</si>
  <si>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</si>
  <si>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</si>
  <si>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</si>
  <si>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</si>
  <si>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</si>
  <si>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</si>
  <si>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</si>
  <si>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</si>
  <si>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</si>
  <si>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</si>
  <si>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</si>
  <si>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</si>
  <si>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</si>
  <si>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</si>
  <si>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</si>
  <si>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</si>
  <si>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</si>
  <si>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</si>
  <si>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</si>
  <si>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</si>
  <si>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</si>
  <si>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</si>
  <si>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</si>
  <si>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</si>
  <si>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</si>
  <si>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</si>
  <si>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</si>
  <si>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</si>
  <si>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</si>
  <si>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</si>
  <si>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</si>
  <si>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</si>
  <si>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</si>
  <si>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</si>
  <si>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</si>
  <si>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</si>
  <si>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</si>
  <si>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</si>
  <si>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</si>
  <si>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</si>
  <si>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</si>
  <si>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</si>
  <si>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</si>
  <si>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</si>
  <si>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</si>
  <si>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</si>
  <si>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</si>
  <si>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</si>
  <si>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</si>
  <si>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</si>
  <si>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</si>
  <si>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</si>
  <si>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</si>
  <si>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</si>
  <si>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</si>
  <si>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</si>
  <si>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</si>
  <si>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</si>
  <si>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</si>
  <si>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</si>
  <si>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</si>
  <si>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</si>
  <si>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</si>
  <si>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</si>
  <si>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</si>
  <si>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</si>
  <si>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</si>
  <si>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</si>
  <si>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</si>
  <si>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</si>
  <si>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</si>
  <si>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</si>
  <si>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</si>
  <si>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</si>
  <si>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</si>
  <si>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</si>
  <si>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</si>
  <si>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</si>
  <si>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</si>
  <si>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</si>
  <si>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</si>
  <si>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</si>
  <si>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</si>
  <si>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</si>
  <si>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</si>
  <si>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</si>
  <si>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</si>
  <si>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</si>
  <si>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</si>
  <si>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</si>
  <si>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</si>
  <si>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</si>
  <si>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</si>
  <si>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</si>
  <si>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</si>
  <si>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</si>
  <si>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</si>
  <si>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</si>
  <si>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</si>
  <si>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</si>
  <si>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</si>
  <si>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</si>
  <si>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</si>
  <si>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</si>
  <si>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</si>
  <si>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</si>
  <si>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</si>
  <si>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</si>
  <si>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</si>
  <si>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</si>
  <si>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</si>
  <si>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</si>
  <si>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</si>
  <si>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</si>
  <si>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</si>
  <si>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</si>
  <si>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</si>
  <si>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</si>
  <si>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</si>
  <si>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</si>
  <si>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</si>
  <si>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</si>
  <si>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</si>
  <si>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</si>
  <si>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</si>
  <si>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</si>
  <si>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</si>
  <si>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</si>
  <si>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</si>
  <si>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</si>
  <si>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</si>
  <si>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</si>
  <si>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</si>
  <si>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</si>
  <si>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</si>
  <si>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</si>
  <si>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</si>
  <si>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</si>
  <si>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</si>
  <si>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3.8 + 615</t>
  </si>
  <si>
    <t>708/709</t>
  </si>
  <si>
    <t>LM Test Target</t>
  </si>
  <si>
    <t>5.0 + 361</t>
  </si>
  <si>
    <t>5.55 + 357</t>
  </si>
  <si>
    <t>5.50 + 357</t>
  </si>
  <si>
    <t>0.6 + 613</t>
  </si>
  <si>
    <t>13/8/2021</t>
  </si>
  <si>
    <t>708 GBX#03 Setup</t>
  </si>
  <si>
    <t>708 GBX#01 Setup</t>
  </si>
  <si>
    <t>708 Set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</si>
</sst>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47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2" fillId="2" borderId="1" xfId="2" applyBorder="1" applyAlignment="1">
      <alignment horizontal="center"/>
    </xf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166" fontId="18" fillId="0" borderId="124" xfId="0" applyNumberFormat="1" applyFont="1" applyFill="1" applyBorder="1" applyAlignment="1">
      <alignment horizontal="center"/>
    </xf>
    <xf numFmtId="166" fontId="18" fillId="0" borderId="98" xfId="0" applyNumberFormat="1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166" fontId="18" fillId="0" borderId="39" xfId="0" applyNumberFormat="1" applyFont="1" applyFill="1" applyBorder="1" applyAlignment="1">
      <alignment horizontal="center"/>
    </xf>
    <xf numFmtId="166" fontId="18" fillId="0" borderId="40" xfId="0" applyNumberFormat="1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4" fontId="0" fillId="0" borderId="18" xfId="0" applyNumberFormat="1" applyBorder="1" applyAlignment="1">
      <alignment horizontal="left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9" borderId="5" xfId="0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165" fontId="53" fillId="0" borderId="0" xfId="1" applyNumberFormat="1" applyFont="1" applyBorder="1"/>
    <xf numFmtId="165" fontId="15" fillId="0" borderId="53" xfId="1" applyNumberFormat="1" applyFont="1" applyBorder="1"/>
    <xf numFmtId="1" fontId="0" fillId="0" borderId="0" xfId="0" applyNumberFormat="1" applyAlignment="1">
      <alignment horizontal="left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(LM-FP1)'!$C$2:$H$2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0-416D-BAF8-AB57AC37FD39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(LM-FP1)'!$B$9:$B$23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0-416D-BAF8-AB57AC37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896-9210-1DEEA2D8DEF1}"/>
            </c:ext>
          </c:extLst>
        </c:ser>
        <c:ser>
          <c:idx val="1"/>
          <c:order val="1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D-4896-9210-1DEEA2D8DEF1}"/>
            </c:ext>
          </c:extLst>
        </c:ser>
        <c:ser>
          <c:idx val="2"/>
          <c:order val="2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D-4896-9210-1DEEA2D8DEF1}"/>
            </c:ext>
          </c:extLst>
        </c:ser>
        <c:ser>
          <c:idx val="3"/>
          <c:order val="3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D-4896-9210-1DEEA2D8DEF1}"/>
            </c:ext>
          </c:extLst>
        </c:ser>
        <c:ser>
          <c:idx val="4"/>
          <c:order val="4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(LM-FP1)'!$C$10:$D$10</c:f>
              <c:numCache>
                <c:formatCode>0.000</c:formatCode>
                <c:ptCount val="2"/>
                <c:pt idx="0">
                  <c:v>0.25893325934107547</c:v>
                </c:pt>
                <c:pt idx="1">
                  <c:v>0.27976750189690885</c:v>
                </c:pt>
              </c:numCache>
            </c:numRef>
          </c:xVal>
          <c:yVal>
            <c:numRef>
              <c:f>'03_Anti-Roll Bars (LM-FP1)'!$C$27:$D$27</c:f>
              <c:numCache>
                <c:formatCode>0.0%</c:formatCode>
                <c:ptCount val="2"/>
                <c:pt idx="0">
                  <c:v>0.52125009687264812</c:v>
                </c:pt>
                <c:pt idx="1">
                  <c:v>0.48272900602970475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6D-4896-9210-1DEEA2D8DEF1}"/>
            </c:ext>
          </c:extLst>
        </c:ser>
        <c:ser>
          <c:idx val="5"/>
          <c:order val="5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(LM-FP1)'!$D$10:$F$10</c:f>
              <c:numCache>
                <c:formatCode>0.000</c:formatCode>
                <c:ptCount val="3"/>
                <c:pt idx="0">
                  <c:v>0.27976750189690885</c:v>
                </c:pt>
                <c:pt idx="1">
                  <c:v>0.2884897416269056</c:v>
                </c:pt>
                <c:pt idx="2">
                  <c:v>0.29773471167030557</c:v>
                </c:pt>
              </c:numCache>
            </c:numRef>
          </c:xVal>
          <c:yVal>
            <c:numRef>
              <c:f>'03_Anti-Roll Bars (LM-FP1)'!$D$27:$F$27</c:f>
              <c:numCache>
                <c:formatCode>0.0%</c:formatCode>
                <c:ptCount val="3"/>
                <c:pt idx="0">
                  <c:v>0.48272900602970475</c:v>
                </c:pt>
                <c:pt idx="1">
                  <c:v>0.46660218077590832</c:v>
                </c:pt>
                <c:pt idx="2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D-4896-9210-1DEEA2D8DEF1}"/>
            </c:ext>
          </c:extLst>
        </c:ser>
        <c:ser>
          <c:idx val="6"/>
          <c:order val="6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(LM-FP1)'!$F$10:$G$10</c:f>
              <c:numCache>
                <c:formatCode>0.000</c:formatCode>
                <c:ptCount val="2"/>
                <c:pt idx="0">
                  <c:v>0.29773471167030557</c:v>
                </c:pt>
              </c:numCache>
            </c:numRef>
          </c:xVal>
          <c:yVal>
            <c:numRef>
              <c:f>'03_Anti-Roll Bars (LM-FP1)'!$F$27:$G$27</c:f>
              <c:numCache>
                <c:formatCode>0.0%</c:formatCode>
                <c:ptCount val="2"/>
                <c:pt idx="0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D-4896-9210-1DEEA2D8DEF1}"/>
            </c:ext>
          </c:extLst>
        </c:ser>
        <c:ser>
          <c:idx val="7"/>
          <c:order val="7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6D-4896-9210-1DEEA2D8DEF1}"/>
            </c:ext>
          </c:extLst>
        </c:ser>
        <c:ser>
          <c:idx val="8"/>
          <c:order val="8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(LM-FP1)'!$C$11:$D$11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6D-4896-9210-1DEEA2D8DEF1}"/>
            </c:ext>
          </c:extLst>
        </c:ser>
        <c:ser>
          <c:idx val="9"/>
          <c:order val="9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6D-4896-9210-1DEEA2D8DEF1}"/>
            </c:ext>
          </c:extLst>
        </c:ser>
        <c:ser>
          <c:idx val="10"/>
          <c:order val="10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6D-4896-9210-1DEEA2D8DEF1}"/>
            </c:ext>
          </c:extLst>
        </c:ser>
        <c:ser>
          <c:idx val="11"/>
          <c:order val="11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6D-4896-9210-1DEEA2D8DEF1}"/>
            </c:ext>
          </c:extLst>
        </c:ser>
        <c:ser>
          <c:idx val="12"/>
          <c:order val="12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(LM-FP1)'!$C$12:$D$12</c:f>
              <c:numCache>
                <c:formatCode>0.000</c:formatCode>
                <c:ptCount val="2"/>
                <c:pt idx="0">
                  <c:v>0.26388812698727482</c:v>
                </c:pt>
                <c:pt idx="1">
                  <c:v>0.28556072304426705</c:v>
                </c:pt>
              </c:numCache>
            </c:numRef>
          </c:xVal>
          <c:yVal>
            <c:numRef>
              <c:f>'03_Anti-Roll Bars (LM-FP1)'!$C$29:$D$29</c:f>
              <c:numCache>
                <c:formatCode>0.0%</c:formatCode>
                <c:ptCount val="2"/>
                <c:pt idx="0">
                  <c:v>0.53122457928230449</c:v>
                </c:pt>
                <c:pt idx="1">
                  <c:v>0.49272500580527906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6D-4896-9210-1DEEA2D8DEF1}"/>
            </c:ext>
          </c:extLst>
        </c:ser>
        <c:ser>
          <c:idx val="13"/>
          <c:order val="13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(LM-FP1)'!$D$12:$F$12</c:f>
              <c:numCache>
                <c:formatCode>0.000</c:formatCode>
                <c:ptCount val="3"/>
                <c:pt idx="0">
                  <c:v>0.28556072304426705</c:v>
                </c:pt>
                <c:pt idx="1">
                  <c:v>0.29465380069209796</c:v>
                </c:pt>
                <c:pt idx="2">
                  <c:v>0.30430466755597546</c:v>
                </c:pt>
              </c:numCache>
            </c:numRef>
          </c:xVal>
          <c:yVal>
            <c:numRef>
              <c:f>'03_Anti-Roll Bars (LM-FP1)'!$D$29:$F$29</c:f>
              <c:numCache>
                <c:formatCode>0.0%</c:formatCode>
                <c:ptCount val="3"/>
                <c:pt idx="0">
                  <c:v>0.49272500580527906</c:v>
                </c:pt>
                <c:pt idx="1">
                  <c:v>0.47657190582065501</c:v>
                </c:pt>
                <c:pt idx="2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6D-4896-9210-1DEEA2D8DEF1}"/>
            </c:ext>
          </c:extLst>
        </c:ser>
        <c:ser>
          <c:idx val="14"/>
          <c:order val="14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(LM-FP1)'!$F$12:$G$12</c:f>
              <c:numCache>
                <c:formatCode>0.000</c:formatCode>
                <c:ptCount val="2"/>
                <c:pt idx="0">
                  <c:v>0.30430466755597546</c:v>
                </c:pt>
              </c:numCache>
            </c:numRef>
          </c:xVal>
          <c:yVal>
            <c:numRef>
              <c:f>'03_Anti-Roll Bars (LM-FP1)'!$F$29:$G$29</c:f>
              <c:numCache>
                <c:formatCode>0.0%</c:formatCode>
                <c:ptCount val="2"/>
                <c:pt idx="0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6D-4896-9210-1DEEA2D8DEF1}"/>
            </c:ext>
          </c:extLst>
        </c:ser>
        <c:ser>
          <c:idx val="15"/>
          <c:order val="15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46D-4896-9210-1DEEA2D8DEF1}"/>
            </c:ext>
          </c:extLst>
        </c:ser>
        <c:ser>
          <c:idx val="16"/>
          <c:order val="16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(LM-FP1)'!$C$13:$D$13</c:f>
              <c:numCache>
                <c:formatCode>0.000</c:formatCode>
                <c:ptCount val="2"/>
                <c:pt idx="0">
                  <c:v>0.26651039619327765</c:v>
                </c:pt>
                <c:pt idx="1">
                  <c:v>0.28863391081409945</c:v>
                </c:pt>
              </c:numCache>
            </c:numRef>
          </c:xVal>
          <c:yVal>
            <c:numRef>
              <c:f>'03_Anti-Roll Bars (LM-FP1)'!$C$30:$D$30</c:f>
              <c:numCache>
                <c:formatCode>0.0%</c:formatCode>
                <c:ptCount val="2"/>
                <c:pt idx="0">
                  <c:v>0.53650338387130725</c:v>
                </c:pt>
                <c:pt idx="1">
                  <c:v>0.49802768344801868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6D-4896-9210-1DEEA2D8DEF1}"/>
            </c:ext>
          </c:extLst>
        </c:ser>
        <c:ser>
          <c:idx val="17"/>
          <c:order val="17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(LM-FP1)'!$D$13:$F$13</c:f>
              <c:numCache>
                <c:formatCode>0.000</c:formatCode>
                <c:ptCount val="3"/>
                <c:pt idx="0">
                  <c:v>0.28863391081409945</c:v>
                </c:pt>
                <c:pt idx="1">
                  <c:v>0.29792694459591562</c:v>
                </c:pt>
                <c:pt idx="2">
                  <c:v>0.30779700558957968</c:v>
                </c:pt>
              </c:numCache>
            </c:numRef>
          </c:xVal>
          <c:yVal>
            <c:numRef>
              <c:f>'03_Anti-Roll Bars (LM-FP1)'!$D$30:$F$30</c:f>
              <c:numCache>
                <c:formatCode>0.0%</c:formatCode>
                <c:ptCount val="3"/>
                <c:pt idx="0">
                  <c:v>0.49802768344801868</c:v>
                </c:pt>
                <c:pt idx="1">
                  <c:v>0.48186587598022407</c:v>
                </c:pt>
                <c:pt idx="2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6D-4896-9210-1DEEA2D8DEF1}"/>
            </c:ext>
          </c:extLst>
        </c:ser>
        <c:ser>
          <c:idx val="18"/>
          <c:order val="18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(LM-FP1)'!$F$13:$G$13</c:f>
              <c:numCache>
                <c:formatCode>0.000</c:formatCode>
                <c:ptCount val="2"/>
                <c:pt idx="0">
                  <c:v>0.30779700558957968</c:v>
                </c:pt>
              </c:numCache>
            </c:numRef>
          </c:xVal>
          <c:yVal>
            <c:numRef>
              <c:f>'03_Anti-Roll Bars (LM-FP1)'!$F$30:$G$30</c:f>
              <c:numCache>
                <c:formatCode>0.0%</c:formatCode>
                <c:ptCount val="2"/>
                <c:pt idx="0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6D-4896-9210-1DEEA2D8DEF1}"/>
            </c:ext>
          </c:extLst>
        </c:ser>
        <c:ser>
          <c:idx val="19"/>
          <c:order val="19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6D-4896-9210-1DEEA2D8DEF1}"/>
            </c:ext>
          </c:extLst>
        </c:ser>
        <c:ser>
          <c:idx val="20"/>
          <c:order val="20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(LM-FP1)'!$C$14:$D$14</c:f>
              <c:numCache>
                <c:formatCode>0.000</c:formatCode>
                <c:ptCount val="2"/>
                <c:pt idx="0">
                  <c:v>0.27087276756690248</c:v>
                </c:pt>
                <c:pt idx="1">
                  <c:v>0.29375756185821811</c:v>
                </c:pt>
              </c:numCache>
            </c:numRef>
          </c:xVal>
          <c:yVal>
            <c:numRef>
              <c:f>'03_Anti-Roll Bars (LM-FP1)'!$C$31:$D$31</c:f>
              <c:numCache>
                <c:formatCode>0.0%</c:formatCode>
                <c:ptCount val="2"/>
                <c:pt idx="0">
                  <c:v>0.54528513136439838</c:v>
                </c:pt>
                <c:pt idx="1">
                  <c:v>0.50686836350914255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6D-4896-9210-1DEEA2D8DEF1}"/>
            </c:ext>
          </c:extLst>
        </c:ser>
        <c:ser>
          <c:idx val="21"/>
          <c:order val="21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(LM-FP1)'!$D$14:$F$14</c:f>
              <c:numCache>
                <c:formatCode>0.000</c:formatCode>
                <c:ptCount val="3"/>
                <c:pt idx="0">
                  <c:v>0.29375756185821811</c:v>
                </c:pt>
                <c:pt idx="1">
                  <c:v>0.30338895705642099</c:v>
                </c:pt>
                <c:pt idx="2">
                  <c:v>0.31363045934614814</c:v>
                </c:pt>
              </c:numCache>
            </c:numRef>
          </c:xVal>
          <c:yVal>
            <c:numRef>
              <c:f>'03_Anti-Roll Bars (LM-FP1)'!$D$31:$F$31</c:f>
              <c:numCache>
                <c:formatCode>0.0%</c:formatCode>
                <c:ptCount val="3"/>
                <c:pt idx="0">
                  <c:v>0.50686836350914255</c:v>
                </c:pt>
                <c:pt idx="1">
                  <c:v>0.49070011358993776</c:v>
                </c:pt>
                <c:pt idx="2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46D-4896-9210-1DEEA2D8DEF1}"/>
            </c:ext>
          </c:extLst>
        </c:ser>
        <c:ser>
          <c:idx val="22"/>
          <c:order val="22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(LM-FP1)'!$F$14:$G$14</c:f>
              <c:numCache>
                <c:formatCode>0.000</c:formatCode>
                <c:ptCount val="2"/>
                <c:pt idx="0">
                  <c:v>0.31363045934614814</c:v>
                </c:pt>
              </c:numCache>
            </c:numRef>
          </c:xVal>
          <c:yVal>
            <c:numRef>
              <c:f>'03_Anti-Roll Bars (LM-FP1)'!$F$31:$G$31</c:f>
              <c:numCache>
                <c:formatCode>0.0%</c:formatCode>
                <c:ptCount val="2"/>
                <c:pt idx="0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6D-4896-9210-1DEEA2D8DEF1}"/>
            </c:ext>
          </c:extLst>
        </c:ser>
        <c:ser>
          <c:idx val="23"/>
          <c:order val="23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6D-4896-9210-1DEEA2D8DEF1}"/>
            </c:ext>
          </c:extLst>
        </c:ser>
        <c:ser>
          <c:idx val="24"/>
          <c:order val="24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6D-4896-9210-1DEEA2D8DEF1}"/>
            </c:ext>
          </c:extLst>
        </c:ser>
        <c:ser>
          <c:idx val="25"/>
          <c:order val="25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46D-4896-9210-1DEEA2D8DEF1}"/>
            </c:ext>
          </c:extLst>
        </c:ser>
        <c:ser>
          <c:idx val="26"/>
          <c:order val="26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6D-4896-9210-1DEEA2D8DEF1}"/>
            </c:ext>
          </c:extLst>
        </c:ser>
        <c:ser>
          <c:idx val="27"/>
          <c:order val="27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6D-4896-9210-1DEEA2D8DEF1}"/>
            </c:ext>
          </c:extLst>
        </c:ser>
        <c:ser>
          <c:idx val="28"/>
          <c:order val="28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(LM-FP1)'!$C$16:$D$16</c:f>
              <c:numCache>
                <c:formatCode>0.000</c:formatCode>
                <c:ptCount val="2"/>
                <c:pt idx="0">
                  <c:v>0.27454435925117426</c:v>
                </c:pt>
                <c:pt idx="1">
                  <c:v>0.29808070309586598</c:v>
                </c:pt>
              </c:numCache>
            </c:numRef>
          </c:xVal>
          <c:yVal>
            <c:numRef>
              <c:f>'03_Anti-Roll Bars (LM-FP1)'!$C$33:$D$33</c:f>
              <c:numCache>
                <c:formatCode>0.0%</c:formatCode>
                <c:ptCount val="2"/>
                <c:pt idx="0">
                  <c:v>0.55267629280103159</c:v>
                </c:pt>
                <c:pt idx="1">
                  <c:v>0.5143277919932443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46D-4896-9210-1DEEA2D8DEF1}"/>
            </c:ext>
          </c:extLst>
        </c:ser>
        <c:ser>
          <c:idx val="29"/>
          <c:order val="29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(LM-FP1)'!$D$16:$F$16</c:f>
              <c:numCache>
                <c:formatCode>0.000</c:formatCode>
                <c:ptCount val="3"/>
                <c:pt idx="0">
                  <c:v>0.29808070309586598</c:v>
                </c:pt>
                <c:pt idx="1">
                  <c:v>0.30800245632785533</c:v>
                </c:pt>
                <c:pt idx="2">
                  <c:v>0.31856322381529401</c:v>
                </c:pt>
              </c:numCache>
            </c:numRef>
          </c:xVal>
          <c:yVal>
            <c:numRef>
              <c:f>'03_Anti-Roll Bars (LM-FP1)'!$D$33:$F$33</c:f>
              <c:numCache>
                <c:formatCode>0.0%</c:formatCode>
                <c:ptCount val="3"/>
                <c:pt idx="0">
                  <c:v>0.5143277919932443</c:v>
                </c:pt>
                <c:pt idx="1">
                  <c:v>0.49816196928338335</c:v>
                </c:pt>
                <c:pt idx="2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46D-4896-9210-1DEEA2D8DEF1}"/>
            </c:ext>
          </c:extLst>
        </c:ser>
        <c:ser>
          <c:idx val="30"/>
          <c:order val="30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(LM-FP1)'!$F$16:$G$16</c:f>
              <c:numCache>
                <c:formatCode>0.000</c:formatCode>
                <c:ptCount val="2"/>
                <c:pt idx="0">
                  <c:v>0.31856322381529401</c:v>
                </c:pt>
              </c:numCache>
            </c:numRef>
          </c:xVal>
          <c:yVal>
            <c:numRef>
              <c:f>'03_Anti-Roll Bars (LM-FP1)'!$F$33:$G$33</c:f>
              <c:numCache>
                <c:formatCode>0.0%</c:formatCode>
                <c:ptCount val="2"/>
                <c:pt idx="0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46D-4896-9210-1DEEA2D8DEF1}"/>
            </c:ext>
          </c:extLst>
        </c:ser>
        <c:ser>
          <c:idx val="31"/>
          <c:order val="31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46D-4896-9210-1DEEA2D8DEF1}"/>
            </c:ext>
          </c:extLst>
        </c:ser>
        <c:ser>
          <c:idx val="32"/>
          <c:order val="32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(LM-FP1)'!$C$17:$D$17</c:f>
              <c:numCache>
                <c:formatCode>0.000</c:formatCode>
                <c:ptCount val="2"/>
                <c:pt idx="0">
                  <c:v>0.27823720235487115</c:v>
                </c:pt>
                <c:pt idx="1">
                  <c:v>0.30243887757126359</c:v>
                </c:pt>
              </c:numCache>
            </c:numRef>
          </c:xVal>
          <c:yVal>
            <c:numRef>
              <c:f>'03_Anti-Roll Bars (LM-FP1)'!$C$34:$D$34</c:f>
              <c:numCache>
                <c:formatCode>0.0%</c:formatCode>
                <c:ptCount val="2"/>
                <c:pt idx="0">
                  <c:v>0.56011023477679744</c:v>
                </c:pt>
                <c:pt idx="1">
                  <c:v>0.52184766909958513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46D-4896-9210-1DEEA2D8DEF1}"/>
            </c:ext>
          </c:extLst>
        </c:ser>
        <c:ser>
          <c:idx val="33"/>
          <c:order val="33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(LM-FP1)'!$D$17:$F$17</c:f>
              <c:numCache>
                <c:formatCode>0.000</c:formatCode>
                <c:ptCount val="3"/>
                <c:pt idx="0">
                  <c:v>0.30243887757126359</c:v>
                </c:pt>
                <c:pt idx="1">
                  <c:v>0.31265785259503337</c:v>
                </c:pt>
                <c:pt idx="2">
                  <c:v>0.32354592339468674</c:v>
                </c:pt>
              </c:numCache>
            </c:numRef>
          </c:xVal>
          <c:yVal>
            <c:numRef>
              <c:f>'03_Anti-Roll Bars (LM-FP1)'!$D$34:$F$34</c:f>
              <c:numCache>
                <c:formatCode>0.0%</c:formatCode>
                <c:ptCount val="3"/>
                <c:pt idx="0">
                  <c:v>0.52184766909958513</c:v>
                </c:pt>
                <c:pt idx="1">
                  <c:v>0.50569158901402367</c:v>
                </c:pt>
                <c:pt idx="2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46D-4896-9210-1DEEA2D8DEF1}"/>
            </c:ext>
          </c:extLst>
        </c:ser>
        <c:ser>
          <c:idx val="34"/>
          <c:order val="34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(LM-FP1)'!$F$17:$G$17</c:f>
              <c:numCache>
                <c:formatCode>0.000</c:formatCode>
                <c:ptCount val="2"/>
                <c:pt idx="0">
                  <c:v>0.32354592339468674</c:v>
                </c:pt>
              </c:numCache>
            </c:numRef>
          </c:xVal>
          <c:yVal>
            <c:numRef>
              <c:f>'03_Anti-Roll Bars (LM-FP1)'!$F$34:$G$34</c:f>
              <c:numCache>
                <c:formatCode>0.0%</c:formatCode>
                <c:ptCount val="2"/>
                <c:pt idx="0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46D-4896-9210-1DEEA2D8DEF1}"/>
            </c:ext>
          </c:extLst>
        </c:ser>
        <c:ser>
          <c:idx val="35"/>
          <c:order val="35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46D-4896-9210-1DEEA2D8DEF1}"/>
            </c:ext>
          </c:extLst>
        </c:ser>
        <c:ser>
          <c:idx val="36"/>
          <c:order val="36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(LM-FP1)'!$C$18:$D$18</c:f>
              <c:numCache>
                <c:formatCode>0.000</c:formatCode>
                <c:ptCount val="2"/>
                <c:pt idx="0">
                  <c:v>0.28129633385984976</c:v>
                </c:pt>
                <c:pt idx="1">
                  <c:v>0.30605679390102425</c:v>
                </c:pt>
              </c:numCache>
            </c:numRef>
          </c:xVal>
          <c:yVal>
            <c:numRef>
              <c:f>'03_Anti-Roll Bars (LM-FP1)'!$C$35:$D$35</c:f>
              <c:numCache>
                <c:formatCode>0.0%</c:formatCode>
                <c:ptCount val="2"/>
                <c:pt idx="0">
                  <c:v>0.56626847260755775</c:v>
                </c:pt>
                <c:pt idx="1">
                  <c:v>0.52809025675512911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46D-4896-9210-1DEEA2D8DEF1}"/>
            </c:ext>
          </c:extLst>
        </c:ser>
        <c:ser>
          <c:idx val="37"/>
          <c:order val="37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(LM-FP1)'!$D$18:$F$18</c:f>
              <c:numCache>
                <c:formatCode>0.000</c:formatCode>
                <c:ptCount val="3"/>
                <c:pt idx="0">
                  <c:v>0.30605679390102425</c:v>
                </c:pt>
                <c:pt idx="1">
                  <c:v>0.31652595123199972</c:v>
                </c:pt>
                <c:pt idx="2">
                  <c:v>0.32768990550700211</c:v>
                </c:pt>
              </c:numCache>
            </c:numRef>
          </c:xVal>
          <c:yVal>
            <c:numRef>
              <c:f>'03_Anti-Roll Bars (LM-FP1)'!$D$35:$F$35</c:f>
              <c:numCache>
                <c:formatCode>0.0%</c:formatCode>
                <c:ptCount val="3"/>
                <c:pt idx="0">
                  <c:v>0.52809025675512911</c:v>
                </c:pt>
                <c:pt idx="1">
                  <c:v>0.51194783663408283</c:v>
                </c:pt>
                <c:pt idx="2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46D-4896-9210-1DEEA2D8DEF1}"/>
            </c:ext>
          </c:extLst>
        </c:ser>
        <c:ser>
          <c:idx val="38"/>
          <c:order val="38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(LM-FP1)'!$F$18:$G$18</c:f>
              <c:numCache>
                <c:formatCode>0.000</c:formatCode>
                <c:ptCount val="2"/>
                <c:pt idx="0">
                  <c:v>0.32768990550700211</c:v>
                </c:pt>
              </c:numCache>
            </c:numRef>
          </c:xVal>
          <c:yVal>
            <c:numRef>
              <c:f>'03_Anti-Roll Bars (LM-FP1)'!$F$35:$G$35</c:f>
              <c:numCache>
                <c:formatCode>0.0%</c:formatCode>
                <c:ptCount val="2"/>
                <c:pt idx="0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46D-4896-9210-1DEEA2D8DEF1}"/>
            </c:ext>
          </c:extLst>
        </c:ser>
        <c:ser>
          <c:idx val="39"/>
          <c:order val="39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46D-4896-9210-1DEEA2D8DEF1}"/>
            </c:ext>
          </c:extLst>
        </c:ser>
        <c:ser>
          <c:idx val="40"/>
          <c:order val="40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(LM-FP1)'!$C$23:$D$23</c:f>
              <c:numCache>
                <c:formatCode>0.000</c:formatCode>
                <c:ptCount val="2"/>
                <c:pt idx="0">
                  <c:v>0.31218802784074334</c:v>
                </c:pt>
                <c:pt idx="1">
                  <c:v>0.34298312745428916</c:v>
                </c:pt>
              </c:numCache>
            </c:numRef>
          </c:xVal>
          <c:yVal>
            <c:numRef>
              <c:f>'03_Anti-Roll Bars (LM-FP1)'!$C$40:$D$40</c:f>
              <c:numCache>
                <c:formatCode>0.0%</c:formatCode>
                <c:ptCount val="2"/>
                <c:pt idx="0">
                  <c:v>0.62845553394173148</c:v>
                </c:pt>
                <c:pt idx="1">
                  <c:v>0.59180534936462503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46D-4896-9210-1DEEA2D8DEF1}"/>
            </c:ext>
          </c:extLst>
        </c:ser>
        <c:ser>
          <c:idx val="41"/>
          <c:order val="41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(LM-FP1)'!$D$23:$F$23</c:f>
              <c:numCache>
                <c:formatCode>0.000</c:formatCode>
                <c:ptCount val="3"/>
                <c:pt idx="0">
                  <c:v>0.34298312745428916</c:v>
                </c:pt>
                <c:pt idx="1">
                  <c:v>0.35618541752861865</c:v>
                </c:pt>
                <c:pt idx="2">
                  <c:v>0.37038498688177762</c:v>
                </c:pt>
              </c:numCache>
            </c:numRef>
          </c:xVal>
          <c:yVal>
            <c:numRef>
              <c:f>'03_Anti-Roll Bars (LM-FP1)'!$D$40:$F$40</c:f>
              <c:numCache>
                <c:formatCode>0.0%</c:formatCode>
                <c:ptCount val="3"/>
                <c:pt idx="0">
                  <c:v>0.59180534936462503</c:v>
                </c:pt>
                <c:pt idx="1">
                  <c:v>0.57609290244492617</c:v>
                </c:pt>
                <c:pt idx="2">
                  <c:v>0.55919356312667368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46D-4896-9210-1DEEA2D8DEF1}"/>
            </c:ext>
          </c:extLst>
        </c:ser>
        <c:ser>
          <c:idx val="42"/>
          <c:order val="42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(LM-FP1)'!$F$23:$G$23</c:f>
              <c:numCache>
                <c:formatCode>0.000</c:formatCode>
                <c:ptCount val="2"/>
                <c:pt idx="0">
                  <c:v>0.37038498688177762</c:v>
                </c:pt>
              </c:numCache>
            </c:numRef>
          </c:xVal>
          <c:yVal>
            <c:numRef>
              <c:f>'03_Anti-Roll Bars (LM-FP1)'!$F$40:$G$40</c:f>
              <c:numCache>
                <c:formatCode>0.0%</c:formatCode>
                <c:ptCount val="2"/>
                <c:pt idx="0">
                  <c:v>0.55919356312667368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46D-4896-9210-1DEEA2D8DEF1}"/>
            </c:ext>
          </c:extLst>
        </c:ser>
        <c:ser>
          <c:idx val="43"/>
          <c:order val="43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46D-4896-9210-1DEEA2D8DEF1}"/>
            </c:ext>
          </c:extLst>
        </c:ser>
        <c:ser>
          <c:idx val="44"/>
          <c:order val="44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46D-4896-9210-1DEEA2D8DEF1}"/>
            </c:ext>
          </c:extLst>
        </c:ser>
        <c:ser>
          <c:idx val="45"/>
          <c:order val="45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46D-4896-9210-1DEEA2D8DEF1}"/>
            </c:ext>
          </c:extLst>
        </c:ser>
        <c:ser>
          <c:idx val="46"/>
          <c:order val="46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46D-4896-9210-1DEEA2D8DEF1}"/>
            </c:ext>
          </c:extLst>
        </c:ser>
        <c:ser>
          <c:idx val="47"/>
          <c:order val="47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46D-4896-9210-1DEEA2D8DEF1}"/>
            </c:ext>
          </c:extLst>
        </c:ser>
        <c:ser>
          <c:idx val="48"/>
          <c:order val="48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(LM-FP1)'!$C$20:$D$20</c:f>
              <c:numCache>
                <c:formatCode>0.000</c:formatCode>
                <c:ptCount val="2"/>
                <c:pt idx="0">
                  <c:v>0.28601327441660562</c:v>
                </c:pt>
                <c:pt idx="1">
                  <c:v>0.31164893096113011</c:v>
                </c:pt>
              </c:numCache>
            </c:numRef>
          </c:xVal>
          <c:yVal>
            <c:numRef>
              <c:f>'03_Anti-Roll Bars (LM-FP1)'!$C$37:$D$37</c:f>
              <c:numCache>
                <c:formatCode>0.0%</c:formatCode>
                <c:ptCount val="2"/>
                <c:pt idx="0">
                  <c:v>0.57576399175565152</c:v>
                </c:pt>
                <c:pt idx="1">
                  <c:v>0.53773929299523349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46D-4896-9210-1DEEA2D8DEF1}"/>
            </c:ext>
          </c:extLst>
        </c:ser>
        <c:ser>
          <c:idx val="49"/>
          <c:order val="49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(LM-FP1)'!$D$20:$F$20</c:f>
              <c:numCache>
                <c:formatCode>0.000</c:formatCode>
                <c:ptCount val="3"/>
                <c:pt idx="0">
                  <c:v>0.31164893096113011</c:v>
                </c:pt>
                <c:pt idx="1">
                  <c:v>0.32251094807650627</c:v>
                </c:pt>
                <c:pt idx="2">
                  <c:v>0.33410881328581937</c:v>
                </c:pt>
              </c:numCache>
            </c:numRef>
          </c:xVal>
          <c:yVal>
            <c:numRef>
              <c:f>'03_Anti-Roll Bars (LM-FP1)'!$D$37:$F$37</c:f>
              <c:numCache>
                <c:formatCode>0.0%</c:formatCode>
                <c:ptCount val="3"/>
                <c:pt idx="0">
                  <c:v>0.53773929299523349</c:v>
                </c:pt>
                <c:pt idx="1">
                  <c:v>0.5216279471428138</c:v>
                </c:pt>
                <c:pt idx="2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46D-4896-9210-1DEEA2D8DEF1}"/>
            </c:ext>
          </c:extLst>
        </c:ser>
        <c:ser>
          <c:idx val="50"/>
          <c:order val="50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(LM-FP1)'!$F$20:$G$20</c:f>
              <c:numCache>
                <c:formatCode>0.000</c:formatCode>
                <c:ptCount val="2"/>
                <c:pt idx="0">
                  <c:v>0.33410881328581937</c:v>
                </c:pt>
              </c:numCache>
            </c:numRef>
          </c:xVal>
          <c:yVal>
            <c:numRef>
              <c:f>'03_Anti-Roll Bars (LM-FP1)'!$F$37:$G$37</c:f>
              <c:numCache>
                <c:formatCode>0.0%</c:formatCode>
                <c:ptCount val="2"/>
                <c:pt idx="0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46D-4896-9210-1DEEA2D8DEF1}"/>
            </c:ext>
          </c:extLst>
        </c:ser>
        <c:ser>
          <c:idx val="51"/>
          <c:order val="51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46D-4896-9210-1DEEA2D8DEF1}"/>
            </c:ext>
          </c:extLst>
        </c:ser>
        <c:ser>
          <c:idx val="52"/>
          <c:order val="52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(LM-FP1)'!$C$21:$D$21</c:f>
              <c:numCache>
                <c:formatCode>0.000</c:formatCode>
                <c:ptCount val="2"/>
                <c:pt idx="0">
                  <c:v>0.28833893400991101</c:v>
                </c:pt>
                <c:pt idx="1">
                  <c:v>0.31441219055597558</c:v>
                </c:pt>
              </c:numCache>
            </c:numRef>
          </c:xVal>
          <c:yVal>
            <c:numRef>
              <c:f>'03_Anti-Roll Bars (LM-FP1)'!$C$38:$D$38</c:f>
              <c:numCache>
                <c:formatCode>0.0%</c:formatCode>
                <c:ptCount val="2"/>
                <c:pt idx="0">
                  <c:v>0.58044570121000327</c:v>
                </c:pt>
                <c:pt idx="1">
                  <c:v>0.54250720044902112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46D-4896-9210-1DEEA2D8DEF1}"/>
            </c:ext>
          </c:extLst>
        </c:ser>
        <c:ser>
          <c:idx val="53"/>
          <c:order val="53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(LM-FP1)'!$D$21:$F$21</c:f>
              <c:numCache>
                <c:formatCode>0.000</c:formatCode>
                <c:ptCount val="3"/>
                <c:pt idx="0">
                  <c:v>0.31441219055597558</c:v>
                </c:pt>
                <c:pt idx="1">
                  <c:v>0.32547109698448407</c:v>
                </c:pt>
                <c:pt idx="2">
                  <c:v>0.33728673993101382</c:v>
                </c:pt>
              </c:numCache>
            </c:numRef>
          </c:xVal>
          <c:yVal>
            <c:numRef>
              <c:f>'03_Anti-Roll Bars (LM-FP1)'!$D$38:$F$38</c:f>
              <c:numCache>
                <c:formatCode>0.0%</c:formatCode>
                <c:ptCount val="3"/>
                <c:pt idx="0">
                  <c:v>0.54250720044902112</c:v>
                </c:pt>
                <c:pt idx="1">
                  <c:v>0.52641568041920239</c:v>
                </c:pt>
                <c:pt idx="2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46D-4896-9210-1DEEA2D8DEF1}"/>
            </c:ext>
          </c:extLst>
        </c:ser>
        <c:ser>
          <c:idx val="54"/>
          <c:order val="54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(LM-FP1)'!$F$21:$G$21</c:f>
              <c:numCache>
                <c:formatCode>0.000</c:formatCode>
                <c:ptCount val="2"/>
                <c:pt idx="0">
                  <c:v>0.33728673993101382</c:v>
                </c:pt>
              </c:numCache>
            </c:numRef>
          </c:xVal>
          <c:yVal>
            <c:numRef>
              <c:f>'03_Anti-Roll Bars (LM-FP1)'!$F$38:$G$38</c:f>
              <c:numCache>
                <c:formatCode>0.0%</c:formatCode>
                <c:ptCount val="2"/>
                <c:pt idx="0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46D-4896-9210-1DEEA2D8DEF1}"/>
            </c:ext>
          </c:extLst>
        </c:ser>
        <c:ser>
          <c:idx val="55"/>
          <c:order val="55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46D-4896-9210-1DEEA2D8DEF1}"/>
            </c:ext>
          </c:extLst>
        </c:ser>
        <c:ser>
          <c:idx val="56"/>
          <c:order val="56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(LM-FP1)'!$C$22:$D$22</c:f>
              <c:numCache>
                <c:formatCode>0.000</c:formatCode>
                <c:ptCount val="2"/>
                <c:pt idx="0">
                  <c:v>0.29089110576249011</c:v>
                </c:pt>
                <c:pt idx="1">
                  <c:v>0.31744922568232659</c:v>
                </c:pt>
              </c:numCache>
            </c:numRef>
          </c:xVal>
          <c:yVal>
            <c:numRef>
              <c:f>'03_Anti-Roll Bars (LM-FP1)'!$C$39:$D$39</c:f>
              <c:numCache>
                <c:formatCode>0.0%</c:formatCode>
                <c:ptCount val="2"/>
                <c:pt idx="0">
                  <c:v>0.58558339490239664</c:v>
                </c:pt>
                <c:pt idx="1">
                  <c:v>0.5477474979742174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46D-4896-9210-1DEEA2D8DEF1}"/>
            </c:ext>
          </c:extLst>
        </c:ser>
        <c:ser>
          <c:idx val="57"/>
          <c:order val="57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(LM-FP1)'!$D$22:$F$22</c:f>
              <c:numCache>
                <c:formatCode>0.000</c:formatCode>
                <c:ptCount val="3"/>
                <c:pt idx="0">
                  <c:v>0.31744922568232659</c:v>
                </c:pt>
                <c:pt idx="1">
                  <c:v>0.32872664043062355</c:v>
                </c:pt>
                <c:pt idx="2">
                  <c:v>0.34078421725405933</c:v>
                </c:pt>
              </c:numCache>
            </c:numRef>
          </c:xVal>
          <c:yVal>
            <c:numRef>
              <c:f>'03_Anti-Roll Bars (LM-FP1)'!$D$39:$F$39</c:f>
              <c:numCache>
                <c:formatCode>0.0%</c:formatCode>
                <c:ptCount val="3"/>
                <c:pt idx="0">
                  <c:v>0.5477474979742174</c:v>
                </c:pt>
                <c:pt idx="1">
                  <c:v>0.53168118366730011</c:v>
                </c:pt>
                <c:pt idx="2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46D-4896-9210-1DEEA2D8DEF1}"/>
            </c:ext>
          </c:extLst>
        </c:ser>
        <c:ser>
          <c:idx val="58"/>
          <c:order val="58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(LM-FP1)'!$F$22:$G$22</c:f>
              <c:numCache>
                <c:formatCode>0.000</c:formatCode>
                <c:ptCount val="2"/>
                <c:pt idx="0">
                  <c:v>0.34078421725405933</c:v>
                </c:pt>
              </c:numCache>
            </c:numRef>
          </c:xVal>
          <c:yVal>
            <c:numRef>
              <c:f>'03_Anti-Roll Bars (LM-FP1)'!$F$39:$G$39</c:f>
              <c:numCache>
                <c:formatCode>0.0%</c:formatCode>
                <c:ptCount val="2"/>
                <c:pt idx="0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46D-4896-9210-1DEEA2D8DEF1}"/>
            </c:ext>
          </c:extLst>
        </c:ser>
        <c:ser>
          <c:idx val="59"/>
          <c:order val="59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46D-4896-9210-1DEEA2D8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(LM-Test)'!$C$2:$H$2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9-446C-A244-1925C22C19B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(LM-Test)'!$B$9:$B$23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9-446C-A244-1925C22C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F9-8A64-22401708D6EA}"/>
            </c:ext>
          </c:extLst>
        </c:ser>
        <c:ser>
          <c:idx val="1"/>
          <c:order val="1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1-4DF9-8A64-22401708D6EA}"/>
            </c:ext>
          </c:extLst>
        </c:ser>
        <c:ser>
          <c:idx val="2"/>
          <c:order val="2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1-4DF9-8A64-22401708D6EA}"/>
            </c:ext>
          </c:extLst>
        </c:ser>
        <c:ser>
          <c:idx val="3"/>
          <c:order val="3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1-4DF9-8A64-22401708D6EA}"/>
            </c:ext>
          </c:extLst>
        </c:ser>
        <c:ser>
          <c:idx val="4"/>
          <c:order val="4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(LM-Test)'!$C$27:$D$27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1-4DF9-8A64-22401708D6EA}"/>
            </c:ext>
          </c:extLst>
        </c:ser>
        <c:ser>
          <c:idx val="5"/>
          <c:order val="5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(LM-Test)'!$D$27:$F$27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1-4DF9-8A64-22401708D6EA}"/>
            </c:ext>
          </c:extLst>
        </c:ser>
        <c:ser>
          <c:idx val="6"/>
          <c:order val="6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(LM-Test)'!$F$27:$G$27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1-4DF9-8A64-22401708D6EA}"/>
            </c:ext>
          </c:extLst>
        </c:ser>
        <c:ser>
          <c:idx val="7"/>
          <c:order val="7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1-4DF9-8A64-22401708D6EA}"/>
            </c:ext>
          </c:extLst>
        </c:ser>
        <c:ser>
          <c:idx val="8"/>
          <c:order val="8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(LM-Test)'!$C$11:$D$11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1-4DF9-8A64-22401708D6EA}"/>
            </c:ext>
          </c:extLst>
        </c:ser>
        <c:ser>
          <c:idx val="9"/>
          <c:order val="9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1-4DF9-8A64-22401708D6EA}"/>
            </c:ext>
          </c:extLst>
        </c:ser>
        <c:ser>
          <c:idx val="10"/>
          <c:order val="10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1-4DF9-8A64-22401708D6EA}"/>
            </c:ext>
          </c:extLst>
        </c:ser>
        <c:ser>
          <c:idx val="11"/>
          <c:order val="11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1-4DF9-8A64-22401708D6EA}"/>
            </c:ext>
          </c:extLst>
        </c:ser>
        <c:ser>
          <c:idx val="12"/>
          <c:order val="12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(LM-Test)'!$C$29:$D$29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1-4DF9-8A64-22401708D6EA}"/>
            </c:ext>
          </c:extLst>
        </c:ser>
        <c:ser>
          <c:idx val="13"/>
          <c:order val="13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(LM-Test)'!$D$29:$F$29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1-4DF9-8A64-22401708D6EA}"/>
            </c:ext>
          </c:extLst>
        </c:ser>
        <c:ser>
          <c:idx val="14"/>
          <c:order val="14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(LM-Test)'!$F$29:$G$29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1-4DF9-8A64-22401708D6EA}"/>
            </c:ext>
          </c:extLst>
        </c:ser>
        <c:ser>
          <c:idx val="15"/>
          <c:order val="15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1-4DF9-8A64-22401708D6EA}"/>
            </c:ext>
          </c:extLst>
        </c:ser>
        <c:ser>
          <c:idx val="16"/>
          <c:order val="16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(LM-Test)'!$C$30:$D$30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4F1-4DF9-8A64-22401708D6EA}"/>
            </c:ext>
          </c:extLst>
        </c:ser>
        <c:ser>
          <c:idx val="17"/>
          <c:order val="17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(LM-Test)'!$D$30:$F$30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4F1-4DF9-8A64-22401708D6EA}"/>
            </c:ext>
          </c:extLst>
        </c:ser>
        <c:ser>
          <c:idx val="18"/>
          <c:order val="18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(LM-Test)'!$F$30:$G$30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F1-4DF9-8A64-22401708D6EA}"/>
            </c:ext>
          </c:extLst>
        </c:ser>
        <c:ser>
          <c:idx val="19"/>
          <c:order val="19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F1-4DF9-8A64-22401708D6EA}"/>
            </c:ext>
          </c:extLst>
        </c:ser>
        <c:ser>
          <c:idx val="20"/>
          <c:order val="20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(LM-Test)'!$C$14:$D$14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(LM-Test)'!$C$31:$D$31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F1-4DF9-8A64-22401708D6EA}"/>
            </c:ext>
          </c:extLst>
        </c:ser>
        <c:ser>
          <c:idx val="21"/>
          <c:order val="21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(LM-Test)'!$D$31:$F$31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4F1-4DF9-8A64-22401708D6EA}"/>
            </c:ext>
          </c:extLst>
        </c:ser>
        <c:ser>
          <c:idx val="22"/>
          <c:order val="22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(LM-Test)'!$F$31:$G$31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4F1-4DF9-8A64-22401708D6EA}"/>
            </c:ext>
          </c:extLst>
        </c:ser>
        <c:ser>
          <c:idx val="23"/>
          <c:order val="23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4F1-4DF9-8A64-22401708D6EA}"/>
            </c:ext>
          </c:extLst>
        </c:ser>
        <c:ser>
          <c:idx val="24"/>
          <c:order val="24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4F1-4DF9-8A64-22401708D6EA}"/>
            </c:ext>
          </c:extLst>
        </c:ser>
        <c:ser>
          <c:idx val="25"/>
          <c:order val="25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4F1-4DF9-8A64-22401708D6EA}"/>
            </c:ext>
          </c:extLst>
        </c:ser>
        <c:ser>
          <c:idx val="26"/>
          <c:order val="26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4F1-4DF9-8A64-22401708D6EA}"/>
            </c:ext>
          </c:extLst>
        </c:ser>
        <c:ser>
          <c:idx val="27"/>
          <c:order val="27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4F1-4DF9-8A64-22401708D6EA}"/>
            </c:ext>
          </c:extLst>
        </c:ser>
        <c:ser>
          <c:idx val="28"/>
          <c:order val="28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(LM-Test)'!$C$33:$D$33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4F1-4DF9-8A64-22401708D6EA}"/>
            </c:ext>
          </c:extLst>
        </c:ser>
        <c:ser>
          <c:idx val="29"/>
          <c:order val="29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(LM-Test)'!$D$33:$F$33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4F1-4DF9-8A64-22401708D6EA}"/>
            </c:ext>
          </c:extLst>
        </c:ser>
        <c:ser>
          <c:idx val="30"/>
          <c:order val="30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(LM-Test)'!$F$33:$G$33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4F1-4DF9-8A64-22401708D6EA}"/>
            </c:ext>
          </c:extLst>
        </c:ser>
        <c:ser>
          <c:idx val="31"/>
          <c:order val="31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4F1-4DF9-8A64-22401708D6EA}"/>
            </c:ext>
          </c:extLst>
        </c:ser>
        <c:ser>
          <c:idx val="32"/>
          <c:order val="32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(LM-Test)'!$C$34:$D$34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4F1-4DF9-8A64-22401708D6EA}"/>
            </c:ext>
          </c:extLst>
        </c:ser>
        <c:ser>
          <c:idx val="33"/>
          <c:order val="33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(LM-Test)'!$D$34:$F$34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4F1-4DF9-8A64-22401708D6EA}"/>
            </c:ext>
          </c:extLst>
        </c:ser>
        <c:ser>
          <c:idx val="34"/>
          <c:order val="34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(LM-Test)'!$F$34:$G$34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4F1-4DF9-8A64-22401708D6EA}"/>
            </c:ext>
          </c:extLst>
        </c:ser>
        <c:ser>
          <c:idx val="35"/>
          <c:order val="35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4F1-4DF9-8A64-22401708D6EA}"/>
            </c:ext>
          </c:extLst>
        </c:ser>
        <c:ser>
          <c:idx val="36"/>
          <c:order val="36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(LM-Test)'!$C$35:$D$35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4F1-4DF9-8A64-22401708D6EA}"/>
            </c:ext>
          </c:extLst>
        </c:ser>
        <c:ser>
          <c:idx val="37"/>
          <c:order val="37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(LM-Test)'!$D$35:$F$35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4F1-4DF9-8A64-22401708D6EA}"/>
            </c:ext>
          </c:extLst>
        </c:ser>
        <c:ser>
          <c:idx val="38"/>
          <c:order val="38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(LM-Test)'!$F$35:$G$35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4F1-4DF9-8A64-22401708D6EA}"/>
            </c:ext>
          </c:extLst>
        </c:ser>
        <c:ser>
          <c:idx val="39"/>
          <c:order val="39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4F1-4DF9-8A64-22401708D6EA}"/>
            </c:ext>
          </c:extLst>
        </c:ser>
        <c:ser>
          <c:idx val="40"/>
          <c:order val="40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(LM-Test)'!$C$40:$D$40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4F1-4DF9-8A64-22401708D6EA}"/>
            </c:ext>
          </c:extLst>
        </c:ser>
        <c:ser>
          <c:idx val="41"/>
          <c:order val="41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(LM-Test)'!$D$40:$F$40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4F1-4DF9-8A64-22401708D6EA}"/>
            </c:ext>
          </c:extLst>
        </c:ser>
        <c:ser>
          <c:idx val="42"/>
          <c:order val="42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(LM-Test)'!$F$40:$G$40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4F1-4DF9-8A64-22401708D6EA}"/>
            </c:ext>
          </c:extLst>
        </c:ser>
        <c:ser>
          <c:idx val="43"/>
          <c:order val="43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4F1-4DF9-8A64-22401708D6EA}"/>
            </c:ext>
          </c:extLst>
        </c:ser>
        <c:ser>
          <c:idx val="44"/>
          <c:order val="44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4F1-4DF9-8A64-22401708D6EA}"/>
            </c:ext>
          </c:extLst>
        </c:ser>
        <c:ser>
          <c:idx val="45"/>
          <c:order val="45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4F1-4DF9-8A64-22401708D6EA}"/>
            </c:ext>
          </c:extLst>
        </c:ser>
        <c:ser>
          <c:idx val="46"/>
          <c:order val="46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4F1-4DF9-8A64-22401708D6EA}"/>
            </c:ext>
          </c:extLst>
        </c:ser>
        <c:ser>
          <c:idx val="47"/>
          <c:order val="47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4F1-4DF9-8A64-22401708D6EA}"/>
            </c:ext>
          </c:extLst>
        </c:ser>
        <c:ser>
          <c:idx val="48"/>
          <c:order val="48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(LM-Test)'!$C$37:$D$37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4F1-4DF9-8A64-22401708D6EA}"/>
            </c:ext>
          </c:extLst>
        </c:ser>
        <c:ser>
          <c:idx val="49"/>
          <c:order val="49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(LM-Test)'!$D$37:$F$37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4F1-4DF9-8A64-22401708D6EA}"/>
            </c:ext>
          </c:extLst>
        </c:ser>
        <c:ser>
          <c:idx val="50"/>
          <c:order val="50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(LM-Test)'!$F$37:$G$37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4F1-4DF9-8A64-22401708D6EA}"/>
            </c:ext>
          </c:extLst>
        </c:ser>
        <c:ser>
          <c:idx val="51"/>
          <c:order val="51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4F1-4DF9-8A64-22401708D6EA}"/>
            </c:ext>
          </c:extLst>
        </c:ser>
        <c:ser>
          <c:idx val="52"/>
          <c:order val="52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(LM-Test)'!$C$38:$D$38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4F1-4DF9-8A64-22401708D6EA}"/>
            </c:ext>
          </c:extLst>
        </c:ser>
        <c:ser>
          <c:idx val="53"/>
          <c:order val="53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(LM-Test)'!$D$38:$F$38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4F1-4DF9-8A64-22401708D6EA}"/>
            </c:ext>
          </c:extLst>
        </c:ser>
        <c:ser>
          <c:idx val="54"/>
          <c:order val="54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(LM-Test)'!$F$38:$G$38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4F1-4DF9-8A64-22401708D6EA}"/>
            </c:ext>
          </c:extLst>
        </c:ser>
        <c:ser>
          <c:idx val="55"/>
          <c:order val="55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4F1-4DF9-8A64-22401708D6EA}"/>
            </c:ext>
          </c:extLst>
        </c:ser>
        <c:ser>
          <c:idx val="56"/>
          <c:order val="56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(LM-Test)'!$C$39:$D$39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4F1-4DF9-8A64-22401708D6EA}"/>
            </c:ext>
          </c:extLst>
        </c:ser>
        <c:ser>
          <c:idx val="57"/>
          <c:order val="57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(LM-Test)'!$D$39:$F$39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4F1-4DF9-8A64-22401708D6EA}"/>
            </c:ext>
          </c:extLst>
        </c:ser>
        <c:ser>
          <c:idx val="58"/>
          <c:order val="58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(LM-Test)'!$F$39:$G$39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4F1-4DF9-8A64-22401708D6EA}"/>
            </c:ext>
          </c:extLst>
        </c:ser>
        <c:ser>
          <c:idx val="59"/>
          <c:order val="59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4F1-4DF9-8A64-22401708D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B34F72-A919-409A-9C24-3A0019FA911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386748-8EEC-4DF8-BB53-B2B663C3931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D3B8DB1-DCBD-43DB-B72A-F2991555B13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B8BE9DA-67E8-4479-8361-4F4A0F842AB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7F1B621-5BCA-4DC1-907E-D24A4A50A20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7893387-2D5A-4F99-9772-121A69B99EF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E8D9914-134A-4590-9D45-8B6FD004CA6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5D5CED1-BDF2-433C-BAD2-E0E5793F2B2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4C0C81E-F46D-4B4A-B0CE-B9B02C5B95E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7E8C273-CD64-4679-AA0B-7E4BD86B82F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830DB4F-E597-4987-8C2A-018928748B2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6.xml"/><Relationship Id="rId4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2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1E825-6A57-4706-A343-2CFF88977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083A7-94EC-440F-B8AC-BB20BFA59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162BC8E-9E07-4686-9BF7-7362D20F6905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2442AF-433F-463F-B047-77BFB101A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595ADB-0D0E-4D78-A9B5-9CA4CBA2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7086B-A79E-418A-BE46-2D8B3D999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7D8DB-26F8-42CB-B721-FAD7E51D4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2AF099-AE98-4373-8BDC-42ECA22B31B8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B2A8D-CE0D-47DE-8852-6BE89552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4EF74D-DF19-4048-9BCC-E5DDA119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G29"/>
  <sheetViews>
    <sheetView showGridLines="0" zoomScale="90" zoomScaleNormal="90" workbookViewId="0">
      <selection activeCell="C22" sqref="C22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6.85546875" style="168" bestFit="1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80" t="s">
        <v>497</v>
      </c>
      <c r="D2" s="80" t="s">
        <v>503</v>
      </c>
      <c r="E2" s="624" t="s">
        <v>501</v>
      </c>
      <c r="F2" s="172"/>
      <c r="G2" s="600" t="s">
        <v>824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827</v>
      </c>
      <c r="AC2" s="172"/>
      <c r="AD2" s="172"/>
      <c r="AE2" s="72"/>
    </row>
    <row r="3" spans="2:33" ht="15.75" x14ac:dyDescent="0.25">
      <c r="B3" s="94">
        <v>76</v>
      </c>
      <c r="C3" s="1083">
        <v>241</v>
      </c>
      <c r="D3" s="1063">
        <v>0.5</v>
      </c>
      <c r="E3" s="382">
        <f>C3+D3</f>
        <v>241.5</v>
      </c>
      <c r="F3" s="253" t="s">
        <v>821</v>
      </c>
      <c r="G3" s="1066">
        <v>-1.2</v>
      </c>
      <c r="H3" s="381" t="s">
        <v>825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9" t="s">
        <v>496</v>
      </c>
      <c r="D4" s="82" t="s">
        <v>503</v>
      </c>
      <c r="E4" s="647" t="s">
        <v>501</v>
      </c>
      <c r="F4" s="381"/>
      <c r="G4" s="1066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4">
        <v>293.89999999999998</v>
      </c>
      <c r="D5" s="1065">
        <v>-4.5</v>
      </c>
      <c r="E5" s="655">
        <f>C5+D5</f>
        <v>289.39999999999998</v>
      </c>
      <c r="F5" s="253" t="s">
        <v>822</v>
      </c>
      <c r="G5" s="1067">
        <v>-1.9</v>
      </c>
      <c r="H5" s="381" t="s">
        <v>826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1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2" t="s">
        <v>336</v>
      </c>
      <c r="D8" s="660" t="s">
        <v>502</v>
      </c>
      <c r="E8" s="661"/>
      <c r="F8" s="660" t="s">
        <v>519</v>
      </c>
      <c r="G8" s="662"/>
      <c r="H8" s="660" t="s">
        <v>823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2"/>
      <c r="G9" s="1073"/>
      <c r="H9" s="1078"/>
      <c r="I9" s="1078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9" t="s">
        <v>829</v>
      </c>
      <c r="D10" s="865">
        <v>256.2</v>
      </c>
      <c r="E10" s="866"/>
      <c r="F10" s="1068">
        <f>$B$3-(D10-$E$3)</f>
        <v>61.300000000000011</v>
      </c>
      <c r="G10" s="1069">
        <f>$B$3-(E10-$E$3)</f>
        <v>317.5</v>
      </c>
      <c r="H10" s="1074">
        <f>F10+$G$3</f>
        <v>60.100000000000009</v>
      </c>
      <c r="I10" s="1075">
        <f>G10+$G$3</f>
        <v>316.3</v>
      </c>
      <c r="J10" s="1093" t="s">
        <v>828</v>
      </c>
      <c r="K10" s="977"/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/>
      <c r="S10" s="973"/>
      <c r="T10" s="973"/>
      <c r="U10" s="977"/>
      <c r="V10" s="674"/>
      <c r="W10" s="973"/>
      <c r="X10" s="979"/>
      <c r="Y10" s="980"/>
      <c r="Z10" s="982"/>
      <c r="AA10" s="978"/>
      <c r="AB10" s="674"/>
      <c r="AC10" s="985">
        <f>AB10-(L10+M10)/2/0.8*0.9</f>
        <v>0</v>
      </c>
      <c r="AD10" s="778" t="e">
        <f>(Z10+AA10)/(Z10+AA10+Z11+AA11)*100</f>
        <v>#DIV/0!</v>
      </c>
      <c r="AE10" s="779" t="e">
        <f>(Z10+AA11)/(Z10+AA10+Z11+AA11)*100</f>
        <v>#DIV/0!</v>
      </c>
    </row>
    <row r="11" spans="2:33" x14ac:dyDescent="0.25">
      <c r="B11" s="820"/>
      <c r="C11" s="406" t="s">
        <v>830</v>
      </c>
      <c r="D11" s="1064">
        <v>300.8</v>
      </c>
      <c r="E11" s="976"/>
      <c r="F11" s="1070">
        <f>$B$5-(D11-$E$5)</f>
        <v>84.599999999999966</v>
      </c>
      <c r="G11" s="1071">
        <f>$B$5-(E11-$E$5)</f>
        <v>385.4</v>
      </c>
      <c r="H11" s="1076">
        <f>F11+$G$5</f>
        <v>82.69999999999996</v>
      </c>
      <c r="I11" s="1077">
        <f>G11+$G$5</f>
        <v>383.5</v>
      </c>
      <c r="J11" s="1093" t="s">
        <v>831</v>
      </c>
      <c r="K11" s="977"/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/>
      <c r="S11" s="979"/>
      <c r="T11" s="973"/>
      <c r="U11" s="977"/>
      <c r="V11" s="674"/>
      <c r="W11" s="973"/>
      <c r="X11" s="981"/>
      <c r="Y11" s="977"/>
      <c r="Z11" s="982"/>
      <c r="AA11" s="978"/>
      <c r="AB11" s="674"/>
      <c r="AC11" s="985">
        <f>AB11-(L11+M11)/2/0.8*0.9</f>
        <v>0</v>
      </c>
      <c r="AD11" s="800"/>
      <c r="AE11" s="688"/>
    </row>
    <row r="12" spans="2:33" x14ac:dyDescent="0.25">
      <c r="B12" s="94"/>
      <c r="C12" s="399"/>
      <c r="D12" s="670"/>
      <c r="E12" s="657"/>
      <c r="F12" s="1072"/>
      <c r="G12" s="1073"/>
      <c r="H12" s="1078"/>
      <c r="I12" s="1078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9" t="s">
        <v>836</v>
      </c>
      <c r="D13" s="865">
        <v>254.82</v>
      </c>
      <c r="E13" s="866">
        <v>254.66</v>
      </c>
      <c r="F13" s="1085">
        <f>$B$3-(D13-$E$3)</f>
        <v>62.680000000000007</v>
      </c>
      <c r="G13" s="1086">
        <f>$B$3-(E13-$E$3)</f>
        <v>62.84</v>
      </c>
      <c r="H13" s="1087">
        <f>F13+$G$3</f>
        <v>61.480000000000004</v>
      </c>
      <c r="I13" s="1088">
        <f>G13+$G$3</f>
        <v>61.64</v>
      </c>
      <c r="J13" s="1093" t="s">
        <v>834</v>
      </c>
      <c r="K13" s="977" t="s">
        <v>834</v>
      </c>
      <c r="L13" s="982"/>
      <c r="M13" s="978"/>
      <c r="N13" s="982"/>
      <c r="O13" s="981"/>
      <c r="P13" s="984">
        <f>87.4-L13-N13</f>
        <v>87.4</v>
      </c>
      <c r="Q13" s="985">
        <f>87.4-M13-O13</f>
        <v>87.4</v>
      </c>
      <c r="R13" s="674">
        <v>-2.7</v>
      </c>
      <c r="S13" s="1093">
        <v>-2.6</v>
      </c>
      <c r="T13" s="1093">
        <v>8</v>
      </c>
      <c r="U13" s="977">
        <v>8.5</v>
      </c>
      <c r="V13" s="674">
        <v>2</v>
      </c>
      <c r="W13" s="1093">
        <v>2</v>
      </c>
      <c r="X13" s="979">
        <v>13.62</v>
      </c>
      <c r="Y13" s="980">
        <v>13.24</v>
      </c>
      <c r="Z13" s="982">
        <v>253.3</v>
      </c>
      <c r="AA13" s="978">
        <v>258</v>
      </c>
      <c r="AB13" s="674">
        <v>46.3</v>
      </c>
      <c r="AC13" s="985">
        <v>47.3</v>
      </c>
      <c r="AD13" s="778">
        <f>(Z13+AA13)/(Z13+AA13+Z14+AA14)*100</f>
        <v>45.068312031732042</v>
      </c>
      <c r="AE13" s="779">
        <f>(Z13+AA14)/(Z13+AA13+Z14+AA14)*100</f>
        <v>49.325694138386957</v>
      </c>
    </row>
    <row r="14" spans="2:33" x14ac:dyDescent="0.25">
      <c r="B14" s="820"/>
      <c r="C14" s="406" t="s">
        <v>835</v>
      </c>
      <c r="D14" s="975">
        <v>301.56</v>
      </c>
      <c r="E14" s="976">
        <v>301.54000000000002</v>
      </c>
      <c r="F14" s="1089">
        <f>$B$5-(D14-$E$5)</f>
        <v>83.839999999999975</v>
      </c>
      <c r="G14" s="1090">
        <f>$B$5-(E14-$E$5)</f>
        <v>83.859999999999957</v>
      </c>
      <c r="H14" s="1091">
        <f>F14+$G$5</f>
        <v>81.939999999999969</v>
      </c>
      <c r="I14" s="1092">
        <f>G14+$G$5</f>
        <v>81.959999999999951</v>
      </c>
      <c r="J14" s="1093" t="s">
        <v>832</v>
      </c>
      <c r="K14" s="977" t="s">
        <v>833</v>
      </c>
      <c r="L14" s="982"/>
      <c r="M14" s="978"/>
      <c r="N14" s="982"/>
      <c r="O14" s="981"/>
      <c r="P14" s="984">
        <f>96.4-L14-N14</f>
        <v>96.4</v>
      </c>
      <c r="Q14" s="985">
        <f>96.4-M14-O14</f>
        <v>96.4</v>
      </c>
      <c r="R14" s="983">
        <v>-2.2999999999999998</v>
      </c>
      <c r="S14" s="979">
        <v>-2.2000000000000002</v>
      </c>
      <c r="T14" s="1093">
        <v>4.9000000000000004</v>
      </c>
      <c r="U14" s="977">
        <v>4.6500000000000004</v>
      </c>
      <c r="V14" s="674">
        <v>-1</v>
      </c>
      <c r="W14" s="1093">
        <v>-1</v>
      </c>
      <c r="X14" s="981">
        <v>12.76</v>
      </c>
      <c r="Y14" s="977">
        <v>13.2</v>
      </c>
      <c r="Z14" s="982">
        <v>316.89999999999998</v>
      </c>
      <c r="AA14" s="978">
        <v>306.3</v>
      </c>
      <c r="AB14" s="674">
        <v>53</v>
      </c>
      <c r="AC14" s="985">
        <f>AB14-(L14+M14)/2/0.8*0.9</f>
        <v>53</v>
      </c>
      <c r="AD14" s="800"/>
      <c r="AE14" s="688"/>
    </row>
    <row r="15" spans="2:33" x14ac:dyDescent="0.25">
      <c r="B15" s="94"/>
      <c r="C15" s="399"/>
      <c r="D15" s="670"/>
      <c r="E15" s="657"/>
      <c r="F15" s="1072"/>
      <c r="G15" s="1073"/>
      <c r="H15" s="1078"/>
      <c r="I15" s="1078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9" t="s">
        <v>837</v>
      </c>
      <c r="D16" s="865">
        <v>254.34</v>
      </c>
      <c r="E16" s="866">
        <v>254.67</v>
      </c>
      <c r="F16" s="1085">
        <f>$B$3-(D16-$E$3)</f>
        <v>63.16</v>
      </c>
      <c r="G16" s="1086">
        <f>$B$3-(E16-$E$3)</f>
        <v>62.830000000000013</v>
      </c>
      <c r="H16" s="1087">
        <f>F16+$G$3</f>
        <v>61.959999999999994</v>
      </c>
      <c r="I16" s="1088">
        <f>G16+$G$3</f>
        <v>61.63000000000001</v>
      </c>
      <c r="J16" s="1093" t="s">
        <v>834</v>
      </c>
      <c r="K16" s="977" t="s">
        <v>834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>
        <v>-2.7</v>
      </c>
      <c r="S16" s="1093">
        <v>-2.6</v>
      </c>
      <c r="T16" s="1093">
        <v>8</v>
      </c>
      <c r="U16" s="977">
        <v>8.5</v>
      </c>
      <c r="V16" s="674">
        <v>2</v>
      </c>
      <c r="W16" s="1093">
        <v>2</v>
      </c>
      <c r="X16" s="979">
        <v>13.62</v>
      </c>
      <c r="Y16" s="980">
        <v>13.24</v>
      </c>
      <c r="Z16" s="982">
        <v>253.3</v>
      </c>
      <c r="AA16" s="978">
        <v>258</v>
      </c>
      <c r="AB16" s="674">
        <v>47.3</v>
      </c>
      <c r="AC16" s="985">
        <f>AB16-(L16+M16)/2/0.8*0.9</f>
        <v>47.3</v>
      </c>
      <c r="AD16" s="778">
        <f>(Z16+AA16)/(Z16+AA16+Z17+AA17)*100</f>
        <v>45.068312031732042</v>
      </c>
      <c r="AE16" s="779">
        <f>(Z16+AA17)/(Z16+AA16+Z17+AA17)*100</f>
        <v>49.325694138386957</v>
      </c>
    </row>
    <row r="17" spans="2:31" x14ac:dyDescent="0.25">
      <c r="B17" s="820"/>
      <c r="C17" s="1094">
        <v>44422</v>
      </c>
      <c r="D17" s="975">
        <v>301.61</v>
      </c>
      <c r="E17" s="976">
        <v>301.64</v>
      </c>
      <c r="F17" s="1089">
        <f>$B$5-(D17-$E$5)</f>
        <v>83.789999999999964</v>
      </c>
      <c r="G17" s="1090">
        <f>$B$5-(E17-$E$5)</f>
        <v>83.759999999999991</v>
      </c>
      <c r="H17" s="1091">
        <f>F17+$G$5</f>
        <v>81.889999999999958</v>
      </c>
      <c r="I17" s="1092">
        <f>G17+$G$5</f>
        <v>81.859999999999985</v>
      </c>
      <c r="J17" s="1093" t="s">
        <v>832</v>
      </c>
      <c r="K17" s="977" t="s">
        <v>833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>
        <v>-2.2999999999999998</v>
      </c>
      <c r="S17" s="979">
        <v>-2.2999999999999998</v>
      </c>
      <c r="T17" s="1093">
        <v>4.9000000000000004</v>
      </c>
      <c r="U17" s="977">
        <v>4.6500000000000004</v>
      </c>
      <c r="V17" s="674">
        <v>-1</v>
      </c>
      <c r="W17" s="1093">
        <v>-1</v>
      </c>
      <c r="X17" s="981">
        <v>12.76</v>
      </c>
      <c r="Y17" s="977">
        <v>12.8</v>
      </c>
      <c r="Z17" s="982">
        <v>316.89999999999998</v>
      </c>
      <c r="AA17" s="978">
        <v>306.3</v>
      </c>
      <c r="AB17" s="674">
        <v>53</v>
      </c>
      <c r="AC17" s="985">
        <f>AB17-(L17+M17)/2/0.8*0.9</f>
        <v>53</v>
      </c>
      <c r="AD17" s="800"/>
      <c r="AE17" s="688"/>
    </row>
    <row r="18" spans="2:31" x14ac:dyDescent="0.25">
      <c r="B18" s="94"/>
      <c r="C18" s="399"/>
      <c r="D18" s="670"/>
      <c r="E18" s="657"/>
      <c r="F18" s="1072"/>
      <c r="G18" s="1073"/>
      <c r="H18" s="1078"/>
      <c r="I18" s="1078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1" x14ac:dyDescent="0.25">
      <c r="B19" s="819"/>
      <c r="C19" s="1079" t="s">
        <v>838</v>
      </c>
      <c r="D19" s="865">
        <v>254.31</v>
      </c>
      <c r="E19" s="866">
        <v>254.7</v>
      </c>
      <c r="F19" s="1068">
        <f>$B$3-(D19-$E$3)</f>
        <v>63.19</v>
      </c>
      <c r="G19" s="1069">
        <f>$B$3-(E19-$E$3)</f>
        <v>62.800000000000011</v>
      </c>
      <c r="H19" s="1074">
        <f>F19+$G$3</f>
        <v>61.989999999999995</v>
      </c>
      <c r="I19" s="1075">
        <f>G19+$G$3</f>
        <v>61.600000000000009</v>
      </c>
      <c r="J19" s="973"/>
      <c r="K19" s="977"/>
      <c r="L19" s="982">
        <v>28.02</v>
      </c>
      <c r="M19" s="978">
        <v>27.18</v>
      </c>
      <c r="N19" s="982"/>
      <c r="O19" s="981"/>
      <c r="P19" s="984">
        <f>87.4-L19-N19</f>
        <v>59.38000000000001</v>
      </c>
      <c r="Q19" s="985">
        <f>87.4-M19-O19</f>
        <v>60.220000000000006</v>
      </c>
      <c r="R19" s="674">
        <v>-2.8</v>
      </c>
      <c r="S19" s="973">
        <v>-2.6</v>
      </c>
      <c r="T19" s="973"/>
      <c r="U19" s="977"/>
      <c r="V19" s="674">
        <v>1.7</v>
      </c>
      <c r="W19" s="973">
        <v>1.8</v>
      </c>
      <c r="X19" s="979"/>
      <c r="Y19" s="980"/>
      <c r="Z19" s="982">
        <v>254.1</v>
      </c>
      <c r="AA19" s="978">
        <v>258.8</v>
      </c>
      <c r="AB19" s="674">
        <v>49.2</v>
      </c>
      <c r="AC19" s="985">
        <f>AB19-(L19+M19)/2/0.8*0.9</f>
        <v>18.150000000000002</v>
      </c>
      <c r="AD19" s="778">
        <f>(Z19+AA19)/(Z19+AA19+Z20+AA20)*100</f>
        <v>44.85351989505903</v>
      </c>
      <c r="AE19" s="779">
        <f>(Z19+AA20)/(Z19+AA19+Z20+AA20)*100</f>
        <v>49.094884127678178</v>
      </c>
    </row>
    <row r="20" spans="2:31" x14ac:dyDescent="0.25">
      <c r="B20" s="820"/>
      <c r="C20" s="1094">
        <v>44424</v>
      </c>
      <c r="D20" s="975">
        <v>302.85000000000002</v>
      </c>
      <c r="E20" s="976">
        <v>303.06</v>
      </c>
      <c r="F20" s="1070">
        <f>$B$5-(D20-$E$5)</f>
        <v>82.549999999999955</v>
      </c>
      <c r="G20" s="1071">
        <f>$B$5-(E20-$E$5)</f>
        <v>82.339999999999975</v>
      </c>
      <c r="H20" s="1076">
        <f>F20+$G$5</f>
        <v>80.649999999999949</v>
      </c>
      <c r="I20" s="1077">
        <f>G20+$G$5</f>
        <v>80.439999999999969</v>
      </c>
      <c r="J20" s="973"/>
      <c r="K20" s="977"/>
      <c r="L20" s="982">
        <v>19.079999999999998</v>
      </c>
      <c r="M20" s="978">
        <v>18.059999999999999</v>
      </c>
      <c r="N20" s="982"/>
      <c r="O20" s="981"/>
      <c r="P20" s="984">
        <f>96.4-L20-N20</f>
        <v>77.320000000000007</v>
      </c>
      <c r="Q20" s="985">
        <f>96.4-M20-O20</f>
        <v>78.34</v>
      </c>
      <c r="R20" s="983">
        <v>-2.4</v>
      </c>
      <c r="S20" s="979">
        <v>-2.4</v>
      </c>
      <c r="T20" s="973"/>
      <c r="U20" s="977"/>
      <c r="V20" s="674">
        <v>-1.2</v>
      </c>
      <c r="W20" s="973">
        <v>-1</v>
      </c>
      <c r="X20" s="981"/>
      <c r="Y20" s="977"/>
      <c r="Z20" s="982">
        <v>323.3</v>
      </c>
      <c r="AA20" s="978">
        <v>307.3</v>
      </c>
      <c r="AB20" s="674">
        <v>44.6</v>
      </c>
      <c r="AC20" s="985">
        <f>AB20-(L20+M20)/2/0.8*0.9</f>
        <v>23.708750000000002</v>
      </c>
      <c r="AD20" s="800"/>
      <c r="AE20" s="688"/>
    </row>
    <row r="21" spans="2:31" x14ac:dyDescent="0.25">
      <c r="B21" s="94"/>
      <c r="C21" s="399"/>
      <c r="D21" s="670"/>
      <c r="E21" s="657"/>
      <c r="F21" s="1072"/>
      <c r="G21" s="1073"/>
      <c r="H21" s="1078"/>
      <c r="I21" s="1078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1" x14ac:dyDescent="0.25">
      <c r="B22" s="819"/>
      <c r="C22" s="1079"/>
      <c r="D22" s="865"/>
      <c r="E22" s="866"/>
      <c r="F22" s="1068">
        <f>$B$3-(D22-$E$3)</f>
        <v>317.5</v>
      </c>
      <c r="G22" s="1069">
        <f>$B$3-(E22-$E$3)</f>
        <v>317.5</v>
      </c>
      <c r="H22" s="1074">
        <f>F22+$G$3</f>
        <v>316.3</v>
      </c>
      <c r="I22" s="1075">
        <f>G22+$G$3</f>
        <v>316.3</v>
      </c>
      <c r="J22" s="973"/>
      <c r="K22" s="977"/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/>
      <c r="S22" s="973"/>
      <c r="T22" s="973"/>
      <c r="U22" s="977"/>
      <c r="V22" s="674"/>
      <c r="W22" s="973"/>
      <c r="X22" s="979"/>
      <c r="Y22" s="980"/>
      <c r="Z22" s="982"/>
      <c r="AA22" s="978"/>
      <c r="AB22" s="674"/>
      <c r="AC22" s="985">
        <f>AB22-(L22+M22)/2/0.8*0.9</f>
        <v>0</v>
      </c>
      <c r="AD22" s="778" t="e">
        <f>(Z22+AA22)/(Z22+AA22+Z23+AA23)*100</f>
        <v>#DIV/0!</v>
      </c>
      <c r="AE22" s="779" t="e">
        <f>(Z22+AA23)/(Z22+AA22+Z23+AA23)*100</f>
        <v>#DIV/0!</v>
      </c>
    </row>
    <row r="23" spans="2:31" x14ac:dyDescent="0.25">
      <c r="B23" s="820"/>
      <c r="C23" s="406"/>
      <c r="D23" s="1064"/>
      <c r="E23" s="976"/>
      <c r="F23" s="1070">
        <f>$B$5-(D23-$E$5)</f>
        <v>385.4</v>
      </c>
      <c r="G23" s="1071">
        <f>$B$5-(E23-$E$5)</f>
        <v>385.4</v>
      </c>
      <c r="H23" s="1076">
        <f>F23+$G$5</f>
        <v>383.5</v>
      </c>
      <c r="I23" s="1077">
        <f>G23+$G$5</f>
        <v>383.5</v>
      </c>
      <c r="J23" s="973"/>
      <c r="K23" s="977"/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/>
      <c r="S23" s="979"/>
      <c r="T23" s="973"/>
      <c r="U23" s="977"/>
      <c r="V23" s="674"/>
      <c r="W23" s="973"/>
      <c r="X23" s="981"/>
      <c r="Y23" s="977"/>
      <c r="Z23" s="982"/>
      <c r="AA23" s="978"/>
      <c r="AB23" s="674"/>
      <c r="AC23" s="985">
        <f>AB23-(L23+M23)/2/0.8*0.9</f>
        <v>0</v>
      </c>
      <c r="AD23" s="800"/>
      <c r="AE23" s="688"/>
    </row>
    <row r="24" spans="2:31" x14ac:dyDescent="0.25">
      <c r="B24" s="94"/>
      <c r="C24" s="399"/>
      <c r="D24" s="670"/>
      <c r="E24" s="657"/>
      <c r="F24" s="1072"/>
      <c r="G24" s="1073"/>
      <c r="H24" s="1078"/>
      <c r="I24" s="1078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</row>
    <row r="25" spans="2:31" x14ac:dyDescent="0.25">
      <c r="B25" s="819"/>
      <c r="C25" s="1079"/>
      <c r="D25" s="865"/>
      <c r="E25" s="866"/>
      <c r="F25" s="1068">
        <f>$B$3-(D25-$E$3)</f>
        <v>317.5</v>
      </c>
      <c r="G25" s="1069">
        <f>$B$3-(E25-$E$3)</f>
        <v>317.5</v>
      </c>
      <c r="H25" s="1074">
        <f>F25+$G$3</f>
        <v>316.3</v>
      </c>
      <c r="I25" s="1075">
        <f>G25+$G$3</f>
        <v>316.3</v>
      </c>
      <c r="J25" s="1049"/>
      <c r="K25" s="977"/>
      <c r="L25" s="982"/>
      <c r="M25" s="978"/>
      <c r="N25" s="982"/>
      <c r="O25" s="981"/>
      <c r="P25" s="984">
        <f>87.4-L25-N25</f>
        <v>87.4</v>
      </c>
      <c r="Q25" s="985">
        <f>87.4-M25-O25</f>
        <v>87.4</v>
      </c>
      <c r="R25" s="674"/>
      <c r="S25" s="973"/>
      <c r="T25" s="973"/>
      <c r="U25" s="977"/>
      <c r="V25" s="674"/>
      <c r="W25" s="973"/>
      <c r="X25" s="979"/>
      <c r="Y25" s="980"/>
      <c r="Z25" s="982"/>
      <c r="AA25" s="978"/>
      <c r="AB25" s="674"/>
      <c r="AC25" s="985">
        <f>AB25-(L25+M25)/2/0.8*0.9</f>
        <v>0</v>
      </c>
      <c r="AD25" s="778" t="e">
        <f>(Z25+AA25)/(Z25+AA25+Z26+AA26)*100</f>
        <v>#DIV/0!</v>
      </c>
      <c r="AE25" s="779" t="e">
        <f>(Z25+AA26)/(Z25+AA25+Z26+AA26)*100</f>
        <v>#DIV/0!</v>
      </c>
    </row>
    <row r="26" spans="2:31" x14ac:dyDescent="0.25">
      <c r="B26" s="820"/>
      <c r="C26" s="406"/>
      <c r="D26" s="975"/>
      <c r="E26" s="976"/>
      <c r="F26" s="1070">
        <f>$B$5-(D26-$E$5)</f>
        <v>385.4</v>
      </c>
      <c r="G26" s="1071">
        <f>$B$5-(E26-$E$5)</f>
        <v>385.4</v>
      </c>
      <c r="H26" s="1076">
        <f>F26+$G$5</f>
        <v>383.5</v>
      </c>
      <c r="I26" s="1077">
        <f>G26+$G$5</f>
        <v>383.5</v>
      </c>
      <c r="J26" s="1049"/>
      <c r="K26" s="977"/>
      <c r="L26" s="982"/>
      <c r="M26" s="978"/>
      <c r="N26" s="982"/>
      <c r="O26" s="981"/>
      <c r="P26" s="984">
        <f>96.4-L26-N26</f>
        <v>96.4</v>
      </c>
      <c r="Q26" s="985">
        <f>96.4-M26-O26</f>
        <v>96.4</v>
      </c>
      <c r="R26" s="983"/>
      <c r="S26" s="979"/>
      <c r="T26" s="973"/>
      <c r="U26" s="977"/>
      <c r="V26" s="674"/>
      <c r="W26" s="973"/>
      <c r="X26" s="981"/>
      <c r="Y26" s="977"/>
      <c r="Z26" s="982"/>
      <c r="AA26" s="978"/>
      <c r="AB26" s="674"/>
      <c r="AC26" s="985">
        <f>AB26-(L26+M26)/2/0.8*0.9</f>
        <v>0</v>
      </c>
      <c r="AD26" s="800"/>
      <c r="AE26" s="688"/>
    </row>
    <row r="27" spans="2:31" x14ac:dyDescent="0.25">
      <c r="B27" s="94"/>
      <c r="C27" s="399"/>
      <c r="D27" s="670"/>
      <c r="E27" s="657"/>
      <c r="F27" s="1072"/>
      <c r="G27" s="1073"/>
      <c r="H27" s="1078"/>
      <c r="I27" s="1078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</row>
    <row r="28" spans="2:31" x14ac:dyDescent="0.25">
      <c r="B28" s="819"/>
      <c r="C28" s="1079"/>
      <c r="D28" s="865"/>
      <c r="E28" s="866"/>
      <c r="F28" s="1068">
        <f>$B$3-(D28-$E$3)</f>
        <v>317.5</v>
      </c>
      <c r="G28" s="1069">
        <f>$B$3-(E28-$E$3)</f>
        <v>317.5</v>
      </c>
      <c r="H28" s="1074">
        <f>F28+$G$3</f>
        <v>316.3</v>
      </c>
      <c r="I28" s="1075">
        <f>G28+$G$3</f>
        <v>316.3</v>
      </c>
      <c r="J28" s="973"/>
      <c r="K28" s="977"/>
      <c r="L28" s="982"/>
      <c r="M28" s="978"/>
      <c r="N28" s="982"/>
      <c r="O28" s="981"/>
      <c r="P28" s="984">
        <f>87.4-L28-N28</f>
        <v>87.4</v>
      </c>
      <c r="Q28" s="985">
        <f>87.4-M28-O28</f>
        <v>87.4</v>
      </c>
      <c r="R28" s="674"/>
      <c r="S28" s="973"/>
      <c r="T28" s="973"/>
      <c r="U28" s="977"/>
      <c r="V28" s="674"/>
      <c r="W28" s="973"/>
      <c r="X28" s="979"/>
      <c r="Y28" s="980"/>
      <c r="Z28" s="982"/>
      <c r="AA28" s="978"/>
      <c r="AB28" s="674"/>
      <c r="AC28" s="985">
        <f>AB28-(L28+M28)/2/0.8*0.9</f>
        <v>0</v>
      </c>
      <c r="AD28" s="778" t="e">
        <f>(Z28+AA28)/(Z28+AA28+Z29+AA29)*100</f>
        <v>#DIV/0!</v>
      </c>
      <c r="AE28" s="779" t="e">
        <f>(Z28+AA29)/(Z28+AA28+Z29+AA29)*100</f>
        <v>#DIV/0!</v>
      </c>
    </row>
    <row r="29" spans="2:31" x14ac:dyDescent="0.25">
      <c r="B29" s="820"/>
      <c r="C29" s="406"/>
      <c r="D29" s="975"/>
      <c r="E29" s="976"/>
      <c r="F29" s="1070">
        <f>$B$5-(D29-$E$5)</f>
        <v>385.4</v>
      </c>
      <c r="G29" s="1071">
        <f>$B$5-(E29-$E$5)</f>
        <v>385.4</v>
      </c>
      <c r="H29" s="1076">
        <f>F29+$G$5</f>
        <v>383.5</v>
      </c>
      <c r="I29" s="1077">
        <f>G29+$G$5</f>
        <v>383.5</v>
      </c>
      <c r="J29" s="973"/>
      <c r="K29" s="977"/>
      <c r="L29" s="982"/>
      <c r="M29" s="978"/>
      <c r="N29" s="982"/>
      <c r="O29" s="981"/>
      <c r="P29" s="984">
        <f>96.4-L29-N29</f>
        <v>96.4</v>
      </c>
      <c r="Q29" s="985">
        <f>96.4-M29-O29</f>
        <v>96.4</v>
      </c>
      <c r="R29" s="983"/>
      <c r="S29" s="979"/>
      <c r="T29" s="973"/>
      <c r="U29" s="977"/>
      <c r="V29" s="674"/>
      <c r="W29" s="973"/>
      <c r="X29" s="981"/>
      <c r="Y29" s="977"/>
      <c r="Z29" s="982"/>
      <c r="AA29" s="978"/>
      <c r="AB29" s="674"/>
      <c r="AC29" s="985">
        <f>AB29-(L29+M29)/2/0.8*0.9</f>
        <v>0</v>
      </c>
      <c r="AD29" s="800"/>
      <c r="AE29" s="6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2" t="s">
        <v>0</v>
      </c>
      <c r="B4" s="1103"/>
      <c r="C4" s="1103"/>
      <c r="D4" s="1103"/>
      <c r="E4" s="1103"/>
      <c r="F4" s="1104"/>
    </row>
    <row r="5" spans="1:6" x14ac:dyDescent="0.2">
      <c r="A5" s="2" t="s">
        <v>1</v>
      </c>
      <c r="B5" s="1105" t="s">
        <v>756</v>
      </c>
      <c r="C5" s="1106"/>
      <c r="D5" s="3" t="s">
        <v>2</v>
      </c>
      <c r="E5" s="1107" t="s">
        <v>813</v>
      </c>
      <c r="F5" s="1108"/>
    </row>
    <row r="6" spans="1:6" x14ac:dyDescent="0.2">
      <c r="A6" s="4" t="s">
        <v>3</v>
      </c>
      <c r="B6" s="1109"/>
      <c r="C6" s="1110"/>
      <c r="D6" s="5" t="s">
        <v>4</v>
      </c>
      <c r="E6" s="1111" t="s">
        <v>814</v>
      </c>
      <c r="F6" s="1112"/>
    </row>
    <row r="7" spans="1:6" x14ac:dyDescent="0.2">
      <c r="A7" s="6" t="s">
        <v>5</v>
      </c>
      <c r="B7" s="1098" t="s">
        <v>815</v>
      </c>
      <c r="C7" s="1099"/>
      <c r="D7" s="7" t="s">
        <v>6</v>
      </c>
      <c r="E7" s="1100" t="s">
        <v>816</v>
      </c>
      <c r="F7" s="1101"/>
    </row>
    <row r="9" spans="1:6" x14ac:dyDescent="0.2">
      <c r="A9" s="1118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9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0" t="s">
        <v>759</v>
      </c>
      <c r="B12" s="959" t="s">
        <v>785</v>
      </c>
      <c r="C12" s="960" t="s">
        <v>785</v>
      </c>
      <c r="D12" s="1121" t="s">
        <v>11</v>
      </c>
      <c r="E12" s="1011"/>
      <c r="F12" s="1012"/>
    </row>
    <row r="13" spans="1:6" x14ac:dyDescent="0.2">
      <c r="A13" s="1119"/>
      <c r="B13" s="961" t="s">
        <v>786</v>
      </c>
      <c r="C13" s="962" t="s">
        <v>786</v>
      </c>
      <c r="D13" s="1122"/>
      <c r="E13" s="1013"/>
      <c r="F13" s="1014"/>
    </row>
    <row r="15" spans="1:6" x14ac:dyDescent="0.2">
      <c r="A15" s="1123" t="s">
        <v>48</v>
      </c>
      <c r="B15" s="64">
        <v>-2.9</v>
      </c>
      <c r="C15" s="64">
        <v>-2.6</v>
      </c>
      <c r="D15" s="1125" t="s">
        <v>508</v>
      </c>
      <c r="E15" s="1040">
        <v>2</v>
      </c>
      <c r="F15" s="1041">
        <v>2</v>
      </c>
    </row>
    <row r="16" spans="1:6" x14ac:dyDescent="0.2">
      <c r="A16" s="1124"/>
      <c r="B16" s="958">
        <v>-2.6</v>
      </c>
      <c r="C16" s="958">
        <v>-2.2999999999999998</v>
      </c>
      <c r="D16" s="1126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7" t="s">
        <v>536</v>
      </c>
      <c r="I22" s="1127"/>
      <c r="J22" s="1127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13">
        <f>J34-K34-J25</f>
        <v>59.920000000000016</v>
      </c>
      <c r="M34" s="1114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15">
        <f>J35-K35-J27</f>
        <v>68.599999999999994</v>
      </c>
      <c r="M35" s="1116"/>
    </row>
    <row r="36" spans="1:15" x14ac:dyDescent="0.2">
      <c r="C36" s="1117" t="s">
        <v>574</v>
      </c>
      <c r="D36" s="1117"/>
      <c r="E36" s="1117"/>
      <c r="F36" s="1117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17" t="s">
        <v>574</v>
      </c>
      <c r="D40" s="1117"/>
      <c r="E40" s="1117"/>
      <c r="F40" s="1117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2" t="s">
        <v>0</v>
      </c>
      <c r="B4" s="1103"/>
      <c r="C4" s="1103"/>
      <c r="D4" s="1103"/>
      <c r="E4" s="1103"/>
      <c r="F4" s="1104"/>
    </row>
    <row r="5" spans="1:6" x14ac:dyDescent="0.2">
      <c r="A5" s="2" t="s">
        <v>1</v>
      </c>
      <c r="B5" s="1105" t="s">
        <v>664</v>
      </c>
      <c r="C5" s="1106"/>
      <c r="D5" s="3" t="s">
        <v>2</v>
      </c>
      <c r="E5" s="1107" t="s">
        <v>755</v>
      </c>
      <c r="F5" s="1108"/>
    </row>
    <row r="6" spans="1:6" x14ac:dyDescent="0.2">
      <c r="A6" s="4" t="s">
        <v>3</v>
      </c>
      <c r="B6" s="1109"/>
      <c r="C6" s="1110"/>
      <c r="D6" s="5" t="s">
        <v>4</v>
      </c>
      <c r="E6" s="1111" t="s">
        <v>757</v>
      </c>
      <c r="F6" s="1112"/>
    </row>
    <row r="7" spans="1:6" x14ac:dyDescent="0.2">
      <c r="A7" s="6" t="s">
        <v>5</v>
      </c>
      <c r="B7" s="1098" t="s">
        <v>820</v>
      </c>
      <c r="C7" s="1099"/>
      <c r="D7" s="7" t="s">
        <v>6</v>
      </c>
      <c r="E7" s="1100" t="s">
        <v>819</v>
      </c>
      <c r="F7" s="1101"/>
    </row>
    <row r="9" spans="1:6" x14ac:dyDescent="0.2">
      <c r="A9" s="1118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9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0" t="s">
        <v>759</v>
      </c>
      <c r="B12" s="959">
        <v>62</v>
      </c>
      <c r="C12" s="960"/>
      <c r="D12" s="1121" t="s">
        <v>11</v>
      </c>
      <c r="E12" s="1011"/>
      <c r="F12" s="1012"/>
    </row>
    <row r="13" spans="1:6" x14ac:dyDescent="0.2">
      <c r="A13" s="1119"/>
      <c r="B13" s="961">
        <v>82</v>
      </c>
      <c r="C13" s="962"/>
      <c r="D13" s="1122"/>
      <c r="E13" s="1013"/>
      <c r="F13" s="1014"/>
    </row>
    <row r="15" spans="1:6" x14ac:dyDescent="0.2">
      <c r="A15" s="1123" t="s">
        <v>48</v>
      </c>
      <c r="B15" s="64"/>
      <c r="C15" s="64"/>
      <c r="D15" s="1125" t="s">
        <v>508</v>
      </c>
      <c r="E15" s="1040"/>
      <c r="F15" s="1041"/>
    </row>
    <row r="16" spans="1:6" x14ac:dyDescent="0.2">
      <c r="A16" s="1124"/>
      <c r="B16" s="958"/>
      <c r="C16" s="958"/>
      <c r="D16" s="1126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7" t="s">
        <v>536</v>
      </c>
      <c r="I22" s="1127"/>
      <c r="J22" s="1127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50" t="s">
        <v>766</v>
      </c>
      <c r="C25" s="1051" t="s">
        <v>543</v>
      </c>
      <c r="D25" s="30" t="s">
        <v>13</v>
      </c>
      <c r="E25" s="1054" t="s">
        <v>792</v>
      </c>
      <c r="F25" s="1055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2" t="s">
        <v>765</v>
      </c>
      <c r="C26" s="1053" t="s">
        <v>543</v>
      </c>
      <c r="D26" s="25" t="s">
        <v>17</v>
      </c>
      <c r="E26" s="1056" t="s">
        <v>793</v>
      </c>
      <c r="F26" s="1057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60" t="s">
        <v>795</v>
      </c>
      <c r="F32" s="1058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60" t="s">
        <v>797</v>
      </c>
      <c r="F33" s="1059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1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13">
        <f>J34-K34-J25</f>
        <v>59.920000000000016</v>
      </c>
      <c r="M34" s="1114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2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15">
        <f>J35-K35-J27</f>
        <v>68.599999999999994</v>
      </c>
      <c r="M35" s="1116"/>
    </row>
    <row r="36" spans="1:13" x14ac:dyDescent="0.2">
      <c r="C36" s="1117" t="s">
        <v>574</v>
      </c>
      <c r="D36" s="1117"/>
      <c r="E36" s="1117"/>
      <c r="F36" s="1117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17" t="s">
        <v>574</v>
      </c>
      <c r="D40" s="1117"/>
      <c r="E40" s="1117"/>
      <c r="F40" s="1117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28" t="s">
        <v>638</v>
      </c>
      <c r="AC11" s="1129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35" t="s">
        <v>645</v>
      </c>
      <c r="Z18" s="1136"/>
      <c r="AA18" s="1136"/>
      <c r="AB18" s="1136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30" t="s">
        <v>646</v>
      </c>
      <c r="Z19" s="1131"/>
      <c r="AA19" s="1131"/>
      <c r="AB19" s="1132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33" t="s">
        <v>644</v>
      </c>
      <c r="Z20" s="1134"/>
      <c r="AA20" s="1134"/>
      <c r="AB20" s="1134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40" t="s">
        <v>708</v>
      </c>
      <c r="B1" s="1141"/>
      <c r="C1" s="1141"/>
      <c r="D1" s="1142"/>
      <c r="F1" s="924"/>
      <c r="G1" s="924"/>
      <c r="H1" s="924"/>
      <c r="I1" s="924"/>
    </row>
    <row r="2" spans="1:9" s="903" customFormat="1" x14ac:dyDescent="0.25">
      <c r="A2" s="1143" t="s">
        <v>668</v>
      </c>
      <c r="B2" s="1145" t="s">
        <v>699</v>
      </c>
      <c r="C2" s="1147" t="s">
        <v>669</v>
      </c>
      <c r="D2" s="1149">
        <v>44336</v>
      </c>
      <c r="F2" s="380"/>
      <c r="G2" s="380"/>
      <c r="H2" s="380"/>
      <c r="I2" s="380"/>
    </row>
    <row r="3" spans="1:9" s="903" customFormat="1" x14ac:dyDescent="0.25">
      <c r="A3" s="1144"/>
      <c r="B3" s="1146"/>
      <c r="C3" s="1148"/>
      <c r="D3" s="1150"/>
      <c r="F3" s="380"/>
      <c r="G3" s="380"/>
      <c r="H3" s="380"/>
      <c r="I3" s="380"/>
    </row>
    <row r="4" spans="1:9" s="903" customFormat="1" ht="21" x14ac:dyDescent="0.35">
      <c r="A4" s="1137" t="s">
        <v>670</v>
      </c>
      <c r="B4" s="1138"/>
      <c r="C4" s="1138"/>
      <c r="D4" s="1139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51" t="s">
        <v>693</v>
      </c>
      <c r="B18" s="1152"/>
      <c r="C18" s="1152"/>
      <c r="D18" s="1153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54" t="s">
        <v>695</v>
      </c>
      <c r="B20" s="1155"/>
      <c r="C20" s="1155"/>
      <c r="D20" s="1156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57" t="s">
        <v>698</v>
      </c>
      <c r="B23" s="1158"/>
      <c r="C23" s="1158"/>
      <c r="D23" s="1159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60" t="s">
        <v>673</v>
      </c>
      <c r="B32" s="1161"/>
      <c r="C32" s="1161"/>
      <c r="D32" s="1162"/>
      <c r="F32" s="928" t="s">
        <v>747</v>
      </c>
      <c r="G32" s="928"/>
      <c r="H32" s="928"/>
    </row>
    <row r="33" spans="1:9" s="903" customFormat="1" ht="20.100000000000001" customHeight="1" x14ac:dyDescent="0.25">
      <c r="A33" s="1163"/>
      <c r="B33" s="1164"/>
      <c r="C33" s="1164"/>
      <c r="D33" s="1165"/>
      <c r="F33" s="928" t="s">
        <v>743</v>
      </c>
      <c r="G33" s="928"/>
      <c r="H33" s="928"/>
    </row>
    <row r="34" spans="1:9" s="903" customFormat="1" ht="20.100000000000001" customHeight="1" x14ac:dyDescent="0.25">
      <c r="A34" s="1166"/>
      <c r="B34" s="1167"/>
      <c r="C34" s="1167"/>
      <c r="D34" s="1168"/>
      <c r="F34" s="928" t="s">
        <v>748</v>
      </c>
      <c r="G34" s="928"/>
      <c r="H34" s="928"/>
    </row>
    <row r="35" spans="1:9" s="903" customFormat="1" ht="20.100000000000001" customHeight="1" x14ac:dyDescent="0.25">
      <c r="A35" s="1166"/>
      <c r="B35" s="1167"/>
      <c r="C35" s="1167"/>
      <c r="D35" s="1168"/>
      <c r="F35" s="928" t="s">
        <v>742</v>
      </c>
      <c r="G35" s="928"/>
      <c r="H35" s="928"/>
    </row>
    <row r="36" spans="1:9" s="903" customFormat="1" ht="20.100000000000001" customHeight="1" x14ac:dyDescent="0.25">
      <c r="A36" s="1166"/>
      <c r="B36" s="1167"/>
      <c r="C36" s="1167"/>
      <c r="D36" s="1168"/>
    </row>
    <row r="37" spans="1:9" s="903" customFormat="1" ht="20.100000000000001" customHeight="1" x14ac:dyDescent="0.25">
      <c r="A37" s="1166"/>
      <c r="B37" s="1167"/>
      <c r="C37" s="1167"/>
      <c r="D37" s="1168"/>
    </row>
    <row r="38" spans="1:9" s="903" customFormat="1" ht="20.100000000000001" customHeight="1" x14ac:dyDescent="0.25">
      <c r="A38" s="1166"/>
      <c r="B38" s="1167"/>
      <c r="C38" s="1167"/>
      <c r="D38" s="1168"/>
    </row>
    <row r="39" spans="1:9" s="903" customFormat="1" ht="20.100000000000001" customHeight="1" x14ac:dyDescent="0.25">
      <c r="A39" s="1166"/>
      <c r="B39" s="1167"/>
      <c r="C39" s="1167"/>
      <c r="D39" s="1168"/>
    </row>
    <row r="40" spans="1:9" s="903" customFormat="1" ht="20.100000000000001" customHeight="1" x14ac:dyDescent="0.25">
      <c r="A40" s="1166"/>
      <c r="B40" s="1167"/>
      <c r="C40" s="1167"/>
      <c r="D40" s="1168"/>
    </row>
    <row r="41" spans="1:9" s="903" customFormat="1" ht="20.100000000000001" customHeight="1" x14ac:dyDescent="0.25">
      <c r="A41" s="1166"/>
      <c r="B41" s="1167"/>
      <c r="C41" s="1167"/>
      <c r="D41" s="1168"/>
    </row>
    <row r="42" spans="1:9" s="903" customFormat="1" ht="20.100000000000001" customHeight="1" x14ac:dyDescent="0.25">
      <c r="A42" s="1166"/>
      <c r="B42" s="1167"/>
      <c r="C42" s="1167"/>
      <c r="D42" s="1168"/>
      <c r="F42" s="380"/>
      <c r="G42" s="380"/>
      <c r="H42" s="380"/>
      <c r="I42" s="380"/>
    </row>
    <row r="43" spans="1:9" s="903" customFormat="1" ht="20.100000000000001" customHeight="1" x14ac:dyDescent="0.25">
      <c r="A43" s="1166"/>
      <c r="B43" s="1167"/>
      <c r="C43" s="1167"/>
      <c r="D43" s="1168"/>
      <c r="F43" s="380"/>
      <c r="G43" s="380"/>
      <c r="H43" s="380"/>
      <c r="I43" s="380"/>
    </row>
    <row r="44" spans="1:9" s="903" customFormat="1" ht="20.100000000000001" customHeight="1" x14ac:dyDescent="0.25">
      <c r="A44" s="1166"/>
      <c r="B44" s="1167"/>
      <c r="C44" s="1167"/>
      <c r="D44" s="1168"/>
      <c r="F44" s="380"/>
      <c r="G44" s="380"/>
      <c r="H44" s="380"/>
      <c r="I44" s="380"/>
    </row>
    <row r="45" spans="1:9" s="903" customFormat="1" ht="20.100000000000001" customHeight="1" x14ac:dyDescent="0.25">
      <c r="A45" s="1166"/>
      <c r="B45" s="1167"/>
      <c r="C45" s="1167"/>
      <c r="D45" s="1168"/>
      <c r="F45" s="380"/>
      <c r="G45" s="380"/>
      <c r="H45" s="380"/>
      <c r="I45" s="380"/>
    </row>
    <row r="46" spans="1:9" s="903" customFormat="1" ht="20.100000000000001" customHeight="1" x14ac:dyDescent="0.25">
      <c r="A46" s="1166"/>
      <c r="B46" s="1167"/>
      <c r="C46" s="1167"/>
      <c r="D46" s="1168"/>
      <c r="F46" s="380"/>
      <c r="G46" s="380"/>
      <c r="H46" s="380"/>
      <c r="I46" s="380"/>
    </row>
    <row r="47" spans="1:9" s="903" customFormat="1" ht="20.100000000000001" customHeight="1" thickBot="1" x14ac:dyDescent="0.3">
      <c r="A47" s="1169"/>
      <c r="B47" s="1170"/>
      <c r="C47" s="1170"/>
      <c r="D47" s="1171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18:D18"/>
    <mergeCell ref="A20:D20"/>
    <mergeCell ref="A23:D23"/>
    <mergeCell ref="A32:D32"/>
    <mergeCell ref="A33:D47"/>
    <mergeCell ref="A4:D4"/>
    <mergeCell ref="A1:D1"/>
    <mergeCell ref="A2:A3"/>
    <mergeCell ref="B2:B3"/>
    <mergeCell ref="C2:C3"/>
    <mergeCell ref="D2:D3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79" t="s">
        <v>13</v>
      </c>
      <c r="C2" s="1179"/>
      <c r="D2" s="1179"/>
      <c r="E2" s="1179"/>
      <c r="F2" s="1179"/>
      <c r="G2" s="1179"/>
      <c r="K2" s="1179" t="s">
        <v>17</v>
      </c>
      <c r="L2" s="1179"/>
      <c r="M2" s="1179"/>
      <c r="N2" s="1179"/>
      <c r="O2" s="1179"/>
      <c r="P2" s="1179"/>
      <c r="T2" s="1172" t="s">
        <v>88</v>
      </c>
      <c r="U2" s="1172"/>
      <c r="V2" s="1172"/>
      <c r="W2" s="1172"/>
      <c r="X2" s="1172"/>
      <c r="Y2" s="1172"/>
      <c r="Z2" s="1172"/>
      <c r="AA2" s="1172"/>
      <c r="AB2" s="1172"/>
    </row>
    <row r="3" spans="2:38" x14ac:dyDescent="0.2">
      <c r="B3" s="1179"/>
      <c r="C3" s="1179"/>
      <c r="D3" s="1179"/>
      <c r="E3" s="1179"/>
      <c r="F3" s="1179"/>
      <c r="G3" s="1179"/>
      <c r="K3" s="1179"/>
      <c r="L3" s="1179"/>
      <c r="M3" s="1179"/>
      <c r="N3" s="1179"/>
      <c r="O3" s="1179"/>
      <c r="P3" s="1179"/>
      <c r="T3" s="1172"/>
      <c r="U3" s="1172"/>
      <c r="V3" s="1172"/>
      <c r="W3" s="1172"/>
      <c r="X3" s="1172"/>
      <c r="Y3" s="1172"/>
      <c r="Z3" s="1172"/>
      <c r="AA3" s="1172"/>
      <c r="AB3" s="1172"/>
    </row>
    <row r="4" spans="2:38" ht="13.5" thickBot="1" x14ac:dyDescent="0.25"/>
    <row r="5" spans="2:38" x14ac:dyDescent="0.2">
      <c r="B5" s="1175" t="s">
        <v>63</v>
      </c>
      <c r="C5" s="1176"/>
      <c r="D5" s="533" t="s">
        <v>428</v>
      </c>
      <c r="J5" s="195"/>
      <c r="K5" s="1175" t="s">
        <v>64</v>
      </c>
      <c r="L5" s="1176"/>
      <c r="AC5" s="1173" t="s">
        <v>92</v>
      </c>
      <c r="AD5" s="1174"/>
    </row>
    <row r="6" spans="2:38" ht="13.5" thickBot="1" x14ac:dyDescent="0.25">
      <c r="B6" s="1180"/>
      <c r="C6" s="1181"/>
      <c r="J6" s="195"/>
      <c r="K6" s="1180"/>
      <c r="L6" s="1181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75" t="s">
        <v>82</v>
      </c>
      <c r="C18" s="1176"/>
      <c r="K18" s="1175" t="s">
        <v>83</v>
      </c>
      <c r="L18" s="1176"/>
      <c r="T18" s="1" t="s">
        <v>132</v>
      </c>
    </row>
    <row r="19" spans="2:20" ht="13.5" thickBot="1" x14ac:dyDescent="0.25">
      <c r="B19" s="1180"/>
      <c r="C19" s="1181"/>
      <c r="K19" s="1177"/>
      <c r="L19" s="1178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75" t="s">
        <v>85</v>
      </c>
      <c r="C31" s="1176"/>
      <c r="K31" s="1175" t="s">
        <v>86</v>
      </c>
      <c r="L31" s="1176"/>
    </row>
    <row r="32" spans="2:20" ht="13.5" thickBot="1" x14ac:dyDescent="0.25">
      <c r="B32" s="1180"/>
      <c r="C32" s="1181"/>
      <c r="K32" s="1177"/>
      <c r="L32" s="1178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3529-E2CD-44A3-9FAA-3AA318883439}">
  <dimension ref="A1:AN65"/>
  <sheetViews>
    <sheetView showGridLines="0" tabSelected="1" zoomScale="85" zoomScaleNormal="85" workbookViewId="0">
      <selection activeCell="I38" sqref="I38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5"/>
      <c r="L2" s="1096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2" t="s">
        <v>384</v>
      </c>
      <c r="D8" s="1182"/>
      <c r="E8" s="1182"/>
      <c r="F8" s="1182"/>
      <c r="G8" s="1182"/>
      <c r="H8" s="1183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6" t="s">
        <v>408</v>
      </c>
      <c r="AF9" s="1186"/>
      <c r="AG9" s="1097" t="s">
        <v>409</v>
      </c>
      <c r="AH9" s="1097" t="s">
        <v>410</v>
      </c>
      <c r="AI9" s="1097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0.25893325934107547</v>
      </c>
      <c r="D10" s="145">
        <f>$K$3*$K$9*9.81/($K$16+$K$17+($B10*$K$24/($B10+$K$24))+(D$2*$K$22/(D$2+$K$22)))</f>
        <v>0.27976750189690885</v>
      </c>
      <c r="E10" s="145">
        <f>$K$3*$K$9*9.81/($K$16+$K$17+($B10*$K$24/($B10+$K$24))+(E$2*$K$22/(E$2+$K$22)))</f>
        <v>0.2884897416269056</v>
      </c>
      <c r="F10" s="145">
        <f>$K$3*$K$9*9.81/($K$16+$K$17+($B10*$K$24/($B10+$K$24))+(F$2*$K$22/(F$2+$K$22)))</f>
        <v>0.29773471167030557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0.26388812698727482</v>
      </c>
      <c r="D12" s="145">
        <f t="shared" si="0"/>
        <v>0.28556072304426705</v>
      </c>
      <c r="E12" s="999">
        <f t="shared" si="0"/>
        <v>0.29465380069209796</v>
      </c>
      <c r="F12" s="145">
        <f t="shared" si="0"/>
        <v>0.30430466755597546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0.26651039619327765</v>
      </c>
      <c r="D13" s="145">
        <f t="shared" si="0"/>
        <v>0.28863391081409945</v>
      </c>
      <c r="E13" s="558">
        <f t="shared" si="0"/>
        <v>0.29792694459591562</v>
      </c>
      <c r="F13" s="145">
        <f t="shared" si="0"/>
        <v>0.30779700558957968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0.27087276756690248</v>
      </c>
      <c r="D14" s="145">
        <f t="shared" si="0"/>
        <v>0.29375756185821811</v>
      </c>
      <c r="E14" s="145">
        <f t="shared" si="0"/>
        <v>0.30338895705642099</v>
      </c>
      <c r="F14" s="145">
        <f t="shared" si="0"/>
        <v>0.31363045934614814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151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0.27454435925117426</v>
      </c>
      <c r="D16" s="145">
        <f t="shared" si="1"/>
        <v>0.29808070309586598</v>
      </c>
      <c r="E16" s="145">
        <f t="shared" si="1"/>
        <v>0.30800245632785533</v>
      </c>
      <c r="F16" s="145">
        <f t="shared" si="1"/>
        <v>0.31856322381529401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0.27823720235487115</v>
      </c>
      <c r="D17" s="145">
        <f t="shared" si="1"/>
        <v>0.30243887757126359</v>
      </c>
      <c r="E17" s="145">
        <f t="shared" si="1"/>
        <v>0.31265785259503337</v>
      </c>
      <c r="F17" s="145">
        <f t="shared" si="1"/>
        <v>0.32354592339468674</v>
      </c>
      <c r="G17" s="145"/>
      <c r="H17" s="146"/>
      <c r="J17" s="262" t="s">
        <v>393</v>
      </c>
      <c r="K17" s="278">
        <f>(K15*K23/(K15+K23)*1000)*((2*$K$12)^2/2)*(6.28/360)</f>
        <v>3413.9391900507389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87"/>
      <c r="AG17" s="1187"/>
      <c r="AH17" s="1202"/>
      <c r="AI17" s="1187" t="s">
        <v>421</v>
      </c>
      <c r="AJ17" s="1187"/>
      <c r="AK17" s="1187"/>
      <c r="AL17" s="1188"/>
    </row>
    <row r="18" spans="2:40" ht="15.75" thickBot="1" x14ac:dyDescent="0.3">
      <c r="B18" s="444">
        <v>1009.0731614400001</v>
      </c>
      <c r="C18" s="145">
        <f t="shared" si="1"/>
        <v>0.28129633385984976</v>
      </c>
      <c r="D18" s="145">
        <f t="shared" si="1"/>
        <v>0.30605679390102425</v>
      </c>
      <c r="E18" s="145">
        <f t="shared" si="1"/>
        <v>0.31652595123199972</v>
      </c>
      <c r="F18" s="145">
        <f t="shared" si="1"/>
        <v>0.32768990550700211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6">
        <v>40.9</v>
      </c>
      <c r="AF18" s="1197"/>
      <c r="AG18" s="1197"/>
      <c r="AH18" s="1203"/>
      <c r="AI18" s="1197">
        <v>30.6</v>
      </c>
      <c r="AJ18" s="1197"/>
      <c r="AK18" s="1197"/>
      <c r="AL18" s="119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6">
        <v>30.6</v>
      </c>
      <c r="AF19" s="1197"/>
      <c r="AG19" s="1197"/>
      <c r="AH19" s="1203"/>
      <c r="AI19" s="1194">
        <v>23</v>
      </c>
      <c r="AJ19" s="1194"/>
      <c r="AK19" s="1194"/>
      <c r="AL19" s="119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0.28601327441660562</v>
      </c>
      <c r="D20" s="145">
        <f t="shared" si="2"/>
        <v>0.31164893096113011</v>
      </c>
      <c r="E20" s="145">
        <f t="shared" si="2"/>
        <v>0.32251094807650627</v>
      </c>
      <c r="F20" s="145">
        <f t="shared" si="2"/>
        <v>0.33410881328581937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07"/>
    </row>
    <row r="21" spans="2:40" ht="15.75" thickBot="1" x14ac:dyDescent="0.3">
      <c r="B21" s="438">
        <v>760</v>
      </c>
      <c r="C21" s="145">
        <f t="shared" si="2"/>
        <v>0.28833893400991101</v>
      </c>
      <c r="D21" s="558">
        <f t="shared" si="2"/>
        <v>0.31441219055597558</v>
      </c>
      <c r="E21" s="558">
        <f t="shared" si="2"/>
        <v>0.32547109698448407</v>
      </c>
      <c r="F21" s="145">
        <f t="shared" si="2"/>
        <v>0.33728673993101382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8">
        <v>17.2</v>
      </c>
      <c r="AF21" s="1209"/>
      <c r="AG21" s="1209"/>
      <c r="AH21" s="1210"/>
      <c r="AI21" s="1209">
        <v>12.9</v>
      </c>
      <c r="AJ21" s="1209"/>
      <c r="AK21" s="1209"/>
      <c r="AL21" s="1211"/>
    </row>
    <row r="22" spans="2:40" x14ac:dyDescent="0.25">
      <c r="B22" s="438">
        <v>672.71544096000025</v>
      </c>
      <c r="C22" s="145">
        <f t="shared" si="2"/>
        <v>0.29089110576249011</v>
      </c>
      <c r="D22" s="558">
        <f t="shared" si="2"/>
        <v>0.31744922568232659</v>
      </c>
      <c r="E22" s="558">
        <f t="shared" si="2"/>
        <v>0.32872664043062355</v>
      </c>
      <c r="F22" s="145">
        <f t="shared" si="2"/>
        <v>0.34078421725405933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0.31218802784074334</v>
      </c>
      <c r="D23" s="450">
        <f t="shared" si="2"/>
        <v>0.34298312745428916</v>
      </c>
      <c r="E23" s="450">
        <f t="shared" si="2"/>
        <v>0.35618541752861865</v>
      </c>
      <c r="F23" s="450">
        <f t="shared" si="2"/>
        <v>0.37038498688177762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2" t="s">
        <v>395</v>
      </c>
      <c r="D25" s="1182"/>
      <c r="E25" s="1182"/>
      <c r="F25" s="1182"/>
      <c r="G25" s="1182"/>
      <c r="H25" s="1183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0.52125009687264812</v>
      </c>
      <c r="D27" s="559">
        <f>((D$2*$K$22/(D$2+$K$22))+$K$16)/((D$2*$K$22/(D$2+$K$22))+($B27*$K$24/($B27+$K$24))+$K$16+$K$17)</f>
        <v>0.48272900602970475</v>
      </c>
      <c r="E27" s="559">
        <f>((E$2*$K$22/(E$2+$K$22))+$K$16)/((E$2*$K$22/(E$2+$K$22))+($B27*$K$24/($B27+$K$24))+$K$16+$K$17)</f>
        <v>0.46660218077590832</v>
      </c>
      <c r="F27" s="559">
        <f>((F$2*$K$22/(F$2+$K$22))+$K$16)/((F$2*$K$22/(F$2+$K$22))+($B27*$K$24/($B27+$K$24))+$K$16+$K$17)</f>
        <v>0.44950886289176994</v>
      </c>
      <c r="G27" s="455"/>
      <c r="H27" s="456"/>
      <c r="J27" s="1184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184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0.53122457928230449</v>
      </c>
      <c r="D29" s="559">
        <f t="shared" si="3"/>
        <v>0.49272500580527906</v>
      </c>
      <c r="E29" s="559">
        <f t="shared" si="3"/>
        <v>0.47657190582065501</v>
      </c>
      <c r="F29" s="559">
        <f t="shared" si="3"/>
        <v>0.45942793945106231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0.53650338387130725</v>
      </c>
      <c r="D30" s="559">
        <f t="shared" si="3"/>
        <v>0.49802768344801868</v>
      </c>
      <c r="E30" s="559">
        <f t="shared" si="3"/>
        <v>0.48186587598022407</v>
      </c>
      <c r="F30" s="559">
        <f t="shared" si="3"/>
        <v>0.46470054233136548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0.54528513136439838</v>
      </c>
      <c r="D31" s="559">
        <f t="shared" si="3"/>
        <v>0.50686836350914255</v>
      </c>
      <c r="E31" s="559">
        <f t="shared" si="3"/>
        <v>0.49070011358993776</v>
      </c>
      <c r="F31" s="559">
        <f t="shared" si="3"/>
        <v>0.47350767519852849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0.55267629280103159</v>
      </c>
      <c r="D33" s="559">
        <f t="shared" si="4"/>
        <v>0.5143277919932443</v>
      </c>
      <c r="E33" s="559">
        <f t="shared" si="4"/>
        <v>0.49816196928338335</v>
      </c>
      <c r="F33" s="559">
        <f t="shared" si="4"/>
        <v>0.48095498067056891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0.56011023477679744</v>
      </c>
      <c r="D34" s="559">
        <f t="shared" si="4"/>
        <v>0.52184766909958513</v>
      </c>
      <c r="E34" s="998">
        <f t="shared" si="4"/>
        <v>0.50569158901402367</v>
      </c>
      <c r="F34" s="559">
        <f t="shared" si="4"/>
        <v>0.48847767632637251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0.56626847260755775</v>
      </c>
      <c r="D35" s="559">
        <f t="shared" si="4"/>
        <v>0.52809025675512911</v>
      </c>
      <c r="E35" s="559">
        <f t="shared" si="4"/>
        <v>0.51194783663408283</v>
      </c>
      <c r="F35" s="559">
        <f t="shared" si="4"/>
        <v>0.49473410735082568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0.57576399175565152</v>
      </c>
      <c r="D37" s="559">
        <f t="shared" si="5"/>
        <v>0.53773929299523349</v>
      </c>
      <c r="E37" s="559">
        <f t="shared" si="5"/>
        <v>0.5216279471428138</v>
      </c>
      <c r="F37" s="559">
        <f t="shared" si="5"/>
        <v>0.50442513706139025</v>
      </c>
      <c r="G37" s="455"/>
      <c r="H37" s="456"/>
      <c r="AC37" s="1185"/>
    </row>
    <row r="38" spans="2:40" ht="15.75" thickBot="1" x14ac:dyDescent="0.3">
      <c r="B38" s="438">
        <v>760</v>
      </c>
      <c r="C38" s="559">
        <f t="shared" si="5"/>
        <v>0.58044570121000327</v>
      </c>
      <c r="D38" s="559">
        <f t="shared" si="5"/>
        <v>0.54250720044902112</v>
      </c>
      <c r="E38" s="1244">
        <f t="shared" si="5"/>
        <v>0.52641568041920239</v>
      </c>
      <c r="F38" s="559">
        <f t="shared" si="5"/>
        <v>0.50922305324865913</v>
      </c>
      <c r="G38" s="455"/>
      <c r="H38" s="456"/>
      <c r="I38" s="1246">
        <f>B38+$K$17</f>
        <v>4173.9391900507389</v>
      </c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0.58558339490239664</v>
      </c>
      <c r="D39" s="559">
        <f t="shared" si="5"/>
        <v>0.5477474979742174</v>
      </c>
      <c r="E39" s="559">
        <f t="shared" si="5"/>
        <v>0.53168118366730011</v>
      </c>
      <c r="F39" s="559">
        <f t="shared" si="5"/>
        <v>0.51450341523820387</v>
      </c>
      <c r="G39" s="455"/>
      <c r="H39" s="456"/>
      <c r="AC39" s="1185"/>
    </row>
    <row r="40" spans="2:40" ht="15.75" thickBot="1" x14ac:dyDescent="0.3">
      <c r="B40" s="449">
        <v>0</v>
      </c>
      <c r="C40" s="1245">
        <f t="shared" si="5"/>
        <v>0.62845553394173148</v>
      </c>
      <c r="D40" s="1245">
        <f t="shared" si="5"/>
        <v>0.59180534936462503</v>
      </c>
      <c r="E40" s="1245">
        <f t="shared" si="5"/>
        <v>0.57609290244492617</v>
      </c>
      <c r="F40" s="1245">
        <f t="shared" si="5"/>
        <v>0.55919356312667368</v>
      </c>
      <c r="G40" s="457"/>
      <c r="H40" s="458"/>
      <c r="AC40" s="1185"/>
      <c r="AD40" s="467" t="s">
        <v>423</v>
      </c>
      <c r="AE40" s="1186" t="s">
        <v>424</v>
      </c>
      <c r="AF40" s="1186"/>
      <c r="AG40" s="1097" t="s">
        <v>409</v>
      </c>
      <c r="AH40" s="1097" t="s">
        <v>410</v>
      </c>
      <c r="AI40" s="1097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87" t="s">
        <v>427</v>
      </c>
      <c r="AF58" s="1187"/>
      <c r="AG58" s="1187"/>
      <c r="AH58" s="1188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87"/>
      <c r="AG59" s="1187"/>
      <c r="AH59" s="1188"/>
      <c r="AI59" s="380" t="s">
        <v>663</v>
      </c>
    </row>
    <row r="60" spans="29:40" x14ac:dyDescent="0.25">
      <c r="AC60" s="1185"/>
      <c r="AD60" s="513">
        <v>2</v>
      </c>
      <c r="AE60" s="1190">
        <v>42.7</v>
      </c>
      <c r="AF60" s="1191"/>
      <c r="AG60" s="1191"/>
      <c r="AH60" s="1192"/>
      <c r="AI60" s="380" t="s">
        <v>435</v>
      </c>
    </row>
    <row r="61" spans="29:40" x14ac:dyDescent="0.25">
      <c r="AC61" s="1185"/>
      <c r="AD61" s="496">
        <v>3</v>
      </c>
      <c r="AE61" s="1193">
        <v>38</v>
      </c>
      <c r="AF61" s="1194"/>
      <c r="AG61" s="1194"/>
      <c r="AH61" s="1195"/>
      <c r="AI61" s="380" t="s">
        <v>437</v>
      </c>
    </row>
    <row r="62" spans="29:40" x14ac:dyDescent="0.25">
      <c r="AC62" s="1185"/>
      <c r="AD62" s="496">
        <v>4</v>
      </c>
      <c r="AE62" s="1196">
        <v>22.8</v>
      </c>
      <c r="AF62" s="1197"/>
      <c r="AG62" s="1197"/>
      <c r="AH62" s="1198"/>
      <c r="AI62" s="380" t="s">
        <v>436</v>
      </c>
    </row>
    <row r="63" spans="29:40" ht="15.75" thickBot="1" x14ac:dyDescent="0.3">
      <c r="AC63" s="1185"/>
      <c r="AD63" s="514">
        <v>5</v>
      </c>
      <c r="AE63" s="1199">
        <v>20.6</v>
      </c>
      <c r="AF63" s="1200"/>
      <c r="AG63" s="1200"/>
      <c r="AH63" s="1201"/>
      <c r="AI63" s="380" t="s">
        <v>438</v>
      </c>
    </row>
    <row r="65" spans="30:30" x14ac:dyDescent="0.25">
      <c r="AD65" s="84"/>
    </row>
  </sheetData>
  <mergeCells count="23">
    <mergeCell ref="AE61:AH61"/>
    <mergeCell ref="AE62:AH62"/>
    <mergeCell ref="AE63:AH63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AB2C-C78F-4847-B303-B3560E801E01}">
  <dimension ref="A1:AN65"/>
  <sheetViews>
    <sheetView showGridLines="0" zoomScale="85" zoomScaleNormal="85" workbookViewId="0">
      <selection activeCell="G40" sqref="G40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9.140625" style="168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5"/>
      <c r="L2" s="1096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2" t="s">
        <v>384</v>
      </c>
      <c r="D8" s="1182"/>
      <c r="E8" s="1182"/>
      <c r="F8" s="1182"/>
      <c r="G8" s="1182"/>
      <c r="H8" s="1183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6" t="s">
        <v>408</v>
      </c>
      <c r="AF9" s="1186"/>
      <c r="AG9" s="1097" t="s">
        <v>409</v>
      </c>
      <c r="AH9" s="1097" t="s">
        <v>410</v>
      </c>
      <c r="AI9" s="1097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1001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87"/>
      <c r="AG17" s="1187"/>
      <c r="AH17" s="1202"/>
      <c r="AI17" s="1187" t="s">
        <v>421</v>
      </c>
      <c r="AJ17" s="1187"/>
      <c r="AK17" s="1187"/>
      <c r="AL17" s="1188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6">
        <v>40.9</v>
      </c>
      <c r="AF18" s="1197"/>
      <c r="AG18" s="1197"/>
      <c r="AH18" s="1203"/>
      <c r="AI18" s="1197">
        <v>30.6</v>
      </c>
      <c r="AJ18" s="1197"/>
      <c r="AK18" s="1197"/>
      <c r="AL18" s="119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6">
        <v>30.6</v>
      </c>
      <c r="AF19" s="1197"/>
      <c r="AG19" s="1197"/>
      <c r="AH19" s="1203"/>
      <c r="AI19" s="1194">
        <v>23</v>
      </c>
      <c r="AJ19" s="1194"/>
      <c r="AK19" s="1194"/>
      <c r="AL19" s="119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07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8">
        <v>17.2</v>
      </c>
      <c r="AF21" s="1209"/>
      <c r="AG21" s="1209"/>
      <c r="AH21" s="1210"/>
      <c r="AI21" s="1209">
        <v>12.9</v>
      </c>
      <c r="AJ21" s="1209"/>
      <c r="AK21" s="1209"/>
      <c r="AL21" s="1211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2" t="s">
        <v>395</v>
      </c>
      <c r="D25" s="1182"/>
      <c r="E25" s="1182"/>
      <c r="F25" s="1182"/>
      <c r="G25" s="1182"/>
      <c r="H25" s="1183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18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244">
        <f t="shared" si="3"/>
        <v>0.52456756519958458</v>
      </c>
      <c r="F31" s="455">
        <f t="shared" si="3"/>
        <v>0.50737063191081067</v>
      </c>
      <c r="G31" s="455"/>
      <c r="H31" s="456"/>
      <c r="I31" s="1246">
        <f>B31+$K$17</f>
        <v>4204.9903099215808</v>
      </c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85"/>
      <c r="AD40" s="467" t="s">
        <v>423</v>
      </c>
      <c r="AE40" s="1186" t="s">
        <v>424</v>
      </c>
      <c r="AF40" s="1186"/>
      <c r="AG40" s="1097" t="s">
        <v>409</v>
      </c>
      <c r="AH40" s="1097" t="s">
        <v>410</v>
      </c>
      <c r="AI40" s="1097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87" t="s">
        <v>427</v>
      </c>
      <c r="AF58" s="1187"/>
      <c r="AG58" s="1187"/>
      <c r="AH58" s="1188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87"/>
      <c r="AG59" s="1187"/>
      <c r="AH59" s="1188"/>
      <c r="AI59" s="380" t="s">
        <v>663</v>
      </c>
    </row>
    <row r="60" spans="29:40" x14ac:dyDescent="0.25">
      <c r="AC60" s="1185"/>
      <c r="AD60" s="513">
        <v>2</v>
      </c>
      <c r="AE60" s="1190">
        <v>42.7</v>
      </c>
      <c r="AF60" s="1191"/>
      <c r="AG60" s="1191"/>
      <c r="AH60" s="1192"/>
      <c r="AI60" s="380" t="s">
        <v>435</v>
      </c>
    </row>
    <row r="61" spans="29:40" x14ac:dyDescent="0.25">
      <c r="AC61" s="1185"/>
      <c r="AD61" s="496">
        <v>3</v>
      </c>
      <c r="AE61" s="1193">
        <v>38</v>
      </c>
      <c r="AF61" s="1194"/>
      <c r="AG61" s="1194"/>
      <c r="AH61" s="1195"/>
      <c r="AI61" s="380" t="s">
        <v>437</v>
      </c>
    </row>
    <row r="62" spans="29:40" x14ac:dyDescent="0.25">
      <c r="AC62" s="1185"/>
      <c r="AD62" s="496">
        <v>4</v>
      </c>
      <c r="AE62" s="1196">
        <v>22.8</v>
      </c>
      <c r="AF62" s="1197"/>
      <c r="AG62" s="1197"/>
      <c r="AH62" s="1198"/>
      <c r="AI62" s="380" t="s">
        <v>436</v>
      </c>
    </row>
    <row r="63" spans="29:40" ht="15.75" thickBot="1" x14ac:dyDescent="0.3">
      <c r="AC63" s="1185"/>
      <c r="AD63" s="514">
        <v>5</v>
      </c>
      <c r="AE63" s="1199">
        <v>20.6</v>
      </c>
      <c r="AF63" s="1200"/>
      <c r="AG63" s="1200"/>
      <c r="AH63" s="1201"/>
      <c r="AI63" s="380" t="s">
        <v>438</v>
      </c>
    </row>
    <row r="65" spans="30:30" x14ac:dyDescent="0.25">
      <c r="AD65" s="84"/>
    </row>
  </sheetData>
  <mergeCells count="23">
    <mergeCell ref="AE61:AH61"/>
    <mergeCell ref="AE62:AH62"/>
    <mergeCell ref="AE63:AH63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dimension ref="A1:AN65"/>
  <sheetViews>
    <sheetView showGridLines="0" zoomScale="85" zoomScaleNormal="85" workbookViewId="0">
      <selection activeCell="A34" activeCellId="2" sqref="C1:H1048576 A3:XFD21 A34:XFD3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2" t="s">
        <v>384</v>
      </c>
      <c r="D8" s="1182"/>
      <c r="E8" s="1182"/>
      <c r="F8" s="1182"/>
      <c r="G8" s="1182"/>
      <c r="H8" s="1183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6" t="s">
        <v>408</v>
      </c>
      <c r="AF9" s="1186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87"/>
      <c r="AG17" s="1187"/>
      <c r="AH17" s="1202"/>
      <c r="AI17" s="1187" t="s">
        <v>421</v>
      </c>
      <c r="AJ17" s="1187"/>
      <c r="AK17" s="1187"/>
      <c r="AL17" s="1188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6">
        <v>40.9</v>
      </c>
      <c r="AF18" s="1197"/>
      <c r="AG18" s="1197"/>
      <c r="AH18" s="1203"/>
      <c r="AI18" s="1197">
        <v>30.6</v>
      </c>
      <c r="AJ18" s="1197"/>
      <c r="AK18" s="1197"/>
      <c r="AL18" s="119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6">
        <v>30.6</v>
      </c>
      <c r="AF19" s="1197"/>
      <c r="AG19" s="1197"/>
      <c r="AH19" s="1203"/>
      <c r="AI19" s="1194">
        <v>23</v>
      </c>
      <c r="AJ19" s="1194"/>
      <c r="AK19" s="1194"/>
      <c r="AL19" s="119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07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8">
        <v>17.2</v>
      </c>
      <c r="AF21" s="1209"/>
      <c r="AG21" s="1209"/>
      <c r="AH21" s="1210"/>
      <c r="AI21" s="1209">
        <v>12.9</v>
      </c>
      <c r="AJ21" s="1209"/>
      <c r="AK21" s="1209"/>
      <c r="AL21" s="1211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2" t="s">
        <v>395</v>
      </c>
      <c r="D25" s="1182"/>
      <c r="E25" s="1182"/>
      <c r="F25" s="1182"/>
      <c r="G25" s="1182"/>
      <c r="H25" s="1183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18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85"/>
      <c r="AD40" s="467" t="s">
        <v>423</v>
      </c>
      <c r="AE40" s="1186" t="s">
        <v>424</v>
      </c>
      <c r="AF40" s="1186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87" t="s">
        <v>427</v>
      </c>
      <c r="AF58" s="1187"/>
      <c r="AG58" s="1187"/>
      <c r="AH58" s="1188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87"/>
      <c r="AG59" s="1187"/>
      <c r="AH59" s="1188"/>
      <c r="AI59" s="380" t="s">
        <v>663</v>
      </c>
    </row>
    <row r="60" spans="29:40" x14ac:dyDescent="0.25">
      <c r="AC60" s="1185"/>
      <c r="AD60" s="513">
        <v>2</v>
      </c>
      <c r="AE60" s="1190">
        <v>42.7</v>
      </c>
      <c r="AF60" s="1191"/>
      <c r="AG60" s="1191"/>
      <c r="AH60" s="1192"/>
      <c r="AI60" s="380" t="s">
        <v>435</v>
      </c>
    </row>
    <row r="61" spans="29:40" x14ac:dyDescent="0.25">
      <c r="AC61" s="1185"/>
      <c r="AD61" s="496">
        <v>3</v>
      </c>
      <c r="AE61" s="1193">
        <v>38</v>
      </c>
      <c r="AF61" s="1194"/>
      <c r="AG61" s="1194"/>
      <c r="AH61" s="1195"/>
      <c r="AI61" s="380" t="s">
        <v>437</v>
      </c>
    </row>
    <row r="62" spans="29:40" x14ac:dyDescent="0.25">
      <c r="AC62" s="1185"/>
      <c r="AD62" s="496">
        <v>4</v>
      </c>
      <c r="AE62" s="1196">
        <v>22.8</v>
      </c>
      <c r="AF62" s="1197"/>
      <c r="AG62" s="1197"/>
      <c r="AH62" s="1198"/>
      <c r="AI62" s="380" t="s">
        <v>436</v>
      </c>
    </row>
    <row r="63" spans="29:40" ht="15.75" thickBot="1" x14ac:dyDescent="0.3">
      <c r="AC63" s="1185"/>
      <c r="AD63" s="514">
        <v>5</v>
      </c>
      <c r="AE63" s="1199">
        <v>20.6</v>
      </c>
      <c r="AF63" s="1200"/>
      <c r="AG63" s="1200"/>
      <c r="AH63" s="1201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2" t="s">
        <v>384</v>
      </c>
      <c r="D8" s="1182"/>
      <c r="E8" s="1182"/>
      <c r="F8" s="1182"/>
      <c r="G8" s="1182"/>
      <c r="H8" s="1183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6" t="s">
        <v>408</v>
      </c>
      <c r="AF9" s="1186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87"/>
      <c r="AG17" s="1187"/>
      <c r="AH17" s="1202"/>
      <c r="AI17" s="1187" t="s">
        <v>421</v>
      </c>
      <c r="AJ17" s="1187"/>
      <c r="AK17" s="1187"/>
      <c r="AL17" s="1188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6">
        <v>40.9</v>
      </c>
      <c r="AF18" s="1197"/>
      <c r="AG18" s="1197"/>
      <c r="AH18" s="1203"/>
      <c r="AI18" s="1197">
        <v>30.6</v>
      </c>
      <c r="AJ18" s="1197"/>
      <c r="AK18" s="1197"/>
      <c r="AL18" s="119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6">
        <v>30.6</v>
      </c>
      <c r="AF19" s="1197"/>
      <c r="AG19" s="1197"/>
      <c r="AH19" s="1203"/>
      <c r="AI19" s="1194">
        <v>23</v>
      </c>
      <c r="AJ19" s="1194"/>
      <c r="AK19" s="1194"/>
      <c r="AL19" s="119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07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8">
        <v>17.2</v>
      </c>
      <c r="AF21" s="1209"/>
      <c r="AG21" s="1209"/>
      <c r="AH21" s="1210"/>
      <c r="AI21" s="1209">
        <v>12.9</v>
      </c>
      <c r="AJ21" s="1209"/>
      <c r="AK21" s="1209"/>
      <c r="AL21" s="1211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2" t="s">
        <v>395</v>
      </c>
      <c r="D25" s="1182"/>
      <c r="E25" s="1182"/>
      <c r="F25" s="1182"/>
      <c r="G25" s="1182"/>
      <c r="H25" s="1183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18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85"/>
      <c r="AD40" s="467" t="s">
        <v>423</v>
      </c>
      <c r="AE40" s="1186" t="s">
        <v>424</v>
      </c>
      <c r="AF40" s="1186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87" t="s">
        <v>427</v>
      </c>
      <c r="AF58" s="1187"/>
      <c r="AG58" s="1187"/>
      <c r="AH58" s="1188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87"/>
      <c r="AG59" s="1187"/>
      <c r="AH59" s="1188"/>
      <c r="AI59" s="380" t="s">
        <v>663</v>
      </c>
    </row>
    <row r="60" spans="29:40" x14ac:dyDescent="0.25">
      <c r="AC60" s="1185"/>
      <c r="AD60" s="513">
        <v>2</v>
      </c>
      <c r="AE60" s="1190">
        <v>42.7</v>
      </c>
      <c r="AF60" s="1191"/>
      <c r="AG60" s="1191"/>
      <c r="AH60" s="1192"/>
      <c r="AI60" s="380" t="s">
        <v>435</v>
      </c>
    </row>
    <row r="61" spans="29:40" x14ac:dyDescent="0.25">
      <c r="AC61" s="1185"/>
      <c r="AD61" s="496">
        <v>3</v>
      </c>
      <c r="AE61" s="1193">
        <v>38</v>
      </c>
      <c r="AF61" s="1194"/>
      <c r="AG61" s="1194"/>
      <c r="AH61" s="1195"/>
      <c r="AI61" s="380" t="s">
        <v>437</v>
      </c>
    </row>
    <row r="62" spans="29:40" x14ac:dyDescent="0.25">
      <c r="AC62" s="1185"/>
      <c r="AD62" s="496">
        <v>4</v>
      </c>
      <c r="AE62" s="1196">
        <v>22.8</v>
      </c>
      <c r="AF62" s="1197"/>
      <c r="AG62" s="1197"/>
      <c r="AH62" s="1198"/>
      <c r="AI62" s="380" t="s">
        <v>436</v>
      </c>
    </row>
    <row r="63" spans="29:40" ht="15.75" thickBot="1" x14ac:dyDescent="0.3">
      <c r="AC63" s="1185"/>
      <c r="AD63" s="514">
        <v>5</v>
      </c>
      <c r="AE63" s="1199">
        <v>20.6</v>
      </c>
      <c r="AF63" s="1200"/>
      <c r="AG63" s="1200"/>
      <c r="AH63" s="1201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2" t="s">
        <v>384</v>
      </c>
      <c r="D8" s="1182"/>
      <c r="E8" s="1182"/>
      <c r="F8" s="1182"/>
      <c r="G8" s="1182"/>
      <c r="H8" s="1183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6" t="s">
        <v>408</v>
      </c>
      <c r="AF9" s="1186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87"/>
      <c r="AG17" s="1187"/>
      <c r="AH17" s="1202"/>
      <c r="AI17" s="1187" t="s">
        <v>421</v>
      </c>
      <c r="AJ17" s="1187"/>
      <c r="AK17" s="1187"/>
      <c r="AL17" s="1188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6">
        <v>40.9</v>
      </c>
      <c r="AF18" s="1197"/>
      <c r="AG18" s="1197"/>
      <c r="AH18" s="1203"/>
      <c r="AI18" s="1197">
        <v>30.6</v>
      </c>
      <c r="AJ18" s="1197"/>
      <c r="AK18" s="1197"/>
      <c r="AL18" s="119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6">
        <v>30.6</v>
      </c>
      <c r="AF19" s="1197"/>
      <c r="AG19" s="1197"/>
      <c r="AH19" s="1203"/>
      <c r="AI19" s="1194">
        <v>23</v>
      </c>
      <c r="AJ19" s="1194"/>
      <c r="AK19" s="1194"/>
      <c r="AL19" s="119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07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8">
        <v>17.2</v>
      </c>
      <c r="AF21" s="1209"/>
      <c r="AG21" s="1209"/>
      <c r="AH21" s="1210"/>
      <c r="AI21" s="1209">
        <v>12.9</v>
      </c>
      <c r="AJ21" s="1209"/>
      <c r="AK21" s="1209"/>
      <c r="AL21" s="1211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2" t="s">
        <v>395</v>
      </c>
      <c r="D25" s="1182"/>
      <c r="E25" s="1182"/>
      <c r="F25" s="1182"/>
      <c r="G25" s="1182"/>
      <c r="H25" s="1183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18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85"/>
      <c r="AD40" s="467" t="s">
        <v>423</v>
      </c>
      <c r="AE40" s="1186" t="s">
        <v>424</v>
      </c>
      <c r="AF40" s="1186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87" t="s">
        <v>427</v>
      </c>
      <c r="AF58" s="1187"/>
      <c r="AG58" s="1187"/>
      <c r="AH58" s="1188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87"/>
      <c r="AG59" s="1187"/>
      <c r="AH59" s="1188"/>
      <c r="AI59" s="380" t="s">
        <v>663</v>
      </c>
    </row>
    <row r="60" spans="29:40" x14ac:dyDescent="0.25">
      <c r="AC60" s="1185"/>
      <c r="AD60" s="513">
        <v>2</v>
      </c>
      <c r="AE60" s="1190">
        <v>42.7</v>
      </c>
      <c r="AF60" s="1191"/>
      <c r="AG60" s="1191"/>
      <c r="AH60" s="1192"/>
      <c r="AI60" s="380" t="s">
        <v>435</v>
      </c>
    </row>
    <row r="61" spans="29:40" x14ac:dyDescent="0.25">
      <c r="AC61" s="1185"/>
      <c r="AD61" s="496">
        <v>3</v>
      </c>
      <c r="AE61" s="1193">
        <v>38</v>
      </c>
      <c r="AF61" s="1194"/>
      <c r="AG61" s="1194"/>
      <c r="AH61" s="1195"/>
      <c r="AI61" s="380" t="s">
        <v>437</v>
      </c>
    </row>
    <row r="62" spans="29:40" x14ac:dyDescent="0.25">
      <c r="AC62" s="1185"/>
      <c r="AD62" s="496">
        <v>4</v>
      </c>
      <c r="AE62" s="1196">
        <v>22.8</v>
      </c>
      <c r="AF62" s="1197"/>
      <c r="AG62" s="1197"/>
      <c r="AH62" s="1198"/>
      <c r="AI62" s="380" t="s">
        <v>436</v>
      </c>
    </row>
    <row r="63" spans="29:40" ht="15.75" thickBot="1" x14ac:dyDescent="0.3">
      <c r="AC63" s="1185"/>
      <c r="AD63" s="514">
        <v>5</v>
      </c>
      <c r="AE63" s="1199">
        <v>20.6</v>
      </c>
      <c r="AF63" s="1200"/>
      <c r="AG63" s="1200"/>
      <c r="AH63" s="1201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2" t="s">
        <v>384</v>
      </c>
      <c r="D8" s="1182"/>
      <c r="E8" s="1182"/>
      <c r="F8" s="1182"/>
      <c r="G8" s="1182"/>
      <c r="H8" s="1183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6" t="s">
        <v>408</v>
      </c>
      <c r="AF9" s="1186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87"/>
      <c r="AG17" s="1187"/>
      <c r="AH17" s="1202"/>
      <c r="AI17" s="1187" t="s">
        <v>421</v>
      </c>
      <c r="AJ17" s="1187"/>
      <c r="AK17" s="1187"/>
      <c r="AL17" s="1188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6">
        <v>40.9</v>
      </c>
      <c r="AF18" s="1197"/>
      <c r="AG18" s="1197"/>
      <c r="AH18" s="1203"/>
      <c r="AI18" s="1197">
        <v>30.6</v>
      </c>
      <c r="AJ18" s="1197"/>
      <c r="AK18" s="1197"/>
      <c r="AL18" s="119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6">
        <v>30.6</v>
      </c>
      <c r="AF19" s="1197"/>
      <c r="AG19" s="1197"/>
      <c r="AH19" s="1203"/>
      <c r="AI19" s="1194">
        <v>23</v>
      </c>
      <c r="AJ19" s="1194"/>
      <c r="AK19" s="1194"/>
      <c r="AL19" s="119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07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8">
        <v>17.2</v>
      </c>
      <c r="AF21" s="1209"/>
      <c r="AG21" s="1209"/>
      <c r="AH21" s="1210"/>
      <c r="AI21" s="1209">
        <v>12.9</v>
      </c>
      <c r="AJ21" s="1209"/>
      <c r="AK21" s="1209"/>
      <c r="AL21" s="1211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2" t="s">
        <v>395</v>
      </c>
      <c r="D25" s="1182"/>
      <c r="E25" s="1182"/>
      <c r="F25" s="1182"/>
      <c r="G25" s="1182"/>
      <c r="H25" s="1183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18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85"/>
      <c r="AD40" s="467" t="s">
        <v>423</v>
      </c>
      <c r="AE40" s="1186" t="s">
        <v>424</v>
      </c>
      <c r="AF40" s="1186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87" t="s">
        <v>427</v>
      </c>
      <c r="AF58" s="1187"/>
      <c r="AG58" s="1187"/>
      <c r="AH58" s="1188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87"/>
      <c r="AG59" s="1187"/>
      <c r="AH59" s="1188"/>
      <c r="AI59" s="380" t="s">
        <v>663</v>
      </c>
    </row>
    <row r="60" spans="29:40" x14ac:dyDescent="0.25">
      <c r="AC60" s="1185"/>
      <c r="AD60" s="513">
        <v>2</v>
      </c>
      <c r="AE60" s="1190">
        <v>42.7</v>
      </c>
      <c r="AF60" s="1191"/>
      <c r="AG60" s="1191"/>
      <c r="AH60" s="1192"/>
      <c r="AI60" s="380" t="s">
        <v>435</v>
      </c>
    </row>
    <row r="61" spans="29:40" x14ac:dyDescent="0.25">
      <c r="AC61" s="1185"/>
      <c r="AD61" s="496">
        <v>3</v>
      </c>
      <c r="AE61" s="1193">
        <v>38</v>
      </c>
      <c r="AF61" s="1194"/>
      <c r="AG61" s="1194"/>
      <c r="AH61" s="1195"/>
      <c r="AI61" s="380" t="s">
        <v>437</v>
      </c>
    </row>
    <row r="62" spans="29:40" x14ac:dyDescent="0.25">
      <c r="AC62" s="1185"/>
      <c r="AD62" s="496">
        <v>4</v>
      </c>
      <c r="AE62" s="1196">
        <v>22.8</v>
      </c>
      <c r="AF62" s="1197"/>
      <c r="AG62" s="1197"/>
      <c r="AH62" s="1198"/>
      <c r="AI62" s="380" t="s">
        <v>436</v>
      </c>
    </row>
    <row r="63" spans="29:40" ht="15.75" thickBot="1" x14ac:dyDescent="0.3">
      <c r="AC63" s="1185"/>
      <c r="AD63" s="514">
        <v>5</v>
      </c>
      <c r="AE63" s="1199">
        <v>20.6</v>
      </c>
      <c r="AF63" s="1200"/>
      <c r="AG63" s="1200"/>
      <c r="AH63" s="1201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85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85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85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85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85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2" t="s">
        <v>384</v>
      </c>
      <c r="D8" s="1182"/>
      <c r="E8" s="1182"/>
      <c r="F8" s="1182"/>
      <c r="G8" s="1182"/>
      <c r="H8" s="1183"/>
      <c r="J8" s="262" t="s">
        <v>385</v>
      </c>
      <c r="K8" s="252">
        <v>0.45</v>
      </c>
      <c r="L8" s="87" t="s">
        <v>184</v>
      </c>
      <c r="M8" s="381"/>
      <c r="AC8" s="1185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85"/>
      <c r="AD9" s="467" t="s">
        <v>407</v>
      </c>
      <c r="AE9" s="1186" t="s">
        <v>408</v>
      </c>
      <c r="AF9" s="1186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85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85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85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85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85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85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85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85"/>
      <c r="AD17" s="495" t="s">
        <v>419</v>
      </c>
      <c r="AE17" s="1189" t="s">
        <v>420</v>
      </c>
      <c r="AF17" s="1187"/>
      <c r="AG17" s="1187"/>
      <c r="AH17" s="1202"/>
      <c r="AI17" s="1187" t="s">
        <v>421</v>
      </c>
      <c r="AJ17" s="1187"/>
      <c r="AK17" s="1187"/>
      <c r="AL17" s="1188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85"/>
      <c r="AD18" s="496">
        <v>1</v>
      </c>
      <c r="AE18" s="1196">
        <v>40.9</v>
      </c>
      <c r="AF18" s="1197"/>
      <c r="AG18" s="1197"/>
      <c r="AH18" s="1203"/>
      <c r="AI18" s="1197">
        <v>30.6</v>
      </c>
      <c r="AJ18" s="1197"/>
      <c r="AK18" s="1197"/>
      <c r="AL18" s="1198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85"/>
      <c r="AD19" s="496">
        <v>2</v>
      </c>
      <c r="AE19" s="1196">
        <v>30.6</v>
      </c>
      <c r="AF19" s="1197"/>
      <c r="AG19" s="1197"/>
      <c r="AH19" s="1203"/>
      <c r="AI19" s="1194">
        <v>23</v>
      </c>
      <c r="AJ19" s="1194"/>
      <c r="AK19" s="1194"/>
      <c r="AL19" s="1195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85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07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85"/>
      <c r="AD21" s="497">
        <v>4</v>
      </c>
      <c r="AE21" s="1208">
        <v>17.2</v>
      </c>
      <c r="AF21" s="1209"/>
      <c r="AG21" s="1209"/>
      <c r="AH21" s="1210"/>
      <c r="AI21" s="1209">
        <v>12.9</v>
      </c>
      <c r="AJ21" s="1209"/>
      <c r="AK21" s="1209"/>
      <c r="AL21" s="1211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2" t="s">
        <v>395</v>
      </c>
      <c r="D25" s="1182"/>
      <c r="E25" s="1182"/>
      <c r="F25" s="1182"/>
      <c r="G25" s="1182"/>
      <c r="H25" s="1183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184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84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85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85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85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85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85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85"/>
      <c r="AD40" s="467" t="s">
        <v>423</v>
      </c>
      <c r="AE40" s="1186" t="s">
        <v>424</v>
      </c>
      <c r="AF40" s="1186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85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85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85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85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85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85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85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85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85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85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85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85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85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85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85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85"/>
      <c r="AG56" s="453"/>
    </row>
    <row r="57" spans="29:40" x14ac:dyDescent="0.25">
      <c r="AC57" s="1185"/>
      <c r="AD57" s="425" t="s">
        <v>426</v>
      </c>
      <c r="AE57" s="492"/>
      <c r="AF57" s="492"/>
      <c r="AG57" s="493"/>
      <c r="AH57" s="494"/>
    </row>
    <row r="58" spans="29:40" x14ac:dyDescent="0.25">
      <c r="AC58" s="1185"/>
      <c r="AD58" s="495" t="s">
        <v>419</v>
      </c>
      <c r="AE58" s="1187" t="s">
        <v>427</v>
      </c>
      <c r="AF58" s="1187"/>
      <c r="AG58" s="1187"/>
      <c r="AH58" s="1188"/>
      <c r="AN58" s="515" t="s">
        <v>241</v>
      </c>
    </row>
    <row r="59" spans="29:40" x14ac:dyDescent="0.25">
      <c r="AC59" s="1185"/>
      <c r="AD59" s="495">
        <v>1</v>
      </c>
      <c r="AE59" s="1189">
        <v>47.4</v>
      </c>
      <c r="AF59" s="1187"/>
      <c r="AG59" s="1187"/>
      <c r="AH59" s="1188"/>
      <c r="AI59" s="380" t="s">
        <v>663</v>
      </c>
    </row>
    <row r="60" spans="29:40" x14ac:dyDescent="0.25">
      <c r="AC60" s="1185"/>
      <c r="AD60" s="513">
        <v>2</v>
      </c>
      <c r="AE60" s="1190">
        <v>42.7</v>
      </c>
      <c r="AF60" s="1191"/>
      <c r="AG60" s="1191"/>
      <c r="AH60" s="1192"/>
      <c r="AI60" s="380" t="s">
        <v>435</v>
      </c>
    </row>
    <row r="61" spans="29:40" x14ac:dyDescent="0.25">
      <c r="AC61" s="1185"/>
      <c r="AD61" s="496">
        <v>3</v>
      </c>
      <c r="AE61" s="1193">
        <v>38</v>
      </c>
      <c r="AF61" s="1194"/>
      <c r="AG61" s="1194"/>
      <c r="AH61" s="1195"/>
      <c r="AI61" s="380" t="s">
        <v>437</v>
      </c>
    </row>
    <row r="62" spans="29:40" x14ac:dyDescent="0.25">
      <c r="AC62" s="1185"/>
      <c r="AD62" s="496">
        <v>4</v>
      </c>
      <c r="AE62" s="1196">
        <v>22.8</v>
      </c>
      <c r="AF62" s="1197"/>
      <c r="AG62" s="1197"/>
      <c r="AH62" s="1198"/>
      <c r="AI62" s="380" t="s">
        <v>436</v>
      </c>
    </row>
    <row r="63" spans="29:40" ht="15.75" thickBot="1" x14ac:dyDescent="0.3">
      <c r="AC63" s="1185"/>
      <c r="AD63" s="514">
        <v>5</v>
      </c>
      <c r="AE63" s="1199">
        <v>20.6</v>
      </c>
      <c r="AF63" s="1200"/>
      <c r="AG63" s="1200"/>
      <c r="AH63" s="1201"/>
      <c r="AI63" s="380" t="s">
        <v>438</v>
      </c>
    </row>
    <row r="65" spans="30:30" x14ac:dyDescent="0.25">
      <c r="AD65" s="84"/>
    </row>
  </sheetData>
  <mergeCells count="23"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6"/>
  <sheetViews>
    <sheetView showGridLines="0" zoomScaleNormal="100" workbookViewId="0">
      <selection activeCell="H29" sqref="H29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2" si="8">D20*G20^2</f>
        <v>78.720000000000013</v>
      </c>
      <c r="I20" s="306">
        <f t="shared" ref="I20:I32" si="9">($O$8/G20/2)/D20</f>
        <v>25.584260670731705</v>
      </c>
      <c r="J20" s="314">
        <f t="shared" ref="J20:J32" si="10">$O$11-(C20-I20)</f>
        <v>20.447260670731708</v>
      </c>
      <c r="K20" s="314">
        <v>5</v>
      </c>
      <c r="L20" s="307">
        <f t="shared" ref="L20:L32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s="380" customFormat="1" x14ac:dyDescent="0.25">
      <c r="B29" s="272"/>
      <c r="C29" s="282"/>
      <c r="D29" s="273">
        <v>236</v>
      </c>
      <c r="E29" s="273">
        <v>1350</v>
      </c>
      <c r="F29" s="273"/>
      <c r="G29" s="274">
        <v>0.8</v>
      </c>
      <c r="H29" s="275">
        <f t="shared" ref="H29" si="12">D29*G29^2</f>
        <v>151.04000000000002</v>
      </c>
      <c r="I29" s="276">
        <f t="shared" ref="I29" si="13">($O$8/G29/2)/D29</f>
        <v>13.334169756355932</v>
      </c>
      <c r="J29" s="311">
        <f t="shared" ref="J29" si="14">$O$11-(C29-I29)</f>
        <v>160.19716975635592</v>
      </c>
      <c r="K29" s="311">
        <v>6</v>
      </c>
      <c r="L29" s="277">
        <f t="shared" ref="L29" si="15">J29-K29</f>
        <v>154.19716975635592</v>
      </c>
    </row>
    <row r="30" spans="2:17" x14ac:dyDescent="0.25">
      <c r="B30" s="272" t="s">
        <v>27</v>
      </c>
      <c r="C30" s="282">
        <v>152</v>
      </c>
      <c r="D30" s="273">
        <v>245</v>
      </c>
      <c r="E30" s="273" t="s">
        <v>236</v>
      </c>
      <c r="F30" s="273">
        <v>2</v>
      </c>
      <c r="G30" s="274">
        <v>0.8</v>
      </c>
      <c r="H30" s="275">
        <f t="shared" si="8"/>
        <v>156.80000000000004</v>
      </c>
      <c r="I30" s="276">
        <f t="shared" si="9"/>
        <v>12.844343112244896</v>
      </c>
      <c r="J30" s="311">
        <f t="shared" si="10"/>
        <v>7.7073431122448994</v>
      </c>
      <c r="K30" s="311">
        <v>0</v>
      </c>
      <c r="L30" s="277">
        <f t="shared" si="11"/>
        <v>7.7073431122448994</v>
      </c>
      <c r="M30" s="78"/>
      <c r="N30" s="78"/>
      <c r="O30" s="78"/>
      <c r="P30" s="78"/>
      <c r="Q30" s="78"/>
    </row>
    <row r="31" spans="2:17" x14ac:dyDescent="0.25">
      <c r="B31" s="272" t="s">
        <v>27</v>
      </c>
      <c r="C31" s="282">
        <v>152</v>
      </c>
      <c r="D31" s="273">
        <v>280</v>
      </c>
      <c r="E31" s="273" t="s">
        <v>237</v>
      </c>
      <c r="F31" s="273">
        <v>2</v>
      </c>
      <c r="G31" s="274">
        <v>0.8</v>
      </c>
      <c r="H31" s="275">
        <f t="shared" si="8"/>
        <v>179.20000000000005</v>
      </c>
      <c r="I31" s="276">
        <f t="shared" si="9"/>
        <v>11.238800223214286</v>
      </c>
      <c r="J31" s="311">
        <f t="shared" si="10"/>
        <v>6.1018002232142976</v>
      </c>
      <c r="K31" s="311">
        <v>0</v>
      </c>
      <c r="L31" s="277">
        <f t="shared" si="11"/>
        <v>6.1018002232142976</v>
      </c>
      <c r="M31" s="78"/>
      <c r="N31" s="78"/>
      <c r="O31" s="78"/>
      <c r="P31" s="78"/>
      <c r="Q31" s="78"/>
    </row>
    <row r="32" spans="2:17" ht="15.75" thickBot="1" x14ac:dyDescent="0.3">
      <c r="B32" s="283" t="s">
        <v>27</v>
      </c>
      <c r="C32" s="284">
        <v>152</v>
      </c>
      <c r="D32" s="285">
        <v>315</v>
      </c>
      <c r="E32" s="285" t="s">
        <v>238</v>
      </c>
      <c r="F32" s="285">
        <v>2</v>
      </c>
      <c r="G32" s="286">
        <v>0.8</v>
      </c>
      <c r="H32" s="287">
        <f t="shared" si="8"/>
        <v>201.60000000000005</v>
      </c>
      <c r="I32" s="288">
        <f t="shared" si="9"/>
        <v>9.9900446428571428</v>
      </c>
      <c r="J32" s="316">
        <f t="shared" si="10"/>
        <v>4.8530446428571281</v>
      </c>
      <c r="K32" s="316">
        <v>0</v>
      </c>
      <c r="L32" s="289">
        <f t="shared" si="11"/>
        <v>4.8530446428571281</v>
      </c>
    </row>
    <row r="36" spans="12:12" x14ac:dyDescent="0.25">
      <c r="L36" s="453">
        <f>H28-H25</f>
        <v>28.160000000000011</v>
      </c>
    </row>
  </sheetData>
  <phoneticPr fontId="34" type="noConversion"/>
  <conditionalFormatting sqref="F19:F32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15" t="s">
        <v>245</v>
      </c>
      <c r="W2" s="1215"/>
      <c r="X2" s="1215"/>
      <c r="Y2" s="1215"/>
      <c r="Z2" s="1215"/>
      <c r="AA2" s="1215"/>
      <c r="AB2" s="1215"/>
      <c r="AC2" s="1215"/>
      <c r="AD2" s="1215"/>
      <c r="AE2" s="1215"/>
      <c r="AF2" s="1215"/>
      <c r="AG2" s="1215"/>
    </row>
    <row r="3" spans="2:33" x14ac:dyDescent="0.25">
      <c r="B3" t="s">
        <v>54</v>
      </c>
    </row>
    <row r="4" spans="2:33" x14ac:dyDescent="0.25">
      <c r="V4" s="322" t="s">
        <v>243</v>
      </c>
      <c r="W4" s="1216" t="s">
        <v>246</v>
      </c>
      <c r="X4" s="1216"/>
      <c r="Y4" s="1216"/>
      <c r="Z4" s="1216"/>
      <c r="AA4" s="1216"/>
      <c r="AB4" s="1216"/>
      <c r="AC4" s="1216"/>
      <c r="AD4" s="1216"/>
      <c r="AE4" s="1216"/>
      <c r="AF4" s="1216"/>
      <c r="AG4" s="1217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12" t="s">
        <v>239</v>
      </c>
      <c r="D6" s="1213"/>
      <c r="E6" s="1213"/>
      <c r="F6" s="1213"/>
      <c r="G6" s="1213"/>
      <c r="H6" s="1214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16" t="s">
        <v>246</v>
      </c>
      <c r="X18" s="1216"/>
      <c r="Y18" s="1216"/>
      <c r="Z18" s="1216"/>
      <c r="AA18" s="1216"/>
      <c r="AB18" s="1216"/>
      <c r="AC18" s="1216"/>
      <c r="AD18" s="1216"/>
      <c r="AE18" s="1216"/>
      <c r="AF18" s="1216"/>
      <c r="AG18" s="1217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18" t="s">
        <v>135</v>
      </c>
      <c r="H2" s="1219"/>
      <c r="I2" s="1219"/>
      <c r="J2" s="1219"/>
      <c r="K2" s="1219"/>
      <c r="L2" s="1219"/>
      <c r="M2" s="1219"/>
      <c r="N2" s="1219"/>
      <c r="O2" s="1219"/>
      <c r="P2" s="1219"/>
      <c r="Q2" s="1220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1" t="s">
        <v>177</v>
      </c>
      <c r="H4" s="1222"/>
      <c r="I4" s="1223"/>
      <c r="J4" s="381"/>
      <c r="K4" s="381"/>
      <c r="L4" s="381"/>
      <c r="M4" s="1221" t="s">
        <v>179</v>
      </c>
      <c r="N4" s="1222"/>
      <c r="O4" s="1222"/>
      <c r="P4" s="1222"/>
      <c r="Q4" s="1223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26" t="s">
        <v>178</v>
      </c>
      <c r="H22" s="1227"/>
      <c r="I22" s="1228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29">
        <f>N21/(N21+O21)</f>
        <v>0.50054767303688963</v>
      </c>
      <c r="O23" s="1229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24">
        <v>3.6</v>
      </c>
      <c r="O24" s="1224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25">
        <f>(N21+O21)/N24</f>
        <v>1217.6368519453511</v>
      </c>
      <c r="O25" s="1225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30" t="s">
        <v>109</v>
      </c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  <c r="N2" s="1232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33" t="s">
        <v>115</v>
      </c>
      <c r="AA2" s="1234"/>
      <c r="AC2" s="1235" t="s">
        <v>116</v>
      </c>
      <c r="AD2" s="1236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37" t="s">
        <v>13</v>
      </c>
      <c r="C2" s="1238"/>
      <c r="D2" s="1238"/>
      <c r="E2" s="1238"/>
      <c r="F2" s="1239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37" t="s">
        <v>17</v>
      </c>
      <c r="C16" s="1238"/>
      <c r="D16" s="1238"/>
      <c r="E16" s="1238"/>
      <c r="F16" s="1238"/>
      <c r="G16" s="1238"/>
      <c r="H16" s="1239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30" t="s">
        <v>109</v>
      </c>
      <c r="C2" s="1231"/>
      <c r="D2" s="1231"/>
      <c r="E2" s="1231"/>
      <c r="F2" s="1231"/>
      <c r="G2" s="1231"/>
      <c r="H2" s="1231"/>
      <c r="I2" s="1231"/>
      <c r="J2" s="1231"/>
      <c r="K2" s="1231"/>
      <c r="L2" s="1231"/>
      <c r="M2" s="1231"/>
      <c r="N2" s="1232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2" t="s">
        <v>0</v>
      </c>
      <c r="B4" s="1103"/>
      <c r="C4" s="1103"/>
      <c r="D4" s="1103"/>
      <c r="E4" s="1103"/>
      <c r="F4" s="1104"/>
    </row>
    <row r="5" spans="1:6" x14ac:dyDescent="0.2">
      <c r="A5" s="2" t="s">
        <v>1</v>
      </c>
      <c r="B5" s="1105" t="s">
        <v>575</v>
      </c>
      <c r="C5" s="1106"/>
      <c r="D5" s="3" t="s">
        <v>2</v>
      </c>
      <c r="E5" s="1107">
        <v>1</v>
      </c>
      <c r="F5" s="1108"/>
    </row>
    <row r="6" spans="1:6" x14ac:dyDescent="0.2">
      <c r="A6" s="4" t="s">
        <v>3</v>
      </c>
      <c r="B6" s="1109">
        <v>44281</v>
      </c>
      <c r="C6" s="1110"/>
      <c r="D6" s="5" t="s">
        <v>4</v>
      </c>
      <c r="E6" s="1111">
        <v>1</v>
      </c>
      <c r="F6" s="1112"/>
    </row>
    <row r="7" spans="1:6" x14ac:dyDescent="0.2">
      <c r="A7" s="6" t="s">
        <v>5</v>
      </c>
      <c r="B7" s="1098" t="s">
        <v>576</v>
      </c>
      <c r="C7" s="1099"/>
      <c r="D7" s="7" t="s">
        <v>6</v>
      </c>
      <c r="E7" s="1100"/>
      <c r="F7" s="1101"/>
    </row>
    <row r="9" spans="1:6" x14ac:dyDescent="0.2">
      <c r="A9" s="1118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19"/>
      <c r="B10" s="700"/>
      <c r="C10" s="701"/>
      <c r="D10" s="680"/>
      <c r="E10" s="10"/>
      <c r="F10" s="11"/>
    </row>
    <row r="12" spans="1:6" ht="12.75" customHeight="1" x14ac:dyDescent="0.2">
      <c r="A12" s="1120" t="s">
        <v>520</v>
      </c>
      <c r="B12" s="734" t="s">
        <v>534</v>
      </c>
      <c r="C12" s="735" t="s">
        <v>534</v>
      </c>
      <c r="D12" s="1121" t="s">
        <v>11</v>
      </c>
      <c r="E12" s="678"/>
      <c r="F12" s="676"/>
    </row>
    <row r="13" spans="1:6" x14ac:dyDescent="0.2">
      <c r="A13" s="1119"/>
      <c r="B13" s="736" t="s">
        <v>535</v>
      </c>
      <c r="C13" s="737" t="s">
        <v>535</v>
      </c>
      <c r="D13" s="1122"/>
      <c r="E13" s="679"/>
      <c r="F13" s="677"/>
    </row>
    <row r="15" spans="1:6" x14ac:dyDescent="0.2">
      <c r="A15" s="1123" t="s">
        <v>48</v>
      </c>
      <c r="B15" s="55">
        <v>-2.7</v>
      </c>
      <c r="C15" s="55">
        <v>-2.7</v>
      </c>
      <c r="D15" s="1125" t="s">
        <v>508</v>
      </c>
      <c r="E15" s="58">
        <v>1.5</v>
      </c>
      <c r="F15" s="59">
        <v>1.5</v>
      </c>
    </row>
    <row r="16" spans="1:6" x14ac:dyDescent="0.2">
      <c r="A16" s="1124"/>
      <c r="B16" s="57">
        <v>-2.4</v>
      </c>
      <c r="C16" s="57">
        <v>-2.4</v>
      </c>
      <c r="D16" s="1126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27" t="s">
        <v>536</v>
      </c>
      <c r="I22" s="1127"/>
      <c r="J22" s="1127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40">
        <f>J34-K34-40.8</f>
        <v>61.420000000000016</v>
      </c>
      <c r="M34" s="1241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42">
        <f>J35-K35-27.9</f>
        <v>64.984999999999985</v>
      </c>
      <c r="M35" s="1243"/>
    </row>
    <row r="36" spans="1:13" x14ac:dyDescent="0.2">
      <c r="C36" s="1117" t="s">
        <v>574</v>
      </c>
      <c r="D36" s="1117"/>
      <c r="E36" s="1117"/>
      <c r="F36" s="1117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17" t="s">
        <v>574</v>
      </c>
      <c r="D40" s="1117"/>
      <c r="E40" s="1117"/>
      <c r="F40" s="1117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18" t="s">
        <v>135</v>
      </c>
      <c r="H2" s="1219"/>
      <c r="I2" s="1219"/>
      <c r="J2" s="1219"/>
      <c r="K2" s="1219"/>
      <c r="L2" s="1219"/>
      <c r="M2" s="1219"/>
      <c r="N2" s="1219"/>
      <c r="O2" s="1219"/>
      <c r="P2" s="1219"/>
      <c r="Q2" s="1220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1" t="s">
        <v>177</v>
      </c>
      <c r="H4" s="1222"/>
      <c r="I4" s="1223"/>
      <c r="J4" s="381"/>
      <c r="K4" s="381"/>
      <c r="L4" s="381"/>
      <c r="M4" s="1221" t="s">
        <v>179</v>
      </c>
      <c r="N4" s="1222"/>
      <c r="O4" s="1222"/>
      <c r="P4" s="1222"/>
      <c r="Q4" s="1223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26" t="s">
        <v>178</v>
      </c>
      <c r="H22" s="1227"/>
      <c r="I22" s="1228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29">
        <f>N21/(N21+O21)</f>
        <v>0.52776146129452606</v>
      </c>
      <c r="O23" s="1229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24">
        <v>3.6</v>
      </c>
      <c r="O24" s="1224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25">
        <f>(N21+O21)/N24</f>
        <v>1136.2233298074136</v>
      </c>
      <c r="O25" s="1225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(LM-FP1)</vt:lpstr>
      <vt:lpstr>03_Anti-Roll Bars (LM-Test)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Stefano.Rapisarda</cp:lastModifiedBy>
  <cp:lastPrinted>2021-07-13T16:53:24Z</cp:lastPrinted>
  <dcterms:created xsi:type="dcterms:W3CDTF">2021-01-07T16:16:54Z</dcterms:created>
  <dcterms:modified xsi:type="dcterms:W3CDTF">2021-08-17T17:10:48Z</dcterms:modified>
</cp:coreProperties>
</file>