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E432F5A7-665D-4CBC-A68A-A52812973AA7}" xr6:coauthVersionLast="47" xr6:coauthVersionMax="47" xr10:uidLastSave="{00000000-0000-0000-0000-000000000000}"/>
  <bookViews>
    <workbookView xWindow="1500" yWindow="-120" windowWidth="27420" windowHeight="16440" tabRatio="941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MNZ)" sheetId="47" r:id="rId9"/>
    <sheet name="03_Anti-Roll Bars (POR) (2)" sheetId="46" r:id="rId10"/>
    <sheet name="03_Anti-Roll Bars (POR)" sheetId="44" r:id="rId11"/>
    <sheet name="03_Anti-Roll Bars (VAL)" sheetId="43" r:id="rId12"/>
    <sheet name="03_Anti-Roll Bars" sheetId="20" r:id="rId13"/>
    <sheet name="04_Springs" sheetId="3" r:id="rId14"/>
    <sheet name="05_Bump-stops" sheetId="9" r:id="rId15"/>
    <sheet name="06_Dampers" sheetId="5" r:id="rId16"/>
    <sheet name="07_Brakes" sheetId="2" r:id="rId17"/>
    <sheet name="08_Gearbox" sheetId="12" r:id="rId18"/>
    <sheet name="09_Differential" sheetId="15" r:id="rId19"/>
    <sheet name="10_Engine" sheetId="8" r:id="rId20"/>
    <sheet name="11_Traction Control" sheetId="14" r:id="rId21"/>
    <sheet name="12_Kinematics" sheetId="16" r:id="rId22"/>
    <sheet name="13_Ballast" sheetId="18" r:id="rId23"/>
    <sheet name="14_Bodywork" sheetId="19" r:id="rId24"/>
    <sheet name="_calculations" sheetId="10" r:id="rId25"/>
    <sheet name="_constants" sheetId="17" r:id="rId26"/>
    <sheet name="08b_Gearbox_Long-Proposal" sheetId="21" r:id="rId27"/>
    <sheet name="LoadCell" sheetId="31" r:id="rId28"/>
    <sheet name="TC_DRY" sheetId="28" r:id="rId29"/>
    <sheet name="TC_DRY (2)" sheetId="32" r:id="rId30"/>
    <sheet name="TC_WET" sheetId="30" r:id="rId31"/>
    <sheet name="Thermax" sheetId="22" r:id="rId32"/>
    <sheet name="_todo" sheetId="11" r:id="rId33"/>
    <sheet name="SETUP-SHEET_After21T03" sheetId="1" r:id="rId34"/>
    <sheet name="07_Brakes_Experiments" sheetId="33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2" l="1"/>
  <c r="I11" i="42"/>
  <c r="AF6" i="42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G13" i="42" s="1"/>
  <c r="I13" i="42" s="1"/>
  <c r="F26" i="42" l="1"/>
  <c r="H26" i="42" s="1"/>
  <c r="G28" i="42"/>
  <c r="I28" i="42" s="1"/>
  <c r="G19" i="42"/>
  <c r="I19" i="42" s="1"/>
  <c r="G25" i="42"/>
  <c r="I25" i="42" s="1"/>
  <c r="F28" i="42"/>
  <c r="H28" i="42" s="1"/>
  <c r="F16" i="42"/>
  <c r="H16" i="42" s="1"/>
  <c r="G16" i="42"/>
  <c r="I16" i="42" s="1"/>
  <c r="F19" i="42"/>
  <c r="H19" i="42" s="1"/>
  <c r="F10" i="42"/>
  <c r="H10" i="42" s="1"/>
  <c r="F22" i="42"/>
  <c r="H22" i="42" s="1"/>
  <c r="G10" i="42"/>
  <c r="G22" i="42"/>
  <c r="I22" i="42" s="1"/>
  <c r="F13" i="42"/>
  <c r="H13" i="42" s="1"/>
  <c r="F25" i="42"/>
  <c r="H25" i="42" s="1"/>
  <c r="G14" i="42"/>
  <c r="I14" i="42" s="1"/>
  <c r="G20" i="42"/>
  <c r="I20" i="42" s="1"/>
  <c r="G26" i="42"/>
  <c r="I26" i="42" s="1"/>
  <c r="F29" i="42"/>
  <c r="H29" i="42" s="1"/>
  <c r="G29" i="42"/>
  <c r="I29" i="42" s="1"/>
  <c r="F11" i="42"/>
  <c r="H11" i="42" s="1"/>
  <c r="F17" i="42"/>
  <c r="H17" i="42" s="1"/>
  <c r="F23" i="42"/>
  <c r="H23" i="42" s="1"/>
  <c r="G11" i="42"/>
  <c r="G17" i="42"/>
  <c r="I17" i="42" s="1"/>
  <c r="G23" i="42"/>
  <c r="I23" i="42" s="1"/>
  <c r="F14" i="42"/>
  <c r="H14" i="42" s="1"/>
  <c r="F20" i="42"/>
  <c r="H20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<sst xmlns="http://schemas.openxmlformats.org/spreadsheetml/2006/main" count="2334" uniqueCount="839">
  <si>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</si>
  <si>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</si>
  <si>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</si>
  <si>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</si>
  <si>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</si>
  <si>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</si>
  <si>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</si>
  <si>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</si>
  <si>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</si>
  <si>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</si>
  <si>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</si>
  <si>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</si>
  <si>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</si>
  <si>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</si>
  <si>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</si>
  <si>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</si>
  <si>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</si>
  <si>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</si>
  <si>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</si>
  <si>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</si>
  <si>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</si>
  <si>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</si>
  <si>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</si>
  <si>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</si>
  <si>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</si>
  <si>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</si>
  <si>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</si>
  <si>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</si>
  <si>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</si>
  <si>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</si>
  <si>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</si>
  <si>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</si>
  <si>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</si>
  <si>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</si>
  <si>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</si>
  <si>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</si>
  <si>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</si>
  <si>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</si>
  <si>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</si>
  <si>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</si>
  <si>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</si>
  <si>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</si>
  <si>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</si>
  <si>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</si>
  <si>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</si>
  <si>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</si>
  <si>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</si>
  <si>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</si>
  <si>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</si>
  <si>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</si>
  <si>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</si>
  <si>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</si>
  <si>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</si>
  <si>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</si>
  <si>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</si>
  <si>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</si>
  <si>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</si>
  <si>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</si>
  <si>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</si>
  <si>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</si>
  <si>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</si>
  <si>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</si>
  <si>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</si>
  <si>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</si>
  <si>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</si>
  <si>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</si>
  <si>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</si>
  <si>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</si>
  <si>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</si>
  <si>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</si>
  <si>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</si>
  <si>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</si>
  <si>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</si>
  <si>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</si>
  <si>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</si>
  <si>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</si>
  <si>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</si>
  <si>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</si>
  <si>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</si>
  <si>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</si>
  <si>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</si>
  <si>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</si>
  <si>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</si>
  <si>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</si>
  <si>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</si>
  <si>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</si>
  <si>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</si>
  <si>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</si>
  <si>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</si>
  <si>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</si>
  <si>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</si>
  <si>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</si>
  <si>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</si>
  <si>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</si>
  <si>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</si>
  <si>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</si>
  <si>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</si>
  <si>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</si>
  <si>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</si>
  <si>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</si>
  <si>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</si>
  <si>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</si>
  <si>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</si>
  <si>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</si>
  <si>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</si>
  <si>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</si>
  <si>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</si>
  <si>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</si>
  <si>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</si>
  <si>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</si>
  <si>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</si>
  <si>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</si>
  <si>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</si>
  <si>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</si>
  <si>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</si>
  <si>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</si>
  <si>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</si>
  <si>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</si>
  <si>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</si>
  <si>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</si>
  <si>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</si>
  <si>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</si>
  <si>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</si>
  <si>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</si>
  <si>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</si>
  <si>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</si>
  <si>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</si>
  <si>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</si>
  <si>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</si>
  <si>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</si>
  <si>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</si>
  <si>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</si>
  <si>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</si>
  <si>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</si>
  <si>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</si>
  <si>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</si>
  <si>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</si>
  <si>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</si>
  <si>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</si>
  <si>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</si>
  <si>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</si>
  <si>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</si>
  <si>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</si>
  <si>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</si>
  <si>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</si>
  <si>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</si>
  <si>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</si>
  <si>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</si>
  <si>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</si>
  <si>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</si>
  <si>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</si>
  <si>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</si>
  <si>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</si>
  <si>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</si>
  <si>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</si>
  <si>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</si>
  <si>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</si>
  <si>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</si>
  <si>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</si>
  <si>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</si>
  <si>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</si>
  <si>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</si>
  <si>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</si>
  <si>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</si>
  <si>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</si>
  <si>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</si>
  <si>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</si>
  <si>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</si>
  <si>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</si>
  <si>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</si>
  <si>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</si>
  <si>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</si>
  <si>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</si>
  <si>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</si>
  <si>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</si>
  <si>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</si>
  <si>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</si>
  <si>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</si>
  <si>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</si>
  <si>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</si>
  <si>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</si>
  <si>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</si>
  <si>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</si>
  <si>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</si>
  <si>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</si>
  <si>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</si>
  <si>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</si>
  <si>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</si>
  <si>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</si>
  <si>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</si>
  <si>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</si>
  <si>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</si>
  <si>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</si>
  <si>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</si>
  <si>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</si>
  <si>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</si>
  <si>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</si>
  <si>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</si>
  <si>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</si>
  <si>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</si>
  <si>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</si>
  <si>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</si>
  <si>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</si>
  <si>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</si>
  <si>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</si>
  <si>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</si>
  <si>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</si>
  <si>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</si>
  <si>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</si>
  <si>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</si>
  <si>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</si>
  <si>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</si>
  <si>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</si>
  <si>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</si>
  <si>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</si>
  <si>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</si>
  <si>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</si>
  <si>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</si>
  <si>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</si>
  <si>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</si>
  <si>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</si>
  <si>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</si>
  <si>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</si>
  <si>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</si>
  <si>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</si>
  <si>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</si>
  <si>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</si>
  <si>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</si>
  <si>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</si>
  <si>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</si>
  <si>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</si>
  <si>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</si>
  <si>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</si>
  <si>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</si>
  <si>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</si>
  <si>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</si>
  <si>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</si>
  <si>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</si>
  <si>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</si>
  <si>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</si>
  <si>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</si>
  <si>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</si>
  <si>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</si>
  <si>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</si>
  <si>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</si>
  <si>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</si>
  <si>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</si>
  <si>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</si>
  <si>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</si>
  <si>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</si>
  <si>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</si>
  <si>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</si>
  <si>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</si>
  <si>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</si>
  <si>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</si>
  <si>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</si>
  <si>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</si>
  <si>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</si>
  <si>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</si>
  <si>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</si>
  <si>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</si>
  <si>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</si>
  <si>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</si>
  <si>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</si>
  <si>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</si>
  <si>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</si>
  <si>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</si>
  <si>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</si>
  <si>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</si>
  <si>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</si>
  <si>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</si>
  <si>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</si>
  <si>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</si>
  <si>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</si>
  <si>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</si>
  <si>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</si>
  <si>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</si>
  <si>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</si>
  <si>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</si>
  <si>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</si>
  <si>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</si>
  <si>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</si>
  <si>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</si>
  <si>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</si>
  <si>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</si>
  <si>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</si>
  <si>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</si>
  <si>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</si>
  <si>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</si>
  <si>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</si>
  <si>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</si>
  <si>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</si>
  <si>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</si>
  <si>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</si>
  <si>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</si>
  <si>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</si>
  <si>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</si>
  <si>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</si>
  <si>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</si>
  <si>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</si>
  <si>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</si>
  <si>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</si>
  <si>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</si>
  <si>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</si>
  <si>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</si>
  <si>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</si>
  <si>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</si>
  <si>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</si>
  <si>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</si>
  <si>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</si>
  <si>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</si>
  <si>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</si>
  <si>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</si>
  <si>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</si>
  <si>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</si>
  <si>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</si>
  <si>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</si>
  <si>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</si>
  <si>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</si>
  <si>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</si>
  <si>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</si>
  <si>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</si>
  <si>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</si>
  <si>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</si>
  <si>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</si>
  <si>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</si>
  <si>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</si>
  <si>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</si>
  <si>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</si>
  <si>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</si>
  <si>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</si>
  <si>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</si>
  <si>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</si>
  <si>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</si>
  <si>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</si>
  <si>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</si>
  <si>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</si>
  <si>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</si>
  <si>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</si>
  <si>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</si>
  <si>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</si>
  <si>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</si>
  <si>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</si>
  <si>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</si>
  <si>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</si>
  <si>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</si>
  <si>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</si>
  <si>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</si>
  <si>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</si>
  <si>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</si>
  <si>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</si>
  <si>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</si>
  <si>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</si>
  <si>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</si>
  <si>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</si>
  <si>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</si>
  <si>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</si>
  <si>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</si>
  <si>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</si>
  <si>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</si>
  <si>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</si>
  <si>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</si>
  <si>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</si>
  <si>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</si>
  <si>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</si>
  <si>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</si>
  <si>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</si>
  <si>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</si>
  <si>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</si>
  <si>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</si>
  <si>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</si>
  <si>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</si>
  <si>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</si>
  <si>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</si>
  <si>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</si>
  <si>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</si>
  <si>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</si>
  <si>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</si>
  <si>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</si>
  <si>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</si>
  <si>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</si>
  <si>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</si>
  <si>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</si>
  <si>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</si>
  <si>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</si>
  <si>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</si>
  <si>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</si>
  <si>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</si>
  <si>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</si>
  <si>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</si>
  <si>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</si>
  <si>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</si>
  <si>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</si>
  <si>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</si>
  <si>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</si>
  <si>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</si>
  <si>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</si>
  <si>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</si>
  <si>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</si>
  <si>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</si>
  <si>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</si>
  <si>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</si>
  <si>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</si>
  <si>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</si>
  <si>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</si>
  <si>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</si>
  <si>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</si>
  <si>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</si>
  <si>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</si>
  <si>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</si>
  <si>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</si>
  <si>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</si>
  <si>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</si>
  <si>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</si>
  <si>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</si>
  <si>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</si>
  <si>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</si>
  <si>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</si>
  <si>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</si>
  <si>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</si>
  <si>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</si>
  <si>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</si>
  <si>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</si>
  <si>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</si>
  <si>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</si>
  <si>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</si>
  <si>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</si>
  <si>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</si>
  <si>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</si>
  <si>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</si>
  <si>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</si>
  <si>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</si>
  <si>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</si>
  <si>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</si>
  <si>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</si>
  <si>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</si>
  <si>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</si>
  <si>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</si>
  <si>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</si>
  <si>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</si>
  <si>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</si>
  <si>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</si>
  <si>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</si>
  <si>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</si>
  <si>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</si>
  <si>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</si>
  <si>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</si>
  <si>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</si>
  <si>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</si>
  <si>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</si>
  <si>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</si>
  <si>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</si>
  <si>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</si>
  <si>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</si>
  <si>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</si>
  <si>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</si>
  <si>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</si>
  <si>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</si>
  <si>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</si>
  <si>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</si>
  <si>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</si>
  <si>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</si>
  <si>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</si>
  <si>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</si>
  <si>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</si>
  <si>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</si>
  <si>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</si>
  <si>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</si>
  <si>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</si>
  <si>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</si>
  <si>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</si>
  <si>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</si>
  <si>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</si>
  <si>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</si>
  <si>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</si>
  <si>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</si>
  <si>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</si>
  <si>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</si>
  <si>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</si>
  <si>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</si>
  <si>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</si>
  <si>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</si>
  <si>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</si>
  <si>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</si>
  <si>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</si>
  <si>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</si>
  <si>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</si>
  <si>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</si>
  <si>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</si>
  <si>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</si>
  <si>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</si>
  <si>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</si>
  <si>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</si>
  <si>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</si>
  <si>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</si>
  <si>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</si>
  <si>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</si>
  <si>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</si>
  <si>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</si>
  <si>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</si>
  <si>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</si>
  <si>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</si>
  <si>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</si>
  <si>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</si>
  <si>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</si>
  <si>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</si>
  <si>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</si>
  <si>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</si>
  <si>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</si>
  <si>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</si>
  <si>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</si>
  <si>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</si>
  <si>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</si>
  <si>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</si>
  <si>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</si>
  <si>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</si>
  <si>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</si>
  <si>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</si>
  <si>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</si>
  <si>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</si>
  <si>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</si>
  <si>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</si>
  <si>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</si>
  <si>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</si>
  <si>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</si>
  <si>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</si>
  <si>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</si>
  <si>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</si>
  <si>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</si>
  <si>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</si>
  <si>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</si>
  <si>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</si>
  <si>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</si>
  <si>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</si>
  <si>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</si>
  <si>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</si>
  <si>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</si>
  <si>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</si>
  <si>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</si>
  <si>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</si>
  <si>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</si>
  <si>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</si>
  <si>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</si>
  <si>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</si>
  <si>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</si>
  <si>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</si>
  <si>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</si>
  <si>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</si>
  <si>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</si>
  <si>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</si>
  <si>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</si>
  <si>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</si>
  <si>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</si>
  <si>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</si>
  <si>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</si>
  <si>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</si>
  <si>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</si>
  <si>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</si>
  <si>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</si>
  <si>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</si>
  <si>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</si>
  <si>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</si>
  <si>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</si>
  <si>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</si>
  <si>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</si>
  <si>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</si>
  <si>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</si>
  <si>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</si>
  <si>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</si>
  <si>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</si>
  <si>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</si>
  <si>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</si>
  <si>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</si>
  <si>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</si>
  <si>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</si>
  <si>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</si>
  <si>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</si>
  <si>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</si>
  <si>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</si>
  <si>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</si>
  <si>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</si>
  <si>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</si>
  <si>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</si>
  <si>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</si>
  <si>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</si>
  <si>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</si>
  <si>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</si>
  <si>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</si>
  <si>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</si>
  <si>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</si>
  <si>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</si>
  <si>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</si>
  <si>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</si>
  <si>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</si>
  <si>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</si>
  <si>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</si>
  <si>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</si>
  <si>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</si>
  <si>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</si>
  <si>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</si>
  <si>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</si>
  <si>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</si>
  <si>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</si>
  <si>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</si>
  <si>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</si>
  <si>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</si>
  <si>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</si>
  <si>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</si>
  <si>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</si>
  <si>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</si>
  <si>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</si>
  <si>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</si>
  <si>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</si>
  <si>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</si>
  <si>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</si>
  <si>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</si>
  <si>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</si>
  <si>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</si>
  <si>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</si>
  <si>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</si>
  <si>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</si>
  <si>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</si>
  <si>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</si>
  <si>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</si>
  <si>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</si>
  <si>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</si>
  <si>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</si>
  <si>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</si>
  <si>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</si>
  <si>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</si>
  <si>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</si>
  <si>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</si>
  <si>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</si>
  <si>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</si>
  <si>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</si>
  <si>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</si>
  <si>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</si>
  <si>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</si>
  <si>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</si>
  <si>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</si>
  <si>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</si>
  <si>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</si>
  <si>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</si>
  <si>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</si>
  <si>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</si>
  <si>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</si>
  <si>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</si>
  <si>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</si>
  <si>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</si>
  <si>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</si>
  <si>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</si>
  <si>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</si>
  <si>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</si>
  <si>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</si>
  <si>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</si>
  <si>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</si>
  <si>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</si>
  <si>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</si>
  <si>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</si>
  <si>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</si>
  <si>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</si>
  <si>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</si>
  <si>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</si>
  <si>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</si>
  <si>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</si>
  <si>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</si>
  <si>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</si>
  <si>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</si>
  <si>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</si>
  <si>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</si>
  <si>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</si>
  <si>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</si>
  <si>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</si>
  <si>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</si>
  <si>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</si>
  <si>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</si>
  <si>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</si>
  <si>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</si>
  <si>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</si>
  <si>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</si>
  <si>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</si>
  <si>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</si>
  <si>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</si>
  <si>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</si>
  <si>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</si>
  <si>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</si>
  <si>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</si>
  <si>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</si>
  <si>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</si>
  <si>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</si>
  <si>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</si>
  <si>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</si>
  <si>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</si>
  <si>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</si>
  <si>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</si>
  <si>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</si>
  <si>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</si>
  <si>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</si>
  <si>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</si>
  <si>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</si>
  <si>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</si>
  <si>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</si>
  <si>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</si>
  <si>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</si>
  <si>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</si>
  <si>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</si>
  <si>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</si>
  <si>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</si>
  <si>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</si>
  <si>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</si>
  <si>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</si>
  <si>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</si>
  <si>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</si>
  <si>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</si>
  <si>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</si>
  <si>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</si>
  <si>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</si>
  <si>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</si>
  <si>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</si>
  <si>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</si>
  <si>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</si>
  <si>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</si>
  <si>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</si>
  <si>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</si>
  <si>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</si>
  <si>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</si>
  <si>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</si>
  <si>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</si>
  <si>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</si>
  <si>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</si>
  <si>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</si>
  <si>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</si>
  <si>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</si>
  <si>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</si>
  <si>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</si>
  <si>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</si>
  <si>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</si>
  <si>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</si>
  <si>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</si>
  <si>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</si>
  <si>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</si>
  <si>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</si>
  <si>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</si>
  <si>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</si>
  <si>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</si>
  <si>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</si>
  <si>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</si>
  <si>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</si>
  <si>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</si>
  <si>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</si>
  <si>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</si>
  <si>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</si>
  <si>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</si>
  <si>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</si>
  <si>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</si>
  <si>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</si>
  <si>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</si>
  <si>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</si>
  <si>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</si>
  <si>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</si>
  <si>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</si>
  <si>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</si>
  <si>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</si>
  <si>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</si>
  <si>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</si>
  <si>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</si>
  <si>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</si>
  <si>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</si>
  <si>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</si>
  <si>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</si>
  <si>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</si>
  <si>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</si>
  <si>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</si>
  <si>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</si>
  <si>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</si>
  <si>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</si>
  <si>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</si>
  <si>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</si>
  <si>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</si>
  <si>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</si>
  <si>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</si>
  <si>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</si>
  <si>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</si>
  <si>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</si>
  <si>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</si>
  <si>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</si>
  <si>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</si>
  <si>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</si>
  <si>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</si>
  <si>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</si>
  <si>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</si>
  <si>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</si>
  <si>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</si>
  <si>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</si>
  <si>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</si>
  <si>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</si>
  <si>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</si>
  <si>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</si>
  <si>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</si>
  <si>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</si>
  <si>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</si>
  <si>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</si>
  <si>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</si>
  <si>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</si>
  <si>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</si>
  <si>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</si>
  <si>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</si>
  <si>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</si>
  <si>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</si>
  <si>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</si>
  <si>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</si>
  <si>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</si>
  <si>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</si>
  <si>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</si>
  <si>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</si>
  <si>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</si>
  <si>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</si>
  <si>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</si>
  <si>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</si>
  <si>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</si>
  <si>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</si>
  <si>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</si>
  <si>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</si>
  <si>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</si>
  <si>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</si>
  <si>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</si>
  <si>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</si>
  <si>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</si>
  <si>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3.8 + 615</t>
  </si>
  <si>
    <t>708/709</t>
  </si>
  <si>
    <t>LM Test Target</t>
  </si>
  <si>
    <t>5.0 + 361</t>
  </si>
  <si>
    <t>5.55 + 357</t>
  </si>
  <si>
    <t>5.50 + 357</t>
  </si>
  <si>
    <t>0.6 + 613</t>
  </si>
  <si>
    <t>13/8/2021</t>
  </si>
  <si>
    <t>708 GBX#03 Setup</t>
  </si>
  <si>
    <t>708 GBX#01 Setup</t>
  </si>
  <si>
    <t>708 Set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</si>
</sst>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41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2" fillId="2" borderId="1" xfId="2" applyBorder="1" applyAlignment="1">
      <alignment horizontal="center"/>
    </xf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4" fontId="0" fillId="0" borderId="18" xfId="0" applyNumberFormat="1" applyBorder="1" applyAlignment="1">
      <alignment horizontal="left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9" borderId="5" xfId="0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E07C68E-43AA-433A-BB25-E21E3EA82CE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E9C5F2-AE7B-4F38-8892-F4F6DE8AFF1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D61019D-AF7E-4C06-A6E1-EF866C99D22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179B776-EF2A-4CFA-B824-79E45D583EB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07661BF-3CC5-440E-8FCB-439B701B0DB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E789EA2-608B-4C42-976D-EC3C6234EE1B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81866E-4493-47AA-8432-53AEE8C2D6C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84C3843-D8B5-4E85-A3AD-A6A929329C9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8196E7B-FA74-4F33-B228-5EA9F23CCC5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81B5647-7627-441A-81F3-DB7BE41092B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02AEAFC-B53B-40DE-9EAB-24803C1193F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2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G29"/>
  <sheetViews>
    <sheetView showGridLines="0" tabSelected="1" topLeftCell="B1" zoomScale="85" zoomScaleNormal="85" workbookViewId="0">
      <selection activeCell="AB21" sqref="AB21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6.85546875" style="168" bestFit="1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80" t="s">
        <v>497</v>
      </c>
      <c r="D2" s="80" t="s">
        <v>503</v>
      </c>
      <c r="E2" s="624" t="s">
        <v>501</v>
      </c>
      <c r="F2" s="172"/>
      <c r="G2" s="600" t="s">
        <v>824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827</v>
      </c>
      <c r="AC2" s="172"/>
      <c r="AD2" s="172"/>
      <c r="AE2" s="72"/>
    </row>
    <row r="3" spans="2:33" ht="15.75" x14ac:dyDescent="0.25">
      <c r="B3" s="94">
        <v>76</v>
      </c>
      <c r="C3" s="1083">
        <v>241</v>
      </c>
      <c r="D3" s="1063">
        <v>1.2</v>
      </c>
      <c r="E3" s="382">
        <f>C3+D3</f>
        <v>242.2</v>
      </c>
      <c r="F3" s="253" t="s">
        <v>821</v>
      </c>
      <c r="G3" s="1066">
        <v>-1.2</v>
      </c>
      <c r="H3" s="381" t="s">
        <v>825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9" t="s">
        <v>496</v>
      </c>
      <c r="D4" s="82" t="s">
        <v>503</v>
      </c>
      <c r="E4" s="647" t="s">
        <v>501</v>
      </c>
      <c r="F4" s="381"/>
      <c r="G4" s="1066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4">
        <v>293.89999999999998</v>
      </c>
      <c r="D5" s="1065">
        <v>-4.0999999999999996</v>
      </c>
      <c r="E5" s="655">
        <f>C5+D5</f>
        <v>289.79999999999995</v>
      </c>
      <c r="F5" s="253" t="s">
        <v>822</v>
      </c>
      <c r="G5" s="1067">
        <v>-1.9</v>
      </c>
      <c r="H5" s="381" t="s">
        <v>826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1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2" t="s">
        <v>336</v>
      </c>
      <c r="D8" s="660" t="s">
        <v>502</v>
      </c>
      <c r="E8" s="661"/>
      <c r="F8" s="660" t="s">
        <v>519</v>
      </c>
      <c r="G8" s="662"/>
      <c r="H8" s="660" t="s">
        <v>823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2"/>
      <c r="G9" s="1073"/>
      <c r="H9" s="1078"/>
      <c r="I9" s="1078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9" t="s">
        <v>829</v>
      </c>
      <c r="D10" s="865">
        <v>256.2</v>
      </c>
      <c r="E10" s="866"/>
      <c r="F10" s="1068">
        <f>$B$3-(D10-$E$3)</f>
        <v>62</v>
      </c>
      <c r="G10" s="1069">
        <f>$B$3-(E10-$E$3)</f>
        <v>318.2</v>
      </c>
      <c r="H10" s="1074">
        <f>F10+$G$3</f>
        <v>60.8</v>
      </c>
      <c r="I10" s="1075">
        <f>G10+$G$3</f>
        <v>317</v>
      </c>
      <c r="J10" s="1093" t="s">
        <v>828</v>
      </c>
      <c r="K10" s="977"/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/>
      <c r="S10" s="973"/>
      <c r="T10" s="973"/>
      <c r="U10" s="977"/>
      <c r="V10" s="674"/>
      <c r="W10" s="973"/>
      <c r="X10" s="979"/>
      <c r="Y10" s="980"/>
      <c r="Z10" s="982"/>
      <c r="AA10" s="978"/>
      <c r="AB10" s="674"/>
      <c r="AC10" s="985">
        <f>AB10-(L10+M10)/2/0.8*0.9</f>
        <v>0</v>
      </c>
      <c r="AD10" s="778" t="e">
        <f>(Z10+AA10)/(Z10+AA10+Z11+AA11)*100</f>
        <v>#DIV/0!</v>
      </c>
      <c r="AE10" s="779" t="e">
        <f>(Z10+AA11)/(Z10+AA10+Z11+AA11)*100</f>
        <v>#DIV/0!</v>
      </c>
    </row>
    <row r="11" spans="2:33" x14ac:dyDescent="0.25">
      <c r="B11" s="820"/>
      <c r="C11" s="406" t="s">
        <v>830</v>
      </c>
      <c r="D11" s="1064">
        <v>300.8</v>
      </c>
      <c r="E11" s="976"/>
      <c r="F11" s="1070">
        <f>$B$5-(D11-$E$5)</f>
        <v>84.999999999999943</v>
      </c>
      <c r="G11" s="1071">
        <f>$B$5-(E11-$E$5)</f>
        <v>385.79999999999995</v>
      </c>
      <c r="H11" s="1076">
        <f>F11+$G$5</f>
        <v>83.099999999999937</v>
      </c>
      <c r="I11" s="1077">
        <f>G11+$G$5</f>
        <v>383.9</v>
      </c>
      <c r="J11" s="1093" t="s">
        <v>831</v>
      </c>
      <c r="K11" s="977"/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/>
      <c r="S11" s="979"/>
      <c r="T11" s="973"/>
      <c r="U11" s="977"/>
      <c r="V11" s="674"/>
      <c r="W11" s="973"/>
      <c r="X11" s="981"/>
      <c r="Y11" s="977"/>
      <c r="Z11" s="982"/>
      <c r="AA11" s="978"/>
      <c r="AB11" s="674"/>
      <c r="AC11" s="985">
        <f>AB11-(L11+M11)/2/0.8*0.9</f>
        <v>0</v>
      </c>
      <c r="AD11" s="800"/>
      <c r="AE11" s="688"/>
    </row>
    <row r="12" spans="2:33" x14ac:dyDescent="0.25">
      <c r="B12" s="94"/>
      <c r="C12" s="399"/>
      <c r="D12" s="670"/>
      <c r="E12" s="657"/>
      <c r="F12" s="1072"/>
      <c r="G12" s="1073"/>
      <c r="H12" s="1078"/>
      <c r="I12" s="1078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9" t="s">
        <v>836</v>
      </c>
      <c r="D13" s="865">
        <v>254.82</v>
      </c>
      <c r="E13" s="866">
        <v>254.66</v>
      </c>
      <c r="F13" s="1085">
        <f>$B$3-(D13-$E$3)</f>
        <v>63.379999999999995</v>
      </c>
      <c r="G13" s="1086">
        <f>$B$3-(E13-$E$3)</f>
        <v>63.539999999999992</v>
      </c>
      <c r="H13" s="1087">
        <f>F13+$G$3</f>
        <v>62.179999999999993</v>
      </c>
      <c r="I13" s="1088">
        <f>G13+$G$3</f>
        <v>62.339999999999989</v>
      </c>
      <c r="J13" s="1093" t="s">
        <v>834</v>
      </c>
      <c r="K13" s="977" t="s">
        <v>834</v>
      </c>
      <c r="L13" s="982"/>
      <c r="M13" s="978"/>
      <c r="N13" s="982"/>
      <c r="O13" s="981"/>
      <c r="P13" s="984">
        <f>87.4-L13-N13</f>
        <v>87.4</v>
      </c>
      <c r="Q13" s="985">
        <f>87.4-M13-O13</f>
        <v>87.4</v>
      </c>
      <c r="R13" s="674">
        <v>-2.7</v>
      </c>
      <c r="S13" s="1093">
        <v>-2.6</v>
      </c>
      <c r="T13" s="1093">
        <v>8</v>
      </c>
      <c r="U13" s="977">
        <v>8.5</v>
      </c>
      <c r="V13" s="674">
        <v>2</v>
      </c>
      <c r="W13" s="1093">
        <v>2</v>
      </c>
      <c r="X13" s="979">
        <v>13.62</v>
      </c>
      <c r="Y13" s="980">
        <v>13.24</v>
      </c>
      <c r="Z13" s="982">
        <v>253.3</v>
      </c>
      <c r="AA13" s="978">
        <v>258</v>
      </c>
      <c r="AB13" s="674">
        <v>46.3</v>
      </c>
      <c r="AC13" s="985">
        <v>47.3</v>
      </c>
      <c r="AD13" s="778">
        <f>(Z13+AA13)/(Z13+AA13+Z14+AA14)*100</f>
        <v>45.068312031732042</v>
      </c>
      <c r="AE13" s="779">
        <f>(Z13+AA14)/(Z13+AA13+Z14+AA14)*100</f>
        <v>49.325694138386957</v>
      </c>
    </row>
    <row r="14" spans="2:33" x14ac:dyDescent="0.25">
      <c r="B14" s="820"/>
      <c r="C14" s="406" t="s">
        <v>835</v>
      </c>
      <c r="D14" s="975">
        <v>301.56</v>
      </c>
      <c r="E14" s="976">
        <v>301.54000000000002</v>
      </c>
      <c r="F14" s="1089">
        <f>$B$5-(D14-$E$5)</f>
        <v>84.239999999999952</v>
      </c>
      <c r="G14" s="1090">
        <f>$B$5-(E14-$E$5)</f>
        <v>84.259999999999934</v>
      </c>
      <c r="H14" s="1091">
        <f>F14+$G$5</f>
        <v>82.339999999999947</v>
      </c>
      <c r="I14" s="1092">
        <f>G14+$G$5</f>
        <v>82.359999999999928</v>
      </c>
      <c r="J14" s="1093" t="s">
        <v>832</v>
      </c>
      <c r="K14" s="977" t="s">
        <v>833</v>
      </c>
      <c r="L14" s="982"/>
      <c r="M14" s="978"/>
      <c r="N14" s="982"/>
      <c r="O14" s="981"/>
      <c r="P14" s="984">
        <f>96.4-L14-N14</f>
        <v>96.4</v>
      </c>
      <c r="Q14" s="985">
        <f>96.4-M14-O14</f>
        <v>96.4</v>
      </c>
      <c r="R14" s="983">
        <v>-2.2999999999999998</v>
      </c>
      <c r="S14" s="979">
        <v>-2.2000000000000002</v>
      </c>
      <c r="T14" s="1093">
        <v>4.9000000000000004</v>
      </c>
      <c r="U14" s="977">
        <v>4.6500000000000004</v>
      </c>
      <c r="V14" s="674">
        <v>-1</v>
      </c>
      <c r="W14" s="1093">
        <v>-1</v>
      </c>
      <c r="X14" s="981">
        <v>12.76</v>
      </c>
      <c r="Y14" s="977">
        <v>13.2</v>
      </c>
      <c r="Z14" s="982">
        <v>316.89999999999998</v>
      </c>
      <c r="AA14" s="978">
        <v>306.3</v>
      </c>
      <c r="AB14" s="674">
        <v>53</v>
      </c>
      <c r="AC14" s="985">
        <f>AB14-(L14+M14)/2/0.8*0.9</f>
        <v>53</v>
      </c>
      <c r="AD14" s="800"/>
      <c r="AE14" s="688"/>
    </row>
    <row r="15" spans="2:33" x14ac:dyDescent="0.25">
      <c r="B15" s="94"/>
      <c r="C15" s="399"/>
      <c r="D15" s="670"/>
      <c r="E15" s="657"/>
      <c r="F15" s="1072"/>
      <c r="G15" s="1073"/>
      <c r="H15" s="1078"/>
      <c r="I15" s="1078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9" t="s">
        <v>837</v>
      </c>
      <c r="D16" s="865">
        <v>254.34</v>
      </c>
      <c r="E16" s="866">
        <v>254.67</v>
      </c>
      <c r="F16" s="1085">
        <f>$B$3-(D16-$E$3)</f>
        <v>63.859999999999985</v>
      </c>
      <c r="G16" s="1086">
        <f>$B$3-(E16-$E$3)</f>
        <v>63.53</v>
      </c>
      <c r="H16" s="1087">
        <f>F16+$G$3</f>
        <v>62.659999999999982</v>
      </c>
      <c r="I16" s="1088">
        <f>G16+$G$3</f>
        <v>62.33</v>
      </c>
      <c r="J16" s="1093" t="s">
        <v>834</v>
      </c>
      <c r="K16" s="977" t="s">
        <v>834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-2.7</v>
      </c>
      <c r="S16" s="1093">
        <v>-2.6</v>
      </c>
      <c r="T16" s="1093">
        <v>8</v>
      </c>
      <c r="U16" s="977">
        <v>8.5</v>
      </c>
      <c r="V16" s="674">
        <v>2</v>
      </c>
      <c r="W16" s="1093">
        <v>2</v>
      </c>
      <c r="X16" s="979">
        <v>13.62</v>
      </c>
      <c r="Y16" s="980">
        <v>13.24</v>
      </c>
      <c r="Z16" s="982">
        <v>253.3</v>
      </c>
      <c r="AA16" s="978">
        <v>258</v>
      </c>
      <c r="AB16" s="674">
        <v>47.3</v>
      </c>
      <c r="AC16" s="985">
        <f>AB16-(L16+M16)/2/0.8*0.9</f>
        <v>47.3</v>
      </c>
      <c r="AD16" s="778">
        <f>(Z16+AA16)/(Z16+AA16+Z17+AA17)*100</f>
        <v>45.068312031732042</v>
      </c>
      <c r="AE16" s="779">
        <f>(Z16+AA17)/(Z16+AA16+Z17+AA17)*100</f>
        <v>49.325694138386957</v>
      </c>
    </row>
    <row r="17" spans="2:31" x14ac:dyDescent="0.25">
      <c r="B17" s="820"/>
      <c r="C17" s="1094">
        <v>44422</v>
      </c>
      <c r="D17" s="975">
        <v>301.61</v>
      </c>
      <c r="E17" s="976">
        <v>301.64</v>
      </c>
      <c r="F17" s="1089">
        <f>$B$5-(D17-$E$5)</f>
        <v>84.189999999999941</v>
      </c>
      <c r="G17" s="1090">
        <f>$B$5-(E17-$E$5)</f>
        <v>84.159999999999968</v>
      </c>
      <c r="H17" s="1091">
        <f>F17+$G$5</f>
        <v>82.289999999999935</v>
      </c>
      <c r="I17" s="1092">
        <f>G17+$G$5</f>
        <v>82.259999999999962</v>
      </c>
      <c r="J17" s="1093" t="s">
        <v>832</v>
      </c>
      <c r="K17" s="977" t="s">
        <v>833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-2.2999999999999998</v>
      </c>
      <c r="S17" s="979">
        <v>-2.2999999999999998</v>
      </c>
      <c r="T17" s="1093">
        <v>4.9000000000000004</v>
      </c>
      <c r="U17" s="977">
        <v>4.6500000000000004</v>
      </c>
      <c r="V17" s="674">
        <v>-1</v>
      </c>
      <c r="W17" s="1093">
        <v>-1</v>
      </c>
      <c r="X17" s="981">
        <v>12.76</v>
      </c>
      <c r="Y17" s="977">
        <v>12.8</v>
      </c>
      <c r="Z17" s="982">
        <v>316.89999999999998</v>
      </c>
      <c r="AA17" s="978">
        <v>306.3</v>
      </c>
      <c r="AB17" s="674">
        <v>53</v>
      </c>
      <c r="AC17" s="985">
        <f>AB17-(L17+M17)/2/0.8*0.9</f>
        <v>53</v>
      </c>
      <c r="AD17" s="800"/>
      <c r="AE17" s="688"/>
    </row>
    <row r="18" spans="2:31" x14ac:dyDescent="0.25">
      <c r="B18" s="94"/>
      <c r="C18" s="399"/>
      <c r="D18" s="670"/>
      <c r="E18" s="657"/>
      <c r="F18" s="1072"/>
      <c r="G18" s="1073"/>
      <c r="H18" s="1078"/>
      <c r="I18" s="1078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1" x14ac:dyDescent="0.25">
      <c r="B19" s="819"/>
      <c r="C19" s="1079" t="s">
        <v>838</v>
      </c>
      <c r="D19" s="865">
        <v>254.31</v>
      </c>
      <c r="E19" s="866">
        <v>254.7</v>
      </c>
      <c r="F19" s="1068">
        <f>$B$3-(D19-$E$3)</f>
        <v>63.889999999999986</v>
      </c>
      <c r="G19" s="1069">
        <f>$B$3-(E19-$E$3)</f>
        <v>63.5</v>
      </c>
      <c r="H19" s="1074">
        <f>F19+$G$3</f>
        <v>62.689999999999984</v>
      </c>
      <c r="I19" s="1075">
        <f>G19+$G$3</f>
        <v>62.3</v>
      </c>
      <c r="J19" s="973"/>
      <c r="K19" s="977"/>
      <c r="L19" s="982">
        <v>28.02</v>
      </c>
      <c r="M19" s="978">
        <v>27.18</v>
      </c>
      <c r="N19" s="982"/>
      <c r="O19" s="981"/>
      <c r="P19" s="984">
        <f>87.4-L19-N19</f>
        <v>59.38000000000001</v>
      </c>
      <c r="Q19" s="985">
        <f>87.4-M19-O19</f>
        <v>60.220000000000006</v>
      </c>
      <c r="R19" s="674">
        <v>-2.8</v>
      </c>
      <c r="S19" s="973">
        <v>-2.6</v>
      </c>
      <c r="T19" s="973"/>
      <c r="U19" s="977"/>
      <c r="V19" s="674">
        <v>1.7</v>
      </c>
      <c r="W19" s="973">
        <v>1.8</v>
      </c>
      <c r="X19" s="979"/>
      <c r="Y19" s="980"/>
      <c r="Z19" s="982">
        <v>254.1</v>
      </c>
      <c r="AA19" s="978">
        <v>258.8</v>
      </c>
      <c r="AB19" s="674">
        <v>49.2</v>
      </c>
      <c r="AC19" s="985">
        <f>AB19-(L19+M19)/2/0.8*0.9</f>
        <v>18.150000000000002</v>
      </c>
      <c r="AD19" s="778">
        <f>(Z19+AA19)/(Z19+AA19+Z20+AA20)*100</f>
        <v>44.85351989505903</v>
      </c>
      <c r="AE19" s="779">
        <f>(Z19+AA20)/(Z19+AA19+Z20+AA20)*100</f>
        <v>49.094884127678178</v>
      </c>
    </row>
    <row r="20" spans="2:31" x14ac:dyDescent="0.25">
      <c r="B20" s="820"/>
      <c r="C20" s="1094">
        <v>44424</v>
      </c>
      <c r="D20" s="975">
        <v>302.85000000000002</v>
      </c>
      <c r="E20" s="976">
        <v>303.06</v>
      </c>
      <c r="F20" s="1070">
        <f>$B$5-(D20-$E$5)</f>
        <v>82.949999999999932</v>
      </c>
      <c r="G20" s="1071">
        <f>$B$5-(E20-$E$5)</f>
        <v>82.739999999999952</v>
      </c>
      <c r="H20" s="1076">
        <f>F20+$G$5</f>
        <v>81.049999999999926</v>
      </c>
      <c r="I20" s="1077">
        <f>G20+$G$5</f>
        <v>80.839999999999947</v>
      </c>
      <c r="J20" s="973"/>
      <c r="K20" s="977"/>
      <c r="L20" s="982">
        <v>19.079999999999998</v>
      </c>
      <c r="M20" s="978">
        <v>18.059999999999999</v>
      </c>
      <c r="N20" s="982"/>
      <c r="O20" s="981"/>
      <c r="P20" s="984">
        <f>96.4-L20-N20</f>
        <v>77.320000000000007</v>
      </c>
      <c r="Q20" s="985">
        <f>96.4-M20-O20</f>
        <v>78.34</v>
      </c>
      <c r="R20" s="983">
        <v>-2.4</v>
      </c>
      <c r="S20" s="979">
        <v>-2.4</v>
      </c>
      <c r="T20" s="973"/>
      <c r="U20" s="977"/>
      <c r="V20" s="674">
        <v>-1.2</v>
      </c>
      <c r="W20" s="973">
        <v>-1</v>
      </c>
      <c r="X20" s="981"/>
      <c r="Y20" s="977"/>
      <c r="Z20" s="982">
        <v>323.3</v>
      </c>
      <c r="AA20" s="978">
        <v>307.3</v>
      </c>
      <c r="AB20" s="674">
        <v>44.6</v>
      </c>
      <c r="AC20" s="985">
        <f>AB20-(L20+M20)/2/0.8*0.9</f>
        <v>23.708750000000002</v>
      </c>
      <c r="AD20" s="800"/>
      <c r="AE20" s="688"/>
    </row>
    <row r="21" spans="2:31" x14ac:dyDescent="0.25">
      <c r="B21" s="94"/>
      <c r="C21" s="399"/>
      <c r="D21" s="670"/>
      <c r="E21" s="657"/>
      <c r="F21" s="1072"/>
      <c r="G21" s="1073"/>
      <c r="H21" s="1078"/>
      <c r="I21" s="1078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1" x14ac:dyDescent="0.25">
      <c r="B22" s="819"/>
      <c r="C22" s="1079"/>
      <c r="D22" s="865"/>
      <c r="E22" s="866"/>
      <c r="F22" s="1068">
        <f>$B$3-(D22-$E$3)</f>
        <v>318.2</v>
      </c>
      <c r="G22" s="1069">
        <f>$B$3-(E22-$E$3)</f>
        <v>318.2</v>
      </c>
      <c r="H22" s="1074">
        <f>F22+$G$3</f>
        <v>317</v>
      </c>
      <c r="I22" s="1075">
        <f>G22+$G$3</f>
        <v>317</v>
      </c>
      <c r="J22" s="973"/>
      <c r="K22" s="977"/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/>
      <c r="S22" s="973"/>
      <c r="T22" s="973"/>
      <c r="U22" s="977"/>
      <c r="V22" s="674"/>
      <c r="W22" s="973"/>
      <c r="X22" s="979"/>
      <c r="Y22" s="980"/>
      <c r="Z22" s="982"/>
      <c r="AA22" s="978"/>
      <c r="AB22" s="674"/>
      <c r="AC22" s="985">
        <f>AB22-(L22+M22)/2/0.8*0.9</f>
        <v>0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1" x14ac:dyDescent="0.25">
      <c r="B23" s="820"/>
      <c r="C23" s="406"/>
      <c r="D23" s="1064"/>
      <c r="E23" s="976"/>
      <c r="F23" s="1070">
        <f>$B$5-(D23-$E$5)</f>
        <v>385.79999999999995</v>
      </c>
      <c r="G23" s="1071">
        <f>$B$5-(E23-$E$5)</f>
        <v>385.79999999999995</v>
      </c>
      <c r="H23" s="1076">
        <f>F23+$G$5</f>
        <v>383.9</v>
      </c>
      <c r="I23" s="1077">
        <f>G23+$G$5</f>
        <v>383.9</v>
      </c>
      <c r="J23" s="973"/>
      <c r="K23" s="977"/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/>
      <c r="S23" s="979"/>
      <c r="T23" s="973"/>
      <c r="U23" s="977"/>
      <c r="V23" s="674"/>
      <c r="W23" s="973"/>
      <c r="X23" s="981"/>
      <c r="Y23" s="977"/>
      <c r="Z23" s="982"/>
      <c r="AA23" s="978"/>
      <c r="AB23" s="674"/>
      <c r="AC23" s="985">
        <f>AB23-(L23+M23)/2/0.8*0.9</f>
        <v>0</v>
      </c>
      <c r="AD23" s="800"/>
      <c r="AE23" s="688"/>
    </row>
    <row r="24" spans="2:31" x14ac:dyDescent="0.25">
      <c r="B24" s="94"/>
      <c r="C24" s="399"/>
      <c r="D24" s="670"/>
      <c r="E24" s="657"/>
      <c r="F24" s="1072"/>
      <c r="G24" s="1073"/>
      <c r="H24" s="1078"/>
      <c r="I24" s="1078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1" x14ac:dyDescent="0.25">
      <c r="B25" s="819"/>
      <c r="C25" s="1079"/>
      <c r="D25" s="865"/>
      <c r="E25" s="866"/>
      <c r="F25" s="1068">
        <f>$B$3-(D25-$E$3)</f>
        <v>318.2</v>
      </c>
      <c r="G25" s="1069">
        <f>$B$3-(E25-$E$3)</f>
        <v>318.2</v>
      </c>
      <c r="H25" s="1074">
        <f>F25+$G$3</f>
        <v>317</v>
      </c>
      <c r="I25" s="1075">
        <f>G25+$G$3</f>
        <v>317</v>
      </c>
      <c r="J25" s="1049"/>
      <c r="K25" s="977"/>
      <c r="L25" s="982"/>
      <c r="M25" s="978"/>
      <c r="N25" s="982"/>
      <c r="O25" s="981"/>
      <c r="P25" s="984">
        <f>87.4-L25-N25</f>
        <v>87.4</v>
      </c>
      <c r="Q25" s="985">
        <f>87.4-M25-O25</f>
        <v>87.4</v>
      </c>
      <c r="R25" s="674"/>
      <c r="S25" s="973"/>
      <c r="T25" s="973"/>
      <c r="U25" s="977"/>
      <c r="V25" s="674"/>
      <c r="W25" s="973"/>
      <c r="X25" s="979"/>
      <c r="Y25" s="980"/>
      <c r="Z25" s="982"/>
      <c r="AA25" s="978"/>
      <c r="AB25" s="674"/>
      <c r="AC25" s="985">
        <f>AB25-(L25+M25)/2/0.8*0.9</f>
        <v>0</v>
      </c>
      <c r="AD25" s="778" t="e">
        <f>(Z25+AA25)/(Z25+AA25+Z26+AA26)*100</f>
        <v>#DIV/0!</v>
      </c>
      <c r="AE25" s="779" t="e">
        <f>(Z25+AA26)/(Z25+AA25+Z26+AA26)*100</f>
        <v>#DIV/0!</v>
      </c>
    </row>
    <row r="26" spans="2:31" x14ac:dyDescent="0.25">
      <c r="B26" s="820"/>
      <c r="C26" s="406"/>
      <c r="D26" s="975"/>
      <c r="E26" s="976"/>
      <c r="F26" s="1070">
        <f>$B$5-(D26-$E$5)</f>
        <v>385.79999999999995</v>
      </c>
      <c r="G26" s="1071">
        <f>$B$5-(E26-$E$5)</f>
        <v>385.79999999999995</v>
      </c>
      <c r="H26" s="1076">
        <f>F26+$G$5</f>
        <v>383.9</v>
      </c>
      <c r="I26" s="1077">
        <f>G26+$G$5</f>
        <v>383.9</v>
      </c>
      <c r="J26" s="1049"/>
      <c r="K26" s="977"/>
      <c r="L26" s="982"/>
      <c r="M26" s="978"/>
      <c r="N26" s="982"/>
      <c r="O26" s="981"/>
      <c r="P26" s="984">
        <f>96.4-L26-N26</f>
        <v>96.4</v>
      </c>
      <c r="Q26" s="985">
        <f>96.4-M26-O26</f>
        <v>96.4</v>
      </c>
      <c r="R26" s="983"/>
      <c r="S26" s="979"/>
      <c r="T26" s="973"/>
      <c r="U26" s="977"/>
      <c r="V26" s="674"/>
      <c r="W26" s="973"/>
      <c r="X26" s="981"/>
      <c r="Y26" s="977"/>
      <c r="Z26" s="982"/>
      <c r="AA26" s="978"/>
      <c r="AB26" s="674"/>
      <c r="AC26" s="985">
        <f>AB26-(L26+M26)/2/0.8*0.9</f>
        <v>0</v>
      </c>
      <c r="AD26" s="800"/>
      <c r="AE26" s="688"/>
    </row>
    <row r="27" spans="2:31" x14ac:dyDescent="0.25">
      <c r="B27" s="94"/>
      <c r="C27" s="399"/>
      <c r="D27" s="670"/>
      <c r="E27" s="657"/>
      <c r="F27" s="1072"/>
      <c r="G27" s="1073"/>
      <c r="H27" s="1078"/>
      <c r="I27" s="1078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1" x14ac:dyDescent="0.25">
      <c r="B28" s="819"/>
      <c r="C28" s="1079"/>
      <c r="D28" s="865"/>
      <c r="E28" s="866"/>
      <c r="F28" s="1068">
        <f>$B$3-(D28-$E$3)</f>
        <v>318.2</v>
      </c>
      <c r="G28" s="1069">
        <f>$B$3-(E28-$E$3)</f>
        <v>318.2</v>
      </c>
      <c r="H28" s="1074">
        <f>F28+$G$3</f>
        <v>317</v>
      </c>
      <c r="I28" s="1075">
        <f>G28+$G$3</f>
        <v>317</v>
      </c>
      <c r="J28" s="973"/>
      <c r="K28" s="977"/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/>
      <c r="S28" s="973"/>
      <c r="T28" s="973"/>
      <c r="U28" s="977"/>
      <c r="V28" s="674"/>
      <c r="W28" s="973"/>
      <c r="X28" s="979"/>
      <c r="Y28" s="980"/>
      <c r="Z28" s="982"/>
      <c r="AA28" s="978"/>
      <c r="AB28" s="674"/>
      <c r="AC28" s="985">
        <f>AB28-(L28+M28)/2/0.8*0.9</f>
        <v>0</v>
      </c>
      <c r="AD28" s="778" t="e">
        <f>(Z28+AA28)/(Z28+AA28+Z29+AA29)*100</f>
        <v>#DIV/0!</v>
      </c>
      <c r="AE28" s="779" t="e">
        <f>(Z28+AA29)/(Z28+AA28+Z29+AA29)*100</f>
        <v>#DIV/0!</v>
      </c>
    </row>
    <row r="29" spans="2:31" x14ac:dyDescent="0.25">
      <c r="B29" s="820"/>
      <c r="C29" s="406"/>
      <c r="D29" s="975"/>
      <c r="E29" s="976"/>
      <c r="F29" s="1070">
        <f>$B$5-(D29-$E$5)</f>
        <v>385.79999999999995</v>
      </c>
      <c r="G29" s="1071">
        <f>$B$5-(E29-$E$5)</f>
        <v>385.79999999999995</v>
      </c>
      <c r="H29" s="1076">
        <f>F29+$G$5</f>
        <v>383.9</v>
      </c>
      <c r="I29" s="1077">
        <f>G29+$G$5</f>
        <v>383.9</v>
      </c>
      <c r="J29" s="973"/>
      <c r="K29" s="977"/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/>
      <c r="S29" s="979"/>
      <c r="T29" s="973"/>
      <c r="U29" s="977"/>
      <c r="V29" s="674"/>
      <c r="W29" s="973"/>
      <c r="X29" s="981"/>
      <c r="Y29" s="977"/>
      <c r="Z29" s="982"/>
      <c r="AA29" s="978"/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099" t="s">
        <v>0</v>
      </c>
      <c r="B4" s="1100"/>
      <c r="C4" s="1100"/>
      <c r="D4" s="1100"/>
      <c r="E4" s="1100"/>
      <c r="F4" s="1101"/>
    </row>
    <row r="5" spans="1:6" x14ac:dyDescent="0.2">
      <c r="A5" s="2" t="s">
        <v>1</v>
      </c>
      <c r="B5" s="1102" t="s">
        <v>756</v>
      </c>
      <c r="C5" s="1103"/>
      <c r="D5" s="3" t="s">
        <v>2</v>
      </c>
      <c r="E5" s="1104" t="s">
        <v>813</v>
      </c>
      <c r="F5" s="1105"/>
    </row>
    <row r="6" spans="1:6" x14ac:dyDescent="0.2">
      <c r="A6" s="4" t="s">
        <v>3</v>
      </c>
      <c r="B6" s="1106"/>
      <c r="C6" s="1107"/>
      <c r="D6" s="5" t="s">
        <v>4</v>
      </c>
      <c r="E6" s="1108" t="s">
        <v>814</v>
      </c>
      <c r="F6" s="1109"/>
    </row>
    <row r="7" spans="1:6" x14ac:dyDescent="0.2">
      <c r="A7" s="6" t="s">
        <v>5</v>
      </c>
      <c r="B7" s="1095" t="s">
        <v>815</v>
      </c>
      <c r="C7" s="1096"/>
      <c r="D7" s="7" t="s">
        <v>6</v>
      </c>
      <c r="E7" s="1097" t="s">
        <v>816</v>
      </c>
      <c r="F7" s="1098"/>
    </row>
    <row r="9" spans="1:6" x14ac:dyDescent="0.2">
      <c r="A9" s="1115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6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7" t="s">
        <v>759</v>
      </c>
      <c r="B12" s="959" t="s">
        <v>785</v>
      </c>
      <c r="C12" s="960" t="s">
        <v>785</v>
      </c>
      <c r="D12" s="1118" t="s">
        <v>11</v>
      </c>
      <c r="E12" s="1011"/>
      <c r="F12" s="1012"/>
    </row>
    <row r="13" spans="1:6" x14ac:dyDescent="0.2">
      <c r="A13" s="1116"/>
      <c r="B13" s="961" t="s">
        <v>786</v>
      </c>
      <c r="C13" s="962" t="s">
        <v>786</v>
      </c>
      <c r="D13" s="1119"/>
      <c r="E13" s="1013"/>
      <c r="F13" s="1014"/>
    </row>
    <row r="15" spans="1:6" x14ac:dyDescent="0.2">
      <c r="A15" s="1120" t="s">
        <v>48</v>
      </c>
      <c r="B15" s="64">
        <v>-2.9</v>
      </c>
      <c r="C15" s="64">
        <v>-2.6</v>
      </c>
      <c r="D15" s="1122" t="s">
        <v>508</v>
      </c>
      <c r="E15" s="1040">
        <v>2</v>
      </c>
      <c r="F15" s="1041">
        <v>2</v>
      </c>
    </row>
    <row r="16" spans="1:6" x14ac:dyDescent="0.2">
      <c r="A16" s="1121"/>
      <c r="B16" s="958">
        <v>-2.6</v>
      </c>
      <c r="C16" s="958">
        <v>-2.2999999999999998</v>
      </c>
      <c r="D16" s="1123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4" t="s">
        <v>536</v>
      </c>
      <c r="I22" s="1124"/>
      <c r="J22" s="1124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10">
        <f>J34-K34-J25</f>
        <v>59.920000000000016</v>
      </c>
      <c r="M34" s="1111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12">
        <f>J35-K35-J27</f>
        <v>68.599999999999994</v>
      </c>
      <c r="M35" s="1113"/>
    </row>
    <row r="36" spans="1:15" x14ac:dyDescent="0.2">
      <c r="C36" s="1114" t="s">
        <v>574</v>
      </c>
      <c r="D36" s="1114"/>
      <c r="E36" s="1114"/>
      <c r="F36" s="1114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14" t="s">
        <v>574</v>
      </c>
      <c r="D40" s="1114"/>
      <c r="E40" s="1114"/>
      <c r="F40" s="1114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099" t="s">
        <v>0</v>
      </c>
      <c r="B4" s="1100"/>
      <c r="C4" s="1100"/>
      <c r="D4" s="1100"/>
      <c r="E4" s="1100"/>
      <c r="F4" s="1101"/>
    </row>
    <row r="5" spans="1:6" x14ac:dyDescent="0.2">
      <c r="A5" s="2" t="s">
        <v>1</v>
      </c>
      <c r="B5" s="1102" t="s">
        <v>664</v>
      </c>
      <c r="C5" s="1103"/>
      <c r="D5" s="3" t="s">
        <v>2</v>
      </c>
      <c r="E5" s="1104" t="s">
        <v>755</v>
      </c>
      <c r="F5" s="1105"/>
    </row>
    <row r="6" spans="1:6" x14ac:dyDescent="0.2">
      <c r="A6" s="4" t="s">
        <v>3</v>
      </c>
      <c r="B6" s="1106"/>
      <c r="C6" s="1107"/>
      <c r="D6" s="5" t="s">
        <v>4</v>
      </c>
      <c r="E6" s="1108" t="s">
        <v>757</v>
      </c>
      <c r="F6" s="1109"/>
    </row>
    <row r="7" spans="1:6" x14ac:dyDescent="0.2">
      <c r="A7" s="6" t="s">
        <v>5</v>
      </c>
      <c r="B7" s="1095" t="s">
        <v>820</v>
      </c>
      <c r="C7" s="1096"/>
      <c r="D7" s="7" t="s">
        <v>6</v>
      </c>
      <c r="E7" s="1097" t="s">
        <v>819</v>
      </c>
      <c r="F7" s="1098"/>
    </row>
    <row r="9" spans="1:6" x14ac:dyDescent="0.2">
      <c r="A9" s="1115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6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7" t="s">
        <v>759</v>
      </c>
      <c r="B12" s="959">
        <v>62</v>
      </c>
      <c r="C12" s="960"/>
      <c r="D12" s="1118" t="s">
        <v>11</v>
      </c>
      <c r="E12" s="1011"/>
      <c r="F12" s="1012"/>
    </row>
    <row r="13" spans="1:6" x14ac:dyDescent="0.2">
      <c r="A13" s="1116"/>
      <c r="B13" s="961">
        <v>82</v>
      </c>
      <c r="C13" s="962"/>
      <c r="D13" s="1119"/>
      <c r="E13" s="1013"/>
      <c r="F13" s="1014"/>
    </row>
    <row r="15" spans="1:6" x14ac:dyDescent="0.2">
      <c r="A15" s="1120" t="s">
        <v>48</v>
      </c>
      <c r="B15" s="64"/>
      <c r="C15" s="64"/>
      <c r="D15" s="1122" t="s">
        <v>508</v>
      </c>
      <c r="E15" s="1040"/>
      <c r="F15" s="1041"/>
    </row>
    <row r="16" spans="1:6" x14ac:dyDescent="0.2">
      <c r="A16" s="1121"/>
      <c r="B16" s="958"/>
      <c r="C16" s="958"/>
      <c r="D16" s="1123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4" t="s">
        <v>536</v>
      </c>
      <c r="I22" s="1124"/>
      <c r="J22" s="1124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50" t="s">
        <v>766</v>
      </c>
      <c r="C25" s="1051" t="s">
        <v>543</v>
      </c>
      <c r="D25" s="30" t="s">
        <v>13</v>
      </c>
      <c r="E25" s="1054" t="s">
        <v>792</v>
      </c>
      <c r="F25" s="1055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2" t="s">
        <v>765</v>
      </c>
      <c r="C26" s="1053" t="s">
        <v>543</v>
      </c>
      <c r="D26" s="25" t="s">
        <v>17</v>
      </c>
      <c r="E26" s="1056" t="s">
        <v>793</v>
      </c>
      <c r="F26" s="1057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60" t="s">
        <v>795</v>
      </c>
      <c r="F32" s="1058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60" t="s">
        <v>797</v>
      </c>
      <c r="F33" s="1059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1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10">
        <f>J34-K34-J25</f>
        <v>59.920000000000016</v>
      </c>
      <c r="M34" s="1111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2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12">
        <f>J35-K35-J27</f>
        <v>68.599999999999994</v>
      </c>
      <c r="M35" s="1113"/>
    </row>
    <row r="36" spans="1:13" x14ac:dyDescent="0.2">
      <c r="C36" s="1114" t="s">
        <v>574</v>
      </c>
      <c r="D36" s="1114"/>
      <c r="E36" s="1114"/>
      <c r="F36" s="1114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14" t="s">
        <v>574</v>
      </c>
      <c r="D40" s="1114"/>
      <c r="E40" s="1114"/>
      <c r="F40" s="1114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25" t="s">
        <v>638</v>
      </c>
      <c r="AC11" s="1126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32" t="s">
        <v>645</v>
      </c>
      <c r="Z18" s="1133"/>
      <c r="AA18" s="1133"/>
      <c r="AB18" s="1133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27" t="s">
        <v>646</v>
      </c>
      <c r="Z19" s="1128"/>
      <c r="AA19" s="1128"/>
      <c r="AB19" s="1129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30" t="s">
        <v>644</v>
      </c>
      <c r="Z20" s="1131"/>
      <c r="AA20" s="1131"/>
      <c r="AB20" s="1131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37" t="s">
        <v>708</v>
      </c>
      <c r="B1" s="1138"/>
      <c r="C1" s="1138"/>
      <c r="D1" s="1139"/>
      <c r="F1" s="924"/>
      <c r="G1" s="924"/>
      <c r="H1" s="924"/>
      <c r="I1" s="924"/>
    </row>
    <row r="2" spans="1:9" s="903" customFormat="1" x14ac:dyDescent="0.25">
      <c r="A2" s="1140" t="s">
        <v>668</v>
      </c>
      <c r="B2" s="1142" t="s">
        <v>699</v>
      </c>
      <c r="C2" s="1144" t="s">
        <v>669</v>
      </c>
      <c r="D2" s="1146">
        <v>44336</v>
      </c>
      <c r="F2" s="380"/>
      <c r="G2" s="380"/>
      <c r="H2" s="380"/>
      <c r="I2" s="380"/>
    </row>
    <row r="3" spans="1:9" s="903" customFormat="1" x14ac:dyDescent="0.25">
      <c r="A3" s="1141"/>
      <c r="B3" s="1143"/>
      <c r="C3" s="1145"/>
      <c r="D3" s="1147"/>
      <c r="F3" s="380"/>
      <c r="G3" s="380"/>
      <c r="H3" s="380"/>
      <c r="I3" s="380"/>
    </row>
    <row r="4" spans="1:9" s="903" customFormat="1" ht="21" x14ac:dyDescent="0.35">
      <c r="A4" s="1134" t="s">
        <v>670</v>
      </c>
      <c r="B4" s="1135"/>
      <c r="C4" s="1135"/>
      <c r="D4" s="1136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48" t="s">
        <v>693</v>
      </c>
      <c r="B18" s="1149"/>
      <c r="C18" s="1149"/>
      <c r="D18" s="1150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51" t="s">
        <v>695</v>
      </c>
      <c r="B20" s="1152"/>
      <c r="C20" s="1152"/>
      <c r="D20" s="1153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54" t="s">
        <v>698</v>
      </c>
      <c r="B23" s="1155"/>
      <c r="C23" s="1155"/>
      <c r="D23" s="1156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57" t="s">
        <v>673</v>
      </c>
      <c r="B32" s="1158"/>
      <c r="C32" s="1158"/>
      <c r="D32" s="1159"/>
      <c r="F32" s="928" t="s">
        <v>747</v>
      </c>
      <c r="G32" s="928"/>
      <c r="H32" s="928"/>
    </row>
    <row r="33" spans="1:9" s="903" customFormat="1" ht="20.100000000000001" customHeight="1" x14ac:dyDescent="0.25">
      <c r="A33" s="1160"/>
      <c r="B33" s="1161"/>
      <c r="C33" s="1161"/>
      <c r="D33" s="1162"/>
      <c r="F33" s="928" t="s">
        <v>743</v>
      </c>
      <c r="G33" s="928"/>
      <c r="H33" s="928"/>
    </row>
    <row r="34" spans="1:9" s="903" customFormat="1" ht="20.100000000000001" customHeight="1" x14ac:dyDescent="0.25">
      <c r="A34" s="1163"/>
      <c r="B34" s="1164"/>
      <c r="C34" s="1164"/>
      <c r="D34" s="1165"/>
      <c r="F34" s="928" t="s">
        <v>748</v>
      </c>
      <c r="G34" s="928"/>
      <c r="H34" s="928"/>
    </row>
    <row r="35" spans="1:9" s="903" customFormat="1" ht="20.100000000000001" customHeight="1" x14ac:dyDescent="0.25">
      <c r="A35" s="1163"/>
      <c r="B35" s="1164"/>
      <c r="C35" s="1164"/>
      <c r="D35" s="1165"/>
      <c r="F35" s="928" t="s">
        <v>742</v>
      </c>
      <c r="G35" s="928"/>
      <c r="H35" s="928"/>
    </row>
    <row r="36" spans="1:9" s="903" customFormat="1" ht="20.100000000000001" customHeight="1" x14ac:dyDescent="0.25">
      <c r="A36" s="1163"/>
      <c r="B36" s="1164"/>
      <c r="C36" s="1164"/>
      <c r="D36" s="1165"/>
    </row>
    <row r="37" spans="1:9" s="903" customFormat="1" ht="20.100000000000001" customHeight="1" x14ac:dyDescent="0.25">
      <c r="A37" s="1163"/>
      <c r="B37" s="1164"/>
      <c r="C37" s="1164"/>
      <c r="D37" s="1165"/>
    </row>
    <row r="38" spans="1:9" s="903" customFormat="1" ht="20.100000000000001" customHeight="1" x14ac:dyDescent="0.25">
      <c r="A38" s="1163"/>
      <c r="B38" s="1164"/>
      <c r="C38" s="1164"/>
      <c r="D38" s="1165"/>
    </row>
    <row r="39" spans="1:9" s="903" customFormat="1" ht="20.100000000000001" customHeight="1" x14ac:dyDescent="0.25">
      <c r="A39" s="1163"/>
      <c r="B39" s="1164"/>
      <c r="C39" s="1164"/>
      <c r="D39" s="1165"/>
    </row>
    <row r="40" spans="1:9" s="903" customFormat="1" ht="20.100000000000001" customHeight="1" x14ac:dyDescent="0.25">
      <c r="A40" s="1163"/>
      <c r="B40" s="1164"/>
      <c r="C40" s="1164"/>
      <c r="D40" s="1165"/>
    </row>
    <row r="41" spans="1:9" s="903" customFormat="1" ht="20.100000000000001" customHeight="1" x14ac:dyDescent="0.25">
      <c r="A41" s="1163"/>
      <c r="B41" s="1164"/>
      <c r="C41" s="1164"/>
      <c r="D41" s="1165"/>
    </row>
    <row r="42" spans="1:9" s="903" customFormat="1" ht="20.100000000000001" customHeight="1" x14ac:dyDescent="0.25">
      <c r="A42" s="1163"/>
      <c r="B42" s="1164"/>
      <c r="C42" s="1164"/>
      <c r="D42" s="1165"/>
      <c r="F42" s="380"/>
      <c r="G42" s="380"/>
      <c r="H42" s="380"/>
      <c r="I42" s="380"/>
    </row>
    <row r="43" spans="1:9" s="903" customFormat="1" ht="20.100000000000001" customHeight="1" x14ac:dyDescent="0.25">
      <c r="A43" s="1163"/>
      <c r="B43" s="1164"/>
      <c r="C43" s="1164"/>
      <c r="D43" s="1165"/>
      <c r="F43" s="380"/>
      <c r="G43" s="380"/>
      <c r="H43" s="380"/>
      <c r="I43" s="380"/>
    </row>
    <row r="44" spans="1:9" s="903" customFormat="1" ht="20.100000000000001" customHeight="1" x14ac:dyDescent="0.25">
      <c r="A44" s="1163"/>
      <c r="B44" s="1164"/>
      <c r="C44" s="1164"/>
      <c r="D44" s="1165"/>
      <c r="F44" s="380"/>
      <c r="G44" s="380"/>
      <c r="H44" s="380"/>
      <c r="I44" s="380"/>
    </row>
    <row r="45" spans="1:9" s="903" customFormat="1" ht="20.100000000000001" customHeight="1" x14ac:dyDescent="0.25">
      <c r="A45" s="1163"/>
      <c r="B45" s="1164"/>
      <c r="C45" s="1164"/>
      <c r="D45" s="1165"/>
      <c r="F45" s="380"/>
      <c r="G45" s="380"/>
      <c r="H45" s="380"/>
      <c r="I45" s="380"/>
    </row>
    <row r="46" spans="1:9" s="903" customFormat="1" ht="20.100000000000001" customHeight="1" x14ac:dyDescent="0.25">
      <c r="A46" s="1163"/>
      <c r="B46" s="1164"/>
      <c r="C46" s="1164"/>
      <c r="D46" s="1165"/>
      <c r="F46" s="380"/>
      <c r="G46" s="380"/>
      <c r="H46" s="380"/>
      <c r="I46" s="380"/>
    </row>
    <row r="47" spans="1:9" s="903" customFormat="1" ht="20.100000000000001" customHeight="1" thickBot="1" x14ac:dyDescent="0.3">
      <c r="A47" s="1166"/>
      <c r="B47" s="1167"/>
      <c r="C47" s="1167"/>
      <c r="D47" s="1168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18:D18"/>
    <mergeCell ref="A20:D20"/>
    <mergeCell ref="A23:D23"/>
    <mergeCell ref="A32:D32"/>
    <mergeCell ref="A33:D47"/>
    <mergeCell ref="A4:D4"/>
    <mergeCell ref="A1:D1"/>
    <mergeCell ref="A2:A3"/>
    <mergeCell ref="B2:B3"/>
    <mergeCell ref="C2:C3"/>
    <mergeCell ref="D2:D3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76" t="s">
        <v>13</v>
      </c>
      <c r="C2" s="1176"/>
      <c r="D2" s="1176"/>
      <c r="E2" s="1176"/>
      <c r="F2" s="1176"/>
      <c r="G2" s="1176"/>
      <c r="K2" s="1176" t="s">
        <v>17</v>
      </c>
      <c r="L2" s="1176"/>
      <c r="M2" s="1176"/>
      <c r="N2" s="1176"/>
      <c r="O2" s="1176"/>
      <c r="P2" s="1176"/>
      <c r="T2" s="1169" t="s">
        <v>88</v>
      </c>
      <c r="U2" s="1169"/>
      <c r="V2" s="1169"/>
      <c r="W2" s="1169"/>
      <c r="X2" s="1169"/>
      <c r="Y2" s="1169"/>
      <c r="Z2" s="1169"/>
      <c r="AA2" s="1169"/>
      <c r="AB2" s="1169"/>
    </row>
    <row r="3" spans="2:38" x14ac:dyDescent="0.2">
      <c r="B3" s="1176"/>
      <c r="C3" s="1176"/>
      <c r="D3" s="1176"/>
      <c r="E3" s="1176"/>
      <c r="F3" s="1176"/>
      <c r="G3" s="1176"/>
      <c r="K3" s="1176"/>
      <c r="L3" s="1176"/>
      <c r="M3" s="1176"/>
      <c r="N3" s="1176"/>
      <c r="O3" s="1176"/>
      <c r="P3" s="1176"/>
      <c r="T3" s="1169"/>
      <c r="U3" s="1169"/>
      <c r="V3" s="1169"/>
      <c r="W3" s="1169"/>
      <c r="X3" s="1169"/>
      <c r="Y3" s="1169"/>
      <c r="Z3" s="1169"/>
      <c r="AA3" s="1169"/>
      <c r="AB3" s="1169"/>
    </row>
    <row r="4" spans="2:38" ht="13.5" thickBot="1" x14ac:dyDescent="0.25"/>
    <row r="5" spans="2:38" x14ac:dyDescent="0.2">
      <c r="B5" s="1172" t="s">
        <v>63</v>
      </c>
      <c r="C5" s="1173"/>
      <c r="D5" s="533" t="s">
        <v>428</v>
      </c>
      <c r="J5" s="195"/>
      <c r="K5" s="1172" t="s">
        <v>64</v>
      </c>
      <c r="L5" s="1173"/>
      <c r="AC5" s="1170" t="s">
        <v>92</v>
      </c>
      <c r="AD5" s="1171"/>
    </row>
    <row r="6" spans="2:38" ht="13.5" thickBot="1" x14ac:dyDescent="0.25">
      <c r="B6" s="1177"/>
      <c r="C6" s="1178"/>
      <c r="J6" s="195"/>
      <c r="K6" s="1177"/>
      <c r="L6" s="1178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72" t="s">
        <v>82</v>
      </c>
      <c r="C18" s="1173"/>
      <c r="K18" s="1172" t="s">
        <v>83</v>
      </c>
      <c r="L18" s="1173"/>
      <c r="T18" s="1" t="s">
        <v>132</v>
      </c>
    </row>
    <row r="19" spans="2:20" ht="13.5" thickBot="1" x14ac:dyDescent="0.25">
      <c r="B19" s="1177"/>
      <c r="C19" s="1178"/>
      <c r="K19" s="1174"/>
      <c r="L19" s="1175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72" t="s">
        <v>85</v>
      </c>
      <c r="C31" s="1173"/>
      <c r="K31" s="1172" t="s">
        <v>86</v>
      </c>
      <c r="L31" s="1173"/>
    </row>
    <row r="32" spans="2:20" ht="13.5" thickBot="1" x14ac:dyDescent="0.25">
      <c r="B32" s="1177"/>
      <c r="C32" s="1178"/>
      <c r="K32" s="1174"/>
      <c r="L32" s="1175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dimension ref="A1:AN65"/>
  <sheetViews>
    <sheetView showGridLines="0" zoomScale="85" zoomScaleNormal="85" workbookViewId="0">
      <selection activeCell="A34" activeCellId="2" sqref="F1:F1048576 A17:XFD17 A34:XFD3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8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2"/>
      <c r="AD9" s="467" t="s">
        <v>407</v>
      </c>
      <c r="AE9" s="1183" t="s">
        <v>408</v>
      </c>
      <c r="AF9" s="1183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2"/>
      <c r="AD17" s="495" t="s">
        <v>419</v>
      </c>
      <c r="AE17" s="1186" t="s">
        <v>420</v>
      </c>
      <c r="AF17" s="1184"/>
      <c r="AG17" s="1184"/>
      <c r="AH17" s="1199"/>
      <c r="AI17" s="1184" t="s">
        <v>421</v>
      </c>
      <c r="AJ17" s="1184"/>
      <c r="AK17" s="1184"/>
      <c r="AL17" s="1185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2"/>
      <c r="AD18" s="496">
        <v>1</v>
      </c>
      <c r="AE18" s="1193">
        <v>40.9</v>
      </c>
      <c r="AF18" s="1194"/>
      <c r="AG18" s="1194"/>
      <c r="AH18" s="1200"/>
      <c r="AI18" s="1194">
        <v>30.6</v>
      </c>
      <c r="AJ18" s="1194"/>
      <c r="AK18" s="1194"/>
      <c r="AL18" s="1195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2"/>
      <c r="AD19" s="496">
        <v>2</v>
      </c>
      <c r="AE19" s="1193">
        <v>30.6</v>
      </c>
      <c r="AF19" s="1194"/>
      <c r="AG19" s="1194"/>
      <c r="AH19" s="1200"/>
      <c r="AI19" s="1191">
        <v>23</v>
      </c>
      <c r="AJ19" s="1191"/>
      <c r="AK19" s="1191"/>
      <c r="AL19" s="1192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2"/>
      <c r="AD20" s="513">
        <v>3</v>
      </c>
      <c r="AE20" s="1201">
        <v>23</v>
      </c>
      <c r="AF20" s="1202"/>
      <c r="AG20" s="1202"/>
      <c r="AH20" s="1203"/>
      <c r="AI20" s="1202">
        <v>17.2</v>
      </c>
      <c r="AJ20" s="1202"/>
      <c r="AK20" s="1202"/>
      <c r="AL20" s="1204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2"/>
      <c r="AD21" s="497">
        <v>4</v>
      </c>
      <c r="AE21" s="1205">
        <v>17.2</v>
      </c>
      <c r="AF21" s="1206"/>
      <c r="AG21" s="1206"/>
      <c r="AH21" s="1207"/>
      <c r="AI21" s="1206">
        <v>12.9</v>
      </c>
      <c r="AJ21" s="1206"/>
      <c r="AK21" s="1206"/>
      <c r="AL21" s="1208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81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1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8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82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8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82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82"/>
      <c r="AD40" s="467" t="s">
        <v>423</v>
      </c>
      <c r="AE40" s="1183" t="s">
        <v>424</v>
      </c>
      <c r="AF40" s="1183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2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2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2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2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2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2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2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2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2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2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2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2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2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2"/>
      <c r="AG56" s="453"/>
    </row>
    <row r="57" spans="29:40" x14ac:dyDescent="0.25">
      <c r="AC57" s="1182"/>
      <c r="AD57" s="425" t="s">
        <v>426</v>
      </c>
      <c r="AE57" s="492"/>
      <c r="AF57" s="492"/>
      <c r="AG57" s="493"/>
      <c r="AH57" s="494"/>
    </row>
    <row r="58" spans="29:40" x14ac:dyDescent="0.25">
      <c r="AC58" s="1182"/>
      <c r="AD58" s="495" t="s">
        <v>419</v>
      </c>
      <c r="AE58" s="1184" t="s">
        <v>427</v>
      </c>
      <c r="AF58" s="1184"/>
      <c r="AG58" s="1184"/>
      <c r="AH58" s="1185"/>
      <c r="AN58" s="515" t="s">
        <v>241</v>
      </c>
    </row>
    <row r="59" spans="29:40" x14ac:dyDescent="0.25">
      <c r="AC59" s="1182"/>
      <c r="AD59" s="495">
        <v>1</v>
      </c>
      <c r="AE59" s="1186">
        <v>47.4</v>
      </c>
      <c r="AF59" s="1184"/>
      <c r="AG59" s="1184"/>
      <c r="AH59" s="1185"/>
      <c r="AI59" s="380" t="s">
        <v>663</v>
      </c>
    </row>
    <row r="60" spans="29:40" x14ac:dyDescent="0.25">
      <c r="AC60" s="1182"/>
      <c r="AD60" s="513">
        <v>2</v>
      </c>
      <c r="AE60" s="1187">
        <v>42.7</v>
      </c>
      <c r="AF60" s="1188"/>
      <c r="AG60" s="1188"/>
      <c r="AH60" s="1189"/>
      <c r="AI60" s="380" t="s">
        <v>435</v>
      </c>
    </row>
    <row r="61" spans="29:40" x14ac:dyDescent="0.25">
      <c r="AC61" s="1182"/>
      <c r="AD61" s="496">
        <v>3</v>
      </c>
      <c r="AE61" s="1190">
        <v>38</v>
      </c>
      <c r="AF61" s="1191"/>
      <c r="AG61" s="1191"/>
      <c r="AH61" s="1192"/>
      <c r="AI61" s="380" t="s">
        <v>437</v>
      </c>
    </row>
    <row r="62" spans="29:40" x14ac:dyDescent="0.25">
      <c r="AC62" s="1182"/>
      <c r="AD62" s="496">
        <v>4</v>
      </c>
      <c r="AE62" s="1193">
        <v>22.8</v>
      </c>
      <c r="AF62" s="1194"/>
      <c r="AG62" s="1194"/>
      <c r="AH62" s="1195"/>
      <c r="AI62" s="380" t="s">
        <v>436</v>
      </c>
    </row>
    <row r="63" spans="29:40" ht="15.75" thickBot="1" x14ac:dyDescent="0.3">
      <c r="AC63" s="1182"/>
      <c r="AD63" s="514">
        <v>5</v>
      </c>
      <c r="AE63" s="1196">
        <v>20.6</v>
      </c>
      <c r="AF63" s="1197"/>
      <c r="AG63" s="1197"/>
      <c r="AH63" s="1198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8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2"/>
      <c r="AD9" s="467" t="s">
        <v>407</v>
      </c>
      <c r="AE9" s="1183" t="s">
        <v>408</v>
      </c>
      <c r="AF9" s="1183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8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8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8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8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8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82"/>
      <c r="AD17" s="495" t="s">
        <v>419</v>
      </c>
      <c r="AE17" s="1186" t="s">
        <v>420</v>
      </c>
      <c r="AF17" s="1184"/>
      <c r="AG17" s="1184"/>
      <c r="AH17" s="1199"/>
      <c r="AI17" s="1184" t="s">
        <v>421</v>
      </c>
      <c r="AJ17" s="1184"/>
      <c r="AK17" s="1184"/>
      <c r="AL17" s="1185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82"/>
      <c r="AD18" s="496">
        <v>1</v>
      </c>
      <c r="AE18" s="1193">
        <v>40.9</v>
      </c>
      <c r="AF18" s="1194"/>
      <c r="AG18" s="1194"/>
      <c r="AH18" s="1200"/>
      <c r="AI18" s="1194">
        <v>30.6</v>
      </c>
      <c r="AJ18" s="1194"/>
      <c r="AK18" s="1194"/>
      <c r="AL18" s="1195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2"/>
      <c r="AD19" s="496">
        <v>2</v>
      </c>
      <c r="AE19" s="1193">
        <v>30.6</v>
      </c>
      <c r="AF19" s="1194"/>
      <c r="AG19" s="1194"/>
      <c r="AH19" s="1200"/>
      <c r="AI19" s="1191">
        <v>23</v>
      </c>
      <c r="AJ19" s="1191"/>
      <c r="AK19" s="1191"/>
      <c r="AL19" s="1192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82"/>
      <c r="AD20" s="513">
        <v>3</v>
      </c>
      <c r="AE20" s="1201">
        <v>23</v>
      </c>
      <c r="AF20" s="1202"/>
      <c r="AG20" s="1202"/>
      <c r="AH20" s="1203"/>
      <c r="AI20" s="1202">
        <v>17.2</v>
      </c>
      <c r="AJ20" s="1202"/>
      <c r="AK20" s="1202"/>
      <c r="AL20" s="1204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2"/>
      <c r="AD21" s="497">
        <v>4</v>
      </c>
      <c r="AE21" s="1205">
        <v>17.2</v>
      </c>
      <c r="AF21" s="1206"/>
      <c r="AG21" s="1206"/>
      <c r="AH21" s="1207"/>
      <c r="AI21" s="1206">
        <v>12.9</v>
      </c>
      <c r="AJ21" s="1206"/>
      <c r="AK21" s="1206"/>
      <c r="AL21" s="1208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181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1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8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82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8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82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82"/>
      <c r="AD40" s="467" t="s">
        <v>423</v>
      </c>
      <c r="AE40" s="1183" t="s">
        <v>424</v>
      </c>
      <c r="AF40" s="1183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2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2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2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2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2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2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2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2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2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2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2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2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2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2"/>
      <c r="AG56" s="453"/>
    </row>
    <row r="57" spans="29:40" x14ac:dyDescent="0.25">
      <c r="AC57" s="1182"/>
      <c r="AD57" s="425" t="s">
        <v>426</v>
      </c>
      <c r="AE57" s="492"/>
      <c r="AF57" s="492"/>
      <c r="AG57" s="493"/>
      <c r="AH57" s="494"/>
    </row>
    <row r="58" spans="29:40" x14ac:dyDescent="0.25">
      <c r="AC58" s="1182"/>
      <c r="AD58" s="495" t="s">
        <v>419</v>
      </c>
      <c r="AE58" s="1184" t="s">
        <v>427</v>
      </c>
      <c r="AF58" s="1184"/>
      <c r="AG58" s="1184"/>
      <c r="AH58" s="1185"/>
      <c r="AN58" s="515" t="s">
        <v>241</v>
      </c>
    </row>
    <row r="59" spans="29:40" x14ac:dyDescent="0.25">
      <c r="AC59" s="1182"/>
      <c r="AD59" s="495">
        <v>1</v>
      </c>
      <c r="AE59" s="1186">
        <v>47.4</v>
      </c>
      <c r="AF59" s="1184"/>
      <c r="AG59" s="1184"/>
      <c r="AH59" s="1185"/>
      <c r="AI59" s="380" t="s">
        <v>663</v>
      </c>
    </row>
    <row r="60" spans="29:40" x14ac:dyDescent="0.25">
      <c r="AC60" s="1182"/>
      <c r="AD60" s="513">
        <v>2</v>
      </c>
      <c r="AE60" s="1187">
        <v>42.7</v>
      </c>
      <c r="AF60" s="1188"/>
      <c r="AG60" s="1188"/>
      <c r="AH60" s="1189"/>
      <c r="AI60" s="380" t="s">
        <v>435</v>
      </c>
    </row>
    <row r="61" spans="29:40" x14ac:dyDescent="0.25">
      <c r="AC61" s="1182"/>
      <c r="AD61" s="496">
        <v>3</v>
      </c>
      <c r="AE61" s="1190">
        <v>38</v>
      </c>
      <c r="AF61" s="1191"/>
      <c r="AG61" s="1191"/>
      <c r="AH61" s="1192"/>
      <c r="AI61" s="380" t="s">
        <v>437</v>
      </c>
    </row>
    <row r="62" spans="29:40" x14ac:dyDescent="0.25">
      <c r="AC62" s="1182"/>
      <c r="AD62" s="496">
        <v>4</v>
      </c>
      <c r="AE62" s="1193">
        <v>22.8</v>
      </c>
      <c r="AF62" s="1194"/>
      <c r="AG62" s="1194"/>
      <c r="AH62" s="1195"/>
      <c r="AI62" s="380" t="s">
        <v>436</v>
      </c>
    </row>
    <row r="63" spans="29:40" ht="15.75" thickBot="1" x14ac:dyDescent="0.3">
      <c r="AC63" s="1182"/>
      <c r="AD63" s="514">
        <v>5</v>
      </c>
      <c r="AE63" s="1196">
        <v>20.6</v>
      </c>
      <c r="AF63" s="1197"/>
      <c r="AG63" s="1197"/>
      <c r="AH63" s="1198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8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2"/>
      <c r="AD9" s="467" t="s">
        <v>407</v>
      </c>
      <c r="AE9" s="1183" t="s">
        <v>408</v>
      </c>
      <c r="AF9" s="1183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8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8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2"/>
      <c r="AD17" s="495" t="s">
        <v>419</v>
      </c>
      <c r="AE17" s="1186" t="s">
        <v>420</v>
      </c>
      <c r="AF17" s="1184"/>
      <c r="AG17" s="1184"/>
      <c r="AH17" s="1199"/>
      <c r="AI17" s="1184" t="s">
        <v>421</v>
      </c>
      <c r="AJ17" s="1184"/>
      <c r="AK17" s="1184"/>
      <c r="AL17" s="1185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82"/>
      <c r="AD18" s="496">
        <v>1</v>
      </c>
      <c r="AE18" s="1193">
        <v>40.9</v>
      </c>
      <c r="AF18" s="1194"/>
      <c r="AG18" s="1194"/>
      <c r="AH18" s="1200"/>
      <c r="AI18" s="1194">
        <v>30.6</v>
      </c>
      <c r="AJ18" s="1194"/>
      <c r="AK18" s="1194"/>
      <c r="AL18" s="1195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2"/>
      <c r="AD19" s="496">
        <v>2</v>
      </c>
      <c r="AE19" s="1193">
        <v>30.6</v>
      </c>
      <c r="AF19" s="1194"/>
      <c r="AG19" s="1194"/>
      <c r="AH19" s="1200"/>
      <c r="AI19" s="1191">
        <v>23</v>
      </c>
      <c r="AJ19" s="1191"/>
      <c r="AK19" s="1191"/>
      <c r="AL19" s="1192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82"/>
      <c r="AD20" s="513">
        <v>3</v>
      </c>
      <c r="AE20" s="1201">
        <v>23</v>
      </c>
      <c r="AF20" s="1202"/>
      <c r="AG20" s="1202"/>
      <c r="AH20" s="1203"/>
      <c r="AI20" s="1202">
        <v>17.2</v>
      </c>
      <c r="AJ20" s="1202"/>
      <c r="AK20" s="1202"/>
      <c r="AL20" s="1204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2"/>
      <c r="AD21" s="497">
        <v>4</v>
      </c>
      <c r="AE21" s="1205">
        <v>17.2</v>
      </c>
      <c r="AF21" s="1206"/>
      <c r="AG21" s="1206"/>
      <c r="AH21" s="1207"/>
      <c r="AI21" s="1206">
        <v>12.9</v>
      </c>
      <c r="AJ21" s="1206"/>
      <c r="AK21" s="1206"/>
      <c r="AL21" s="1208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181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1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8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82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8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82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82"/>
      <c r="AD40" s="467" t="s">
        <v>423</v>
      </c>
      <c r="AE40" s="1183" t="s">
        <v>424</v>
      </c>
      <c r="AF40" s="1183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2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2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2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2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2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2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2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2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2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2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2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2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2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2"/>
      <c r="AG56" s="453"/>
    </row>
    <row r="57" spans="29:40" x14ac:dyDescent="0.25">
      <c r="AC57" s="1182"/>
      <c r="AD57" s="425" t="s">
        <v>426</v>
      </c>
      <c r="AE57" s="492"/>
      <c r="AF57" s="492"/>
      <c r="AG57" s="493"/>
      <c r="AH57" s="494"/>
    </row>
    <row r="58" spans="29:40" x14ac:dyDescent="0.25">
      <c r="AC58" s="1182"/>
      <c r="AD58" s="495" t="s">
        <v>419</v>
      </c>
      <c r="AE58" s="1184" t="s">
        <v>427</v>
      </c>
      <c r="AF58" s="1184"/>
      <c r="AG58" s="1184"/>
      <c r="AH58" s="1185"/>
      <c r="AN58" s="515" t="s">
        <v>241</v>
      </c>
    </row>
    <row r="59" spans="29:40" x14ac:dyDescent="0.25">
      <c r="AC59" s="1182"/>
      <c r="AD59" s="495">
        <v>1</v>
      </c>
      <c r="AE59" s="1186">
        <v>47.4</v>
      </c>
      <c r="AF59" s="1184"/>
      <c r="AG59" s="1184"/>
      <c r="AH59" s="1185"/>
      <c r="AI59" s="380" t="s">
        <v>663</v>
      </c>
    </row>
    <row r="60" spans="29:40" x14ac:dyDescent="0.25">
      <c r="AC60" s="1182"/>
      <c r="AD60" s="513">
        <v>2</v>
      </c>
      <c r="AE60" s="1187">
        <v>42.7</v>
      </c>
      <c r="AF60" s="1188"/>
      <c r="AG60" s="1188"/>
      <c r="AH60" s="1189"/>
      <c r="AI60" s="380" t="s">
        <v>435</v>
      </c>
    </row>
    <row r="61" spans="29:40" x14ac:dyDescent="0.25">
      <c r="AC61" s="1182"/>
      <c r="AD61" s="496">
        <v>3</v>
      </c>
      <c r="AE61" s="1190">
        <v>38</v>
      </c>
      <c r="AF61" s="1191"/>
      <c r="AG61" s="1191"/>
      <c r="AH61" s="1192"/>
      <c r="AI61" s="380" t="s">
        <v>437</v>
      </c>
    </row>
    <row r="62" spans="29:40" x14ac:dyDescent="0.25">
      <c r="AC62" s="1182"/>
      <c r="AD62" s="496">
        <v>4</v>
      </c>
      <c r="AE62" s="1193">
        <v>22.8</v>
      </c>
      <c r="AF62" s="1194"/>
      <c r="AG62" s="1194"/>
      <c r="AH62" s="1195"/>
      <c r="AI62" s="380" t="s">
        <v>436</v>
      </c>
    </row>
    <row r="63" spans="29:40" ht="15.75" thickBot="1" x14ac:dyDescent="0.3">
      <c r="AC63" s="1182"/>
      <c r="AD63" s="514">
        <v>5</v>
      </c>
      <c r="AE63" s="1196">
        <v>20.6</v>
      </c>
      <c r="AF63" s="1197"/>
      <c r="AG63" s="1197"/>
      <c r="AH63" s="1198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8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2"/>
      <c r="AD9" s="467" t="s">
        <v>407</v>
      </c>
      <c r="AE9" s="1183" t="s">
        <v>408</v>
      </c>
      <c r="AF9" s="1183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2"/>
      <c r="AD17" s="495" t="s">
        <v>419</v>
      </c>
      <c r="AE17" s="1186" t="s">
        <v>420</v>
      </c>
      <c r="AF17" s="1184"/>
      <c r="AG17" s="1184"/>
      <c r="AH17" s="1199"/>
      <c r="AI17" s="1184" t="s">
        <v>421</v>
      </c>
      <c r="AJ17" s="1184"/>
      <c r="AK17" s="1184"/>
      <c r="AL17" s="1185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2"/>
      <c r="AD18" s="496">
        <v>1</v>
      </c>
      <c r="AE18" s="1193">
        <v>40.9</v>
      </c>
      <c r="AF18" s="1194"/>
      <c r="AG18" s="1194"/>
      <c r="AH18" s="1200"/>
      <c r="AI18" s="1194">
        <v>30.6</v>
      </c>
      <c r="AJ18" s="1194"/>
      <c r="AK18" s="1194"/>
      <c r="AL18" s="1195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2"/>
      <c r="AD19" s="496">
        <v>2</v>
      </c>
      <c r="AE19" s="1193">
        <v>30.6</v>
      </c>
      <c r="AF19" s="1194"/>
      <c r="AG19" s="1194"/>
      <c r="AH19" s="1200"/>
      <c r="AI19" s="1191">
        <v>23</v>
      </c>
      <c r="AJ19" s="1191"/>
      <c r="AK19" s="1191"/>
      <c r="AL19" s="1192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2"/>
      <c r="AD20" s="513">
        <v>3</v>
      </c>
      <c r="AE20" s="1201">
        <v>23</v>
      </c>
      <c r="AF20" s="1202"/>
      <c r="AG20" s="1202"/>
      <c r="AH20" s="1203"/>
      <c r="AI20" s="1202">
        <v>17.2</v>
      </c>
      <c r="AJ20" s="1202"/>
      <c r="AK20" s="1202"/>
      <c r="AL20" s="1204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2"/>
      <c r="AD21" s="497">
        <v>4</v>
      </c>
      <c r="AE21" s="1205">
        <v>17.2</v>
      </c>
      <c r="AF21" s="1206"/>
      <c r="AG21" s="1206"/>
      <c r="AH21" s="1207"/>
      <c r="AI21" s="1206">
        <v>12.9</v>
      </c>
      <c r="AJ21" s="1206"/>
      <c r="AK21" s="1206"/>
      <c r="AL21" s="1208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81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1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8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82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8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82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82"/>
      <c r="AD40" s="467" t="s">
        <v>423</v>
      </c>
      <c r="AE40" s="1183" t="s">
        <v>424</v>
      </c>
      <c r="AF40" s="1183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2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2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2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2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2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2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2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2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2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2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2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2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2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2"/>
      <c r="AG56" s="453"/>
    </row>
    <row r="57" spans="29:40" x14ac:dyDescent="0.25">
      <c r="AC57" s="1182"/>
      <c r="AD57" s="425" t="s">
        <v>426</v>
      </c>
      <c r="AE57" s="492"/>
      <c r="AF57" s="492"/>
      <c r="AG57" s="493"/>
      <c r="AH57" s="494"/>
    </row>
    <row r="58" spans="29:40" x14ac:dyDescent="0.25">
      <c r="AC58" s="1182"/>
      <c r="AD58" s="495" t="s">
        <v>419</v>
      </c>
      <c r="AE58" s="1184" t="s">
        <v>427</v>
      </c>
      <c r="AF58" s="1184"/>
      <c r="AG58" s="1184"/>
      <c r="AH58" s="1185"/>
      <c r="AN58" s="515" t="s">
        <v>241</v>
      </c>
    </row>
    <row r="59" spans="29:40" x14ac:dyDescent="0.25">
      <c r="AC59" s="1182"/>
      <c r="AD59" s="495">
        <v>1</v>
      </c>
      <c r="AE59" s="1186">
        <v>47.4</v>
      </c>
      <c r="AF59" s="1184"/>
      <c r="AG59" s="1184"/>
      <c r="AH59" s="1185"/>
      <c r="AI59" s="380" t="s">
        <v>663</v>
      </c>
    </row>
    <row r="60" spans="29:40" x14ac:dyDescent="0.25">
      <c r="AC60" s="1182"/>
      <c r="AD60" s="513">
        <v>2</v>
      </c>
      <c r="AE60" s="1187">
        <v>42.7</v>
      </c>
      <c r="AF60" s="1188"/>
      <c r="AG60" s="1188"/>
      <c r="AH60" s="1189"/>
      <c r="AI60" s="380" t="s">
        <v>435</v>
      </c>
    </row>
    <row r="61" spans="29:40" x14ac:dyDescent="0.25">
      <c r="AC61" s="1182"/>
      <c r="AD61" s="496">
        <v>3</v>
      </c>
      <c r="AE61" s="1190">
        <v>38</v>
      </c>
      <c r="AF61" s="1191"/>
      <c r="AG61" s="1191"/>
      <c r="AH61" s="1192"/>
      <c r="AI61" s="380" t="s">
        <v>437</v>
      </c>
    </row>
    <row r="62" spans="29:40" x14ac:dyDescent="0.25">
      <c r="AC62" s="1182"/>
      <c r="AD62" s="496">
        <v>4</v>
      </c>
      <c r="AE62" s="1193">
        <v>22.8</v>
      </c>
      <c r="AF62" s="1194"/>
      <c r="AG62" s="1194"/>
      <c r="AH62" s="1195"/>
      <c r="AI62" s="380" t="s">
        <v>436</v>
      </c>
    </row>
    <row r="63" spans="29:40" ht="15.75" thickBot="1" x14ac:dyDescent="0.3">
      <c r="AC63" s="1182"/>
      <c r="AD63" s="514">
        <v>5</v>
      </c>
      <c r="AE63" s="1196">
        <v>20.6</v>
      </c>
      <c r="AF63" s="1197"/>
      <c r="AG63" s="1197"/>
      <c r="AH63" s="1198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A4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8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2"/>
      <c r="AD9" s="467" t="s">
        <v>407</v>
      </c>
      <c r="AE9" s="1183" t="s">
        <v>408</v>
      </c>
      <c r="AF9" s="1183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8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8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8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8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2"/>
      <c r="AD17" s="495" t="s">
        <v>419</v>
      </c>
      <c r="AE17" s="1186" t="s">
        <v>420</v>
      </c>
      <c r="AF17" s="1184"/>
      <c r="AG17" s="1184"/>
      <c r="AH17" s="1199"/>
      <c r="AI17" s="1184" t="s">
        <v>421</v>
      </c>
      <c r="AJ17" s="1184"/>
      <c r="AK17" s="1184"/>
      <c r="AL17" s="1185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82"/>
      <c r="AD18" s="496">
        <v>1</v>
      </c>
      <c r="AE18" s="1193">
        <v>40.9</v>
      </c>
      <c r="AF18" s="1194"/>
      <c r="AG18" s="1194"/>
      <c r="AH18" s="1200"/>
      <c r="AI18" s="1194">
        <v>30.6</v>
      </c>
      <c r="AJ18" s="1194"/>
      <c r="AK18" s="1194"/>
      <c r="AL18" s="1195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2"/>
      <c r="AD19" s="496">
        <v>2</v>
      </c>
      <c r="AE19" s="1193">
        <v>30.6</v>
      </c>
      <c r="AF19" s="1194"/>
      <c r="AG19" s="1194"/>
      <c r="AH19" s="1200"/>
      <c r="AI19" s="1191">
        <v>23</v>
      </c>
      <c r="AJ19" s="1191"/>
      <c r="AK19" s="1191"/>
      <c r="AL19" s="1192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82"/>
      <c r="AD20" s="513">
        <v>3</v>
      </c>
      <c r="AE20" s="1201">
        <v>23</v>
      </c>
      <c r="AF20" s="1202"/>
      <c r="AG20" s="1202"/>
      <c r="AH20" s="1203"/>
      <c r="AI20" s="1202">
        <v>17.2</v>
      </c>
      <c r="AJ20" s="1202"/>
      <c r="AK20" s="1202"/>
      <c r="AL20" s="1204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2"/>
      <c r="AD21" s="497">
        <v>4</v>
      </c>
      <c r="AE21" s="1205">
        <v>17.2</v>
      </c>
      <c r="AF21" s="1206"/>
      <c r="AG21" s="1206"/>
      <c r="AH21" s="1207"/>
      <c r="AI21" s="1206">
        <v>12.9</v>
      </c>
      <c r="AJ21" s="1206"/>
      <c r="AK21" s="1206"/>
      <c r="AL21" s="1208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181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1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8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82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8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82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82"/>
      <c r="AD40" s="467" t="s">
        <v>423</v>
      </c>
      <c r="AE40" s="1183" t="s">
        <v>424</v>
      </c>
      <c r="AF40" s="1183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2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2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2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2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2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2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2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2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2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2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2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2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2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2"/>
      <c r="AG56" s="453"/>
    </row>
    <row r="57" spans="29:40" x14ac:dyDescent="0.25">
      <c r="AC57" s="1182"/>
      <c r="AD57" s="425" t="s">
        <v>426</v>
      </c>
      <c r="AE57" s="492"/>
      <c r="AF57" s="492"/>
      <c r="AG57" s="493"/>
      <c r="AH57" s="494"/>
    </row>
    <row r="58" spans="29:40" x14ac:dyDescent="0.25">
      <c r="AC58" s="1182"/>
      <c r="AD58" s="495" t="s">
        <v>419</v>
      </c>
      <c r="AE58" s="1184" t="s">
        <v>427</v>
      </c>
      <c r="AF58" s="1184"/>
      <c r="AG58" s="1184"/>
      <c r="AH58" s="1185"/>
      <c r="AN58" s="515" t="s">
        <v>241</v>
      </c>
    </row>
    <row r="59" spans="29:40" x14ac:dyDescent="0.25">
      <c r="AC59" s="1182"/>
      <c r="AD59" s="495">
        <v>1</v>
      </c>
      <c r="AE59" s="1186">
        <v>47.4</v>
      </c>
      <c r="AF59" s="1184"/>
      <c r="AG59" s="1184"/>
      <c r="AH59" s="1185"/>
      <c r="AI59" s="380" t="s">
        <v>663</v>
      </c>
    </row>
    <row r="60" spans="29:40" x14ac:dyDescent="0.25">
      <c r="AC60" s="1182"/>
      <c r="AD60" s="513">
        <v>2</v>
      </c>
      <c r="AE60" s="1187">
        <v>42.7</v>
      </c>
      <c r="AF60" s="1188"/>
      <c r="AG60" s="1188"/>
      <c r="AH60" s="1189"/>
      <c r="AI60" s="380" t="s">
        <v>435</v>
      </c>
    </row>
    <row r="61" spans="29:40" x14ac:dyDescent="0.25">
      <c r="AC61" s="1182"/>
      <c r="AD61" s="496">
        <v>3</v>
      </c>
      <c r="AE61" s="1190">
        <v>38</v>
      </c>
      <c r="AF61" s="1191"/>
      <c r="AG61" s="1191"/>
      <c r="AH61" s="1192"/>
      <c r="AI61" s="380" t="s">
        <v>437</v>
      </c>
    </row>
    <row r="62" spans="29:40" x14ac:dyDescent="0.25">
      <c r="AC62" s="1182"/>
      <c r="AD62" s="496">
        <v>4</v>
      </c>
      <c r="AE62" s="1193">
        <v>22.8</v>
      </c>
      <c r="AF62" s="1194"/>
      <c r="AG62" s="1194"/>
      <c r="AH62" s="1195"/>
      <c r="AI62" s="380" t="s">
        <v>436</v>
      </c>
    </row>
    <row r="63" spans="29:40" ht="15.75" thickBot="1" x14ac:dyDescent="0.3">
      <c r="AC63" s="1182"/>
      <c r="AD63" s="514">
        <v>5</v>
      </c>
      <c r="AE63" s="1196">
        <v>20.6</v>
      </c>
      <c r="AF63" s="1197"/>
      <c r="AG63" s="1197"/>
      <c r="AH63" s="1198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H9" sqref="H9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12" t="s">
        <v>245</v>
      </c>
      <c r="W2" s="1212"/>
      <c r="X2" s="1212"/>
      <c r="Y2" s="1212"/>
      <c r="Z2" s="1212"/>
      <c r="AA2" s="1212"/>
      <c r="AB2" s="1212"/>
      <c r="AC2" s="1212"/>
      <c r="AD2" s="1212"/>
      <c r="AE2" s="1212"/>
      <c r="AF2" s="1212"/>
      <c r="AG2" s="1212"/>
    </row>
    <row r="3" spans="2:33" x14ac:dyDescent="0.25">
      <c r="B3" t="s">
        <v>54</v>
      </c>
    </row>
    <row r="4" spans="2:33" x14ac:dyDescent="0.25">
      <c r="V4" s="322" t="s">
        <v>243</v>
      </c>
      <c r="W4" s="1213" t="s">
        <v>246</v>
      </c>
      <c r="X4" s="1213"/>
      <c r="Y4" s="1213"/>
      <c r="Z4" s="1213"/>
      <c r="AA4" s="1213"/>
      <c r="AB4" s="1213"/>
      <c r="AC4" s="1213"/>
      <c r="AD4" s="1213"/>
      <c r="AE4" s="1213"/>
      <c r="AF4" s="1213"/>
      <c r="AG4" s="1214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09" t="s">
        <v>239</v>
      </c>
      <c r="D6" s="1210"/>
      <c r="E6" s="1210"/>
      <c r="F6" s="1210"/>
      <c r="G6" s="1210"/>
      <c r="H6" s="1211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13" t="s">
        <v>246</v>
      </c>
      <c r="X18" s="1213"/>
      <c r="Y18" s="1213"/>
      <c r="Z18" s="1213"/>
      <c r="AA18" s="1213"/>
      <c r="AB18" s="1213"/>
      <c r="AC18" s="1213"/>
      <c r="AD18" s="1213"/>
      <c r="AE18" s="1213"/>
      <c r="AF18" s="1213"/>
      <c r="AG18" s="1214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15" t="s">
        <v>135</v>
      </c>
      <c r="H2" s="1216"/>
      <c r="I2" s="1216"/>
      <c r="J2" s="1216"/>
      <c r="K2" s="1216"/>
      <c r="L2" s="1216"/>
      <c r="M2" s="1216"/>
      <c r="N2" s="1216"/>
      <c r="O2" s="1216"/>
      <c r="P2" s="1216"/>
      <c r="Q2" s="1217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18" t="s">
        <v>177</v>
      </c>
      <c r="H4" s="1219"/>
      <c r="I4" s="1220"/>
      <c r="J4" s="381"/>
      <c r="K4" s="381"/>
      <c r="L4" s="381"/>
      <c r="M4" s="1218" t="s">
        <v>179</v>
      </c>
      <c r="N4" s="1219"/>
      <c r="O4" s="1219"/>
      <c r="P4" s="1219"/>
      <c r="Q4" s="1220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23" t="s">
        <v>178</v>
      </c>
      <c r="H22" s="1224"/>
      <c r="I22" s="1225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26">
        <f>N21/(N21+O21)</f>
        <v>0.50054767303688963</v>
      </c>
      <c r="O23" s="1226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21">
        <v>3.6</v>
      </c>
      <c r="O24" s="1221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22">
        <f>(N21+O21)/N24</f>
        <v>1217.6368519453511</v>
      </c>
      <c r="O25" s="1222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27" t="s">
        <v>109</v>
      </c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  <c r="N2" s="1229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30" t="s">
        <v>115</v>
      </c>
      <c r="AA2" s="1231"/>
      <c r="AC2" s="1232" t="s">
        <v>116</v>
      </c>
      <c r="AD2" s="1233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34" t="s">
        <v>13</v>
      </c>
      <c r="C2" s="1235"/>
      <c r="D2" s="1235"/>
      <c r="E2" s="1235"/>
      <c r="F2" s="1236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34" t="s">
        <v>17</v>
      </c>
      <c r="C16" s="1235"/>
      <c r="D16" s="1235"/>
      <c r="E16" s="1235"/>
      <c r="F16" s="1235"/>
      <c r="G16" s="1235"/>
      <c r="H16" s="1236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27" t="s">
        <v>109</v>
      </c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  <c r="N2" s="1229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099" t="s">
        <v>0</v>
      </c>
      <c r="B4" s="1100"/>
      <c r="C4" s="1100"/>
      <c r="D4" s="1100"/>
      <c r="E4" s="1100"/>
      <c r="F4" s="1101"/>
    </row>
    <row r="5" spans="1:6" x14ac:dyDescent="0.2">
      <c r="A5" s="2" t="s">
        <v>1</v>
      </c>
      <c r="B5" s="1102" t="s">
        <v>575</v>
      </c>
      <c r="C5" s="1103"/>
      <c r="D5" s="3" t="s">
        <v>2</v>
      </c>
      <c r="E5" s="1104">
        <v>1</v>
      </c>
      <c r="F5" s="1105"/>
    </row>
    <row r="6" spans="1:6" x14ac:dyDescent="0.2">
      <c r="A6" s="4" t="s">
        <v>3</v>
      </c>
      <c r="B6" s="1106">
        <v>44281</v>
      </c>
      <c r="C6" s="1107"/>
      <c r="D6" s="5" t="s">
        <v>4</v>
      </c>
      <c r="E6" s="1108">
        <v>1</v>
      </c>
      <c r="F6" s="1109"/>
    </row>
    <row r="7" spans="1:6" x14ac:dyDescent="0.2">
      <c r="A7" s="6" t="s">
        <v>5</v>
      </c>
      <c r="B7" s="1095" t="s">
        <v>576</v>
      </c>
      <c r="C7" s="1096"/>
      <c r="D7" s="7" t="s">
        <v>6</v>
      </c>
      <c r="E7" s="1097"/>
      <c r="F7" s="1098"/>
    </row>
    <row r="9" spans="1:6" x14ac:dyDescent="0.2">
      <c r="A9" s="1115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16"/>
      <c r="B10" s="700"/>
      <c r="C10" s="701"/>
      <c r="D10" s="680"/>
      <c r="E10" s="10"/>
      <c r="F10" s="11"/>
    </row>
    <row r="12" spans="1:6" ht="12.75" customHeight="1" x14ac:dyDescent="0.2">
      <c r="A12" s="1117" t="s">
        <v>520</v>
      </c>
      <c r="B12" s="734" t="s">
        <v>534</v>
      </c>
      <c r="C12" s="735" t="s">
        <v>534</v>
      </c>
      <c r="D12" s="1118" t="s">
        <v>11</v>
      </c>
      <c r="E12" s="678"/>
      <c r="F12" s="676"/>
    </row>
    <row r="13" spans="1:6" x14ac:dyDescent="0.2">
      <c r="A13" s="1116"/>
      <c r="B13" s="736" t="s">
        <v>535</v>
      </c>
      <c r="C13" s="737" t="s">
        <v>535</v>
      </c>
      <c r="D13" s="1119"/>
      <c r="E13" s="679"/>
      <c r="F13" s="677"/>
    </row>
    <row r="15" spans="1:6" x14ac:dyDescent="0.2">
      <c r="A15" s="1120" t="s">
        <v>48</v>
      </c>
      <c r="B15" s="55">
        <v>-2.7</v>
      </c>
      <c r="C15" s="55">
        <v>-2.7</v>
      </c>
      <c r="D15" s="1122" t="s">
        <v>508</v>
      </c>
      <c r="E15" s="58">
        <v>1.5</v>
      </c>
      <c r="F15" s="59">
        <v>1.5</v>
      </c>
    </row>
    <row r="16" spans="1:6" x14ac:dyDescent="0.2">
      <c r="A16" s="1121"/>
      <c r="B16" s="57">
        <v>-2.4</v>
      </c>
      <c r="C16" s="57">
        <v>-2.4</v>
      </c>
      <c r="D16" s="1123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24" t="s">
        <v>536</v>
      </c>
      <c r="I22" s="1124"/>
      <c r="J22" s="1124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37">
        <f>J34-K34-40.8</f>
        <v>61.420000000000016</v>
      </c>
      <c r="M34" s="1238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39">
        <f>J35-K35-27.9</f>
        <v>64.984999999999985</v>
      </c>
      <c r="M35" s="1240"/>
    </row>
    <row r="36" spans="1:13" x14ac:dyDescent="0.2">
      <c r="C36" s="1114" t="s">
        <v>574</v>
      </c>
      <c r="D36" s="1114"/>
      <c r="E36" s="1114"/>
      <c r="F36" s="1114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14" t="s">
        <v>574</v>
      </c>
      <c r="D40" s="1114"/>
      <c r="E40" s="1114"/>
      <c r="F40" s="1114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15" t="s">
        <v>135</v>
      </c>
      <c r="H2" s="1216"/>
      <c r="I2" s="1216"/>
      <c r="J2" s="1216"/>
      <c r="K2" s="1216"/>
      <c r="L2" s="1216"/>
      <c r="M2" s="1216"/>
      <c r="N2" s="1216"/>
      <c r="O2" s="1216"/>
      <c r="P2" s="1216"/>
      <c r="Q2" s="1217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18" t="s">
        <v>177</v>
      </c>
      <c r="H4" s="1219"/>
      <c r="I4" s="1220"/>
      <c r="J4" s="381"/>
      <c r="K4" s="381"/>
      <c r="L4" s="381"/>
      <c r="M4" s="1218" t="s">
        <v>179</v>
      </c>
      <c r="N4" s="1219"/>
      <c r="O4" s="1219"/>
      <c r="P4" s="1219"/>
      <c r="Q4" s="1220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23" t="s">
        <v>178</v>
      </c>
      <c r="H22" s="1224"/>
      <c r="I22" s="1225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26">
        <f>N21/(N21+O21)</f>
        <v>0.52776146129452606</v>
      </c>
      <c r="O23" s="1226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21">
        <v>3.6</v>
      </c>
      <c r="O24" s="1221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22">
        <f>(N21+O21)/N24</f>
        <v>1136.2233298074136</v>
      </c>
      <c r="O25" s="1222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2021-08-16T09:15:30Z</dcterms:modified>
</cp:coreProperties>
</file>