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2\06_Setup\"/>
    </mc:Choice>
  </mc:AlternateContent>
  <xr:revisionPtr revIDLastSave="0" documentId="13_ncr:1_{38B16AA7-85D1-4239-A509-A90AC1F2E61B}" xr6:coauthVersionLast="47" xr6:coauthVersionMax="47" xr10:uidLastSave="{00000000-0000-0000-0000-000000000000}"/>
  <bookViews>
    <workbookView xWindow="-120" yWindow="-16320" windowWidth="29040" windowHeight="15840" tabRatio="941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MNZ)" sheetId="47" r:id="rId9"/>
    <sheet name="03_Anti-Roll Bars (POR) (2)" sheetId="46" r:id="rId10"/>
    <sheet name="03_Anti-Roll Bars (POR)" sheetId="44" r:id="rId11"/>
    <sheet name="03_Anti-Roll Bars (VAL)" sheetId="43" r:id="rId12"/>
    <sheet name="03_Anti-Roll Bars" sheetId="20" r:id="rId13"/>
    <sheet name="04_Springs" sheetId="3" r:id="rId14"/>
    <sheet name="05_Bump-stops" sheetId="9" r:id="rId15"/>
    <sheet name="06_Dampers" sheetId="5" r:id="rId16"/>
    <sheet name="07_Brakes" sheetId="2" r:id="rId17"/>
    <sheet name="08_Gearbox" sheetId="12" r:id="rId18"/>
    <sheet name="09_Differential" sheetId="15" r:id="rId19"/>
    <sheet name="10_Engine" sheetId="8" r:id="rId20"/>
    <sheet name="11_Traction Control" sheetId="14" r:id="rId21"/>
    <sheet name="12_Kinematics" sheetId="16" r:id="rId22"/>
    <sheet name="13_Ballast" sheetId="18" r:id="rId23"/>
    <sheet name="14_Bodywork" sheetId="19" r:id="rId24"/>
    <sheet name="_calculations" sheetId="10" r:id="rId25"/>
    <sheet name="_constants" sheetId="17" r:id="rId26"/>
    <sheet name="08b_Gearbox_Long-Proposal" sheetId="21" r:id="rId27"/>
    <sheet name="LoadCell" sheetId="31" r:id="rId28"/>
    <sheet name="TC_DRY" sheetId="28" r:id="rId29"/>
    <sheet name="TC_DRY (2)" sheetId="32" r:id="rId30"/>
    <sheet name="TC_WET" sheetId="30" r:id="rId31"/>
    <sheet name="Thermax" sheetId="22" r:id="rId32"/>
    <sheet name="_todo" sheetId="11" r:id="rId33"/>
    <sheet name="SETUP-SHEET_After21T03" sheetId="1" r:id="rId34"/>
    <sheet name="07_Brakes_Experiments" sheetId="33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3" i="42" l="1"/>
  <c r="Q53" i="42"/>
  <c r="P53" i="42"/>
  <c r="G53" i="42"/>
  <c r="I53" i="42" s="1"/>
  <c r="F53" i="42"/>
  <c r="H53" i="42" s="1"/>
  <c r="AE52" i="42"/>
  <c r="AD52" i="42"/>
  <c r="AC52" i="42"/>
  <c r="Q52" i="42"/>
  <c r="P52" i="42"/>
  <c r="G52" i="42"/>
  <c r="I52" i="42" s="1"/>
  <c r="F52" i="42"/>
  <c r="H52" i="42" s="1"/>
  <c r="AC50" i="42"/>
  <c r="Q50" i="42"/>
  <c r="P50" i="42"/>
  <c r="H50" i="42"/>
  <c r="G50" i="42"/>
  <c r="I50" i="42" s="1"/>
  <c r="F50" i="42"/>
  <c r="AE49" i="42"/>
  <c r="AD49" i="42"/>
  <c r="AC49" i="42"/>
  <c r="Q49" i="42"/>
  <c r="P49" i="42"/>
  <c r="G49" i="42"/>
  <c r="I49" i="42" s="1"/>
  <c r="F49" i="42"/>
  <c r="H49" i="42" s="1"/>
  <c r="AC47" i="42"/>
  <c r="Q47" i="42"/>
  <c r="P47" i="42"/>
  <c r="G47" i="42"/>
  <c r="I47" i="42" s="1"/>
  <c r="F47" i="42"/>
  <c r="H47" i="42" s="1"/>
  <c r="AE46" i="42"/>
  <c r="AD46" i="42"/>
  <c r="AC46" i="42"/>
  <c r="Q46" i="42"/>
  <c r="P46" i="42"/>
  <c r="G46" i="42"/>
  <c r="I46" i="42" s="1"/>
  <c r="F46" i="42"/>
  <c r="H46" i="42" s="1"/>
  <c r="AC44" i="42"/>
  <c r="Q44" i="42"/>
  <c r="P44" i="42"/>
  <c r="G44" i="42"/>
  <c r="I44" i="42" s="1"/>
  <c r="F44" i="42"/>
  <c r="H44" i="42" s="1"/>
  <c r="AE43" i="42"/>
  <c r="AD43" i="42"/>
  <c r="AC43" i="42"/>
  <c r="Q43" i="42"/>
  <c r="P43" i="42"/>
  <c r="G43" i="42"/>
  <c r="I43" i="42" s="1"/>
  <c r="F43" i="42"/>
  <c r="H43" i="42" s="1"/>
  <c r="X38" i="42"/>
  <c r="AC41" i="42"/>
  <c r="Q41" i="42"/>
  <c r="P41" i="42"/>
  <c r="AE40" i="42"/>
  <c r="AD40" i="42"/>
  <c r="AC40" i="42"/>
  <c r="Q40" i="42"/>
  <c r="P40" i="42"/>
  <c r="AC38" i="42"/>
  <c r="Q38" i="42"/>
  <c r="P38" i="42"/>
  <c r="AE37" i="42"/>
  <c r="AD37" i="42"/>
  <c r="AC37" i="42"/>
  <c r="Q37" i="42"/>
  <c r="P37" i="42"/>
  <c r="AC35" i="42"/>
  <c r="Q35" i="42"/>
  <c r="P35" i="42"/>
  <c r="AE34" i="42"/>
  <c r="AD34" i="42"/>
  <c r="AC34" i="42"/>
  <c r="Q34" i="42"/>
  <c r="P34" i="42"/>
  <c r="AC32" i="42"/>
  <c r="Q32" i="42"/>
  <c r="P32" i="42"/>
  <c r="AE31" i="42"/>
  <c r="AD31" i="42"/>
  <c r="AC31" i="42"/>
  <c r="Q31" i="42"/>
  <c r="P31" i="42"/>
  <c r="Y29" i="42"/>
  <c r="Y26" i="42"/>
  <c r="AB23" i="42"/>
  <c r="Y23" i="42" l="1"/>
  <c r="AC17" i="42"/>
  <c r="Y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AC13" i="42"/>
  <c r="Q13" i="42"/>
  <c r="P13" i="42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1" i="42"/>
  <c r="Q11" i="42"/>
  <c r="P11" i="42"/>
  <c r="AE10" i="42"/>
  <c r="AD10" i="42"/>
  <c r="AC10" i="42"/>
  <c r="Q10" i="42"/>
  <c r="P10" i="42"/>
  <c r="E5" i="42"/>
  <c r="E3" i="42"/>
  <c r="F38" i="42" l="1"/>
  <c r="H38" i="42" s="1"/>
  <c r="F32" i="42"/>
  <c r="H32" i="42" s="1"/>
  <c r="F35" i="42"/>
  <c r="H35" i="42" s="1"/>
  <c r="G38" i="42"/>
  <c r="I38" i="42" s="1"/>
  <c r="G41" i="42"/>
  <c r="I41" i="42" s="1"/>
  <c r="G35" i="42"/>
  <c r="I35" i="42" s="1"/>
  <c r="F41" i="42"/>
  <c r="H41" i="42" s="1"/>
  <c r="G32" i="42"/>
  <c r="I32" i="42" s="1"/>
  <c r="G40" i="42"/>
  <c r="I40" i="42" s="1"/>
  <c r="G34" i="42"/>
  <c r="I34" i="42" s="1"/>
  <c r="G37" i="42"/>
  <c r="I37" i="42" s="1"/>
  <c r="F37" i="42"/>
  <c r="H37" i="42" s="1"/>
  <c r="F40" i="42"/>
  <c r="H40" i="42" s="1"/>
  <c r="F34" i="42"/>
  <c r="H34" i="42" s="1"/>
  <c r="G31" i="42"/>
  <c r="I31" i="42" s="1"/>
  <c r="F31" i="42"/>
  <c r="H31" i="42" s="1"/>
  <c r="G17" i="42"/>
  <c r="I17" i="42" s="1"/>
  <c r="F17" i="42"/>
  <c r="H17" i="42" s="1"/>
  <c r="G14" i="42"/>
  <c r="I14" i="42" s="1"/>
  <c r="F14" i="42"/>
  <c r="H14" i="42" s="1"/>
  <c r="F13" i="42"/>
  <c r="H13" i="42" s="1"/>
  <c r="G16" i="42"/>
  <c r="I16" i="42" s="1"/>
  <c r="F16" i="42"/>
  <c r="H16" i="42" s="1"/>
  <c r="G13" i="42"/>
  <c r="I13" i="42" s="1"/>
  <c r="F26" i="42"/>
  <c r="H26" i="42" s="1"/>
  <c r="G28" i="42"/>
  <c r="I28" i="42" s="1"/>
  <c r="G19" i="42"/>
  <c r="I19" i="42" s="1"/>
  <c r="G25" i="42"/>
  <c r="I25" i="42" s="1"/>
  <c r="F28" i="42"/>
  <c r="H28" i="42" s="1"/>
  <c r="F19" i="42"/>
  <c r="H19" i="42" s="1"/>
  <c r="F10" i="42"/>
  <c r="H10" i="42" s="1"/>
  <c r="F22" i="42"/>
  <c r="H22" i="42" s="1"/>
  <c r="G10" i="42"/>
  <c r="I10" i="42" s="1"/>
  <c r="G22" i="42"/>
  <c r="I22" i="42" s="1"/>
  <c r="F25" i="42"/>
  <c r="H25" i="42" s="1"/>
  <c r="G20" i="42"/>
  <c r="I20" i="42" s="1"/>
  <c r="G26" i="42"/>
  <c r="I26" i="42" s="1"/>
  <c r="F29" i="42"/>
  <c r="H29" i="42" s="1"/>
  <c r="G29" i="42"/>
  <c r="I29" i="42" s="1"/>
  <c r="F11" i="42"/>
  <c r="H11" i="42" s="1"/>
  <c r="F23" i="42"/>
  <c r="H23" i="42" s="1"/>
  <c r="G11" i="42"/>
  <c r="I11" i="42" s="1"/>
  <c r="G23" i="42"/>
  <c r="I23" i="42" s="1"/>
  <c r="F20" i="42"/>
  <c r="H20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<sst xmlns="http://schemas.openxmlformats.org/spreadsheetml/2006/main" count="2411" uniqueCount="879">
  <si>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</si>
  <si>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</si>
  <si>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</si>
  <si>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</si>
  <si>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</si>
  <si>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</si>
  <si>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</si>
  <si>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</si>
  <si>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</si>
  <si>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</si>
  <si>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</si>
  <si>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</si>
  <si>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</si>
  <si>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</si>
  <si>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</si>
  <si>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</si>
  <si>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</si>
  <si>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</si>
  <si>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</si>
  <si>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</si>
  <si>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</si>
  <si>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</si>
  <si>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</si>
  <si>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</si>
  <si>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</si>
  <si>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</si>
  <si>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</si>
  <si>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</si>
  <si>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</si>
  <si>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</si>
  <si>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</si>
  <si>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</si>
  <si>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</si>
  <si>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</si>
  <si>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</si>
  <si>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</si>
  <si>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</si>
  <si>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</si>
  <si>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</si>
  <si>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</si>
  <si>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</si>
  <si>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</si>
  <si>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</si>
  <si>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</si>
  <si>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</si>
  <si>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</si>
  <si>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</si>
  <si>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</si>
  <si>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</si>
  <si>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</si>
  <si>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</si>
  <si>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</si>
  <si>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</si>
  <si>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</si>
  <si>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</si>
  <si>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</si>
  <si>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</si>
  <si>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</si>
  <si>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</si>
  <si>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</si>
  <si>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</si>
  <si>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</si>
  <si>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</si>
  <si>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</si>
  <si>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</si>
  <si>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</si>
  <si>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</si>
  <si>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</si>
  <si>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</si>
  <si>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</si>
  <si>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</si>
  <si>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</si>
  <si>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</si>
  <si>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</si>
  <si>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</si>
  <si>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</si>
  <si>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</si>
  <si>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</si>
  <si>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</si>
  <si>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</si>
  <si>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</si>
  <si>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</si>
  <si>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</si>
  <si>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</si>
  <si>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</si>
  <si>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</si>
  <si>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</si>
  <si>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</si>
  <si>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</si>
  <si>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</si>
  <si>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</si>
  <si>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</si>
  <si>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</si>
  <si>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</si>
  <si>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</si>
  <si>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</si>
  <si>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</si>
  <si>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</si>
  <si>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</si>
  <si>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</si>
  <si>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</si>
  <si>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</si>
  <si>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</si>
  <si>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</si>
  <si>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</si>
  <si>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</si>
  <si>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</si>
  <si>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</si>
  <si>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</si>
  <si>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</si>
  <si>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</si>
  <si>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</si>
  <si>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</si>
  <si>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</si>
  <si>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</si>
  <si>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</si>
  <si>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</si>
  <si>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</si>
  <si>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</si>
  <si>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</si>
  <si>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</si>
  <si>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</si>
  <si>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</si>
  <si>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</si>
  <si>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</si>
  <si>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</si>
  <si>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</si>
  <si>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</si>
  <si>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</si>
  <si>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</si>
  <si>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</si>
  <si>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</si>
  <si>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</si>
  <si>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</si>
  <si>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</si>
  <si>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</si>
  <si>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</si>
  <si>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</si>
  <si>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</si>
  <si>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</si>
  <si>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</si>
  <si>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</si>
  <si>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</si>
  <si>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</si>
  <si>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</si>
  <si>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</si>
  <si>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</si>
  <si>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</si>
  <si>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</si>
  <si>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</si>
  <si>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</si>
  <si>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</si>
  <si>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</si>
  <si>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</si>
  <si>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</si>
  <si>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</si>
  <si>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</si>
  <si>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</si>
  <si>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</si>
  <si>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</si>
  <si>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</si>
  <si>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</si>
  <si>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</si>
  <si>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</si>
  <si>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</si>
  <si>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</si>
  <si>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</si>
  <si>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</si>
  <si>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</si>
  <si>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</si>
  <si>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</si>
  <si>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</si>
  <si>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</si>
  <si>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</si>
  <si>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</si>
  <si>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</si>
  <si>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</si>
  <si>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</si>
  <si>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</si>
  <si>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</si>
  <si>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</si>
  <si>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</si>
  <si>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</si>
  <si>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</si>
  <si>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</si>
  <si>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</si>
  <si>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</si>
  <si>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</si>
  <si>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</si>
  <si>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</si>
  <si>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</si>
  <si>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</si>
  <si>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</si>
  <si>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</si>
  <si>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</si>
  <si>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</si>
  <si>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</si>
  <si>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</si>
  <si>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</si>
  <si>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</si>
  <si>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</si>
  <si>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</si>
  <si>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</si>
  <si>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</si>
  <si>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</si>
  <si>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</si>
  <si>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</si>
  <si>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</si>
  <si>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</si>
  <si>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</si>
  <si>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</si>
  <si>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</si>
  <si>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</si>
  <si>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</si>
  <si>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</si>
  <si>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</si>
  <si>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</si>
  <si>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</si>
  <si>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</si>
  <si>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</si>
  <si>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</si>
  <si>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</si>
  <si>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</si>
  <si>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</si>
  <si>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</si>
  <si>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</si>
  <si>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</si>
  <si>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</si>
  <si>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</si>
  <si>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</si>
  <si>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</si>
  <si>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</si>
  <si>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</si>
  <si>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</si>
  <si>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</si>
  <si>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</si>
  <si>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</si>
  <si>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</si>
  <si>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</si>
  <si>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</si>
  <si>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</si>
  <si>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</si>
  <si>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</si>
  <si>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</si>
  <si>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</si>
  <si>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</si>
  <si>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</si>
  <si>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</si>
  <si>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</si>
  <si>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</si>
  <si>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</si>
  <si>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</si>
  <si>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</si>
  <si>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</si>
  <si>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</si>
  <si>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</si>
  <si>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</si>
  <si>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</si>
  <si>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</si>
  <si>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</si>
  <si>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</si>
  <si>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</si>
  <si>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</si>
  <si>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</si>
  <si>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</si>
  <si>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</si>
  <si>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</si>
  <si>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</si>
  <si>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</si>
  <si>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</si>
  <si>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</si>
  <si>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</si>
  <si>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</si>
  <si>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</si>
  <si>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</si>
  <si>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</si>
  <si>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</si>
  <si>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</si>
  <si>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</si>
  <si>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</si>
  <si>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</si>
  <si>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</si>
  <si>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</si>
  <si>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</si>
  <si>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</si>
  <si>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</si>
  <si>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</si>
  <si>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</si>
  <si>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</si>
  <si>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</si>
  <si>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</si>
  <si>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</si>
  <si>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</si>
  <si>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</si>
  <si>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</si>
  <si>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</si>
  <si>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</si>
  <si>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</si>
  <si>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</si>
  <si>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</si>
  <si>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</si>
  <si>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</si>
  <si>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</si>
  <si>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</si>
  <si>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</si>
  <si>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</si>
  <si>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</si>
  <si>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</si>
  <si>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</si>
  <si>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</si>
  <si>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</si>
  <si>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</si>
  <si>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</si>
  <si>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</si>
  <si>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</si>
  <si>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</si>
  <si>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</si>
  <si>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</si>
  <si>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</si>
  <si>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</si>
  <si>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</si>
  <si>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</si>
  <si>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</si>
  <si>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</si>
  <si>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</si>
  <si>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</si>
  <si>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</si>
  <si>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</si>
  <si>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</si>
  <si>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</si>
  <si>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</si>
  <si>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</si>
  <si>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</si>
  <si>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</si>
  <si>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</si>
  <si>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</si>
  <si>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</si>
  <si>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</si>
  <si>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</si>
  <si>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</si>
  <si>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</si>
  <si>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</si>
  <si>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</si>
  <si>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</si>
  <si>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</si>
  <si>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</si>
  <si>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</si>
  <si>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</si>
  <si>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</si>
  <si>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</si>
  <si>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</si>
  <si>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</si>
  <si>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</si>
  <si>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</si>
  <si>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</si>
  <si>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</si>
  <si>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</si>
  <si>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</si>
  <si>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</si>
  <si>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</si>
  <si>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</si>
  <si>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</si>
  <si>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</si>
  <si>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</si>
  <si>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</si>
  <si>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</si>
  <si>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</si>
  <si>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</si>
  <si>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</si>
  <si>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</si>
  <si>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</si>
  <si>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</si>
  <si>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</si>
  <si>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</si>
  <si>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</si>
  <si>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</si>
  <si>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</si>
  <si>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</si>
  <si>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</si>
  <si>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</si>
  <si>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</si>
  <si>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</si>
  <si>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</si>
  <si>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</si>
  <si>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</si>
  <si>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</si>
  <si>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</si>
  <si>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</si>
  <si>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</si>
  <si>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</si>
  <si>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</si>
  <si>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</si>
  <si>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</si>
  <si>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</si>
  <si>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</si>
  <si>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</si>
  <si>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</si>
  <si>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</si>
  <si>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</si>
  <si>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</si>
  <si>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</si>
  <si>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</si>
  <si>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</si>
  <si>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</si>
  <si>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</si>
  <si>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</si>
  <si>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</si>
  <si>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</si>
  <si>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</si>
  <si>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</si>
  <si>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</si>
  <si>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</si>
  <si>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</si>
  <si>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</si>
  <si>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</si>
  <si>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</si>
  <si>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</si>
  <si>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</si>
  <si>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</si>
  <si>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</si>
  <si>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</si>
  <si>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</si>
  <si>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</si>
  <si>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</si>
  <si>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</si>
  <si>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</si>
  <si>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</si>
  <si>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</si>
  <si>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</si>
  <si>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</si>
  <si>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</si>
  <si>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</si>
  <si>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</si>
  <si>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</si>
  <si>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</si>
  <si>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</si>
  <si>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</si>
  <si>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</si>
  <si>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</si>
  <si>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</si>
  <si>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</si>
  <si>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</si>
  <si>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</si>
  <si>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</si>
  <si>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</si>
  <si>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</si>
  <si>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</si>
  <si>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</si>
  <si>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</si>
  <si>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</si>
  <si>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</si>
  <si>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</si>
  <si>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</si>
  <si>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</si>
  <si>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</si>
  <si>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</si>
  <si>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</si>
  <si>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</si>
  <si>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</si>
  <si>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</si>
  <si>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</si>
  <si>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</si>
  <si>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</si>
  <si>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</si>
  <si>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</si>
  <si>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</si>
  <si>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</si>
  <si>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</si>
  <si>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</si>
  <si>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</si>
  <si>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</si>
  <si>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</si>
  <si>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</si>
  <si>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</si>
  <si>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</si>
  <si>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</si>
  <si>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</si>
  <si>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</si>
  <si>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</si>
  <si>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</si>
  <si>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</si>
  <si>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</si>
  <si>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</si>
  <si>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</si>
  <si>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</si>
  <si>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</si>
  <si>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</si>
  <si>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</si>
  <si>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</si>
  <si>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</si>
  <si>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</si>
  <si>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</si>
  <si>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</si>
  <si>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</si>
  <si>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</si>
  <si>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</si>
  <si>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</si>
  <si>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</si>
  <si>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</si>
  <si>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</si>
  <si>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</si>
  <si>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</si>
  <si>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</si>
  <si>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</si>
  <si>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</si>
  <si>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</si>
  <si>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</si>
  <si>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</si>
  <si>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</si>
  <si>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</si>
  <si>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</si>
  <si>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</si>
  <si>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</si>
  <si>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</si>
  <si>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</si>
  <si>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</si>
  <si>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</si>
  <si>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</si>
  <si>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</si>
  <si>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</si>
  <si>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</si>
  <si>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</si>
  <si>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</si>
  <si>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</si>
  <si>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</si>
  <si>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</si>
  <si>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</si>
  <si>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</si>
  <si>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</si>
  <si>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</si>
  <si>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</si>
  <si>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</si>
  <si>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</si>
  <si>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</si>
  <si>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</si>
  <si>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</si>
  <si>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</si>
  <si>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</si>
  <si>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</si>
  <si>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</si>
  <si>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</si>
  <si>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</si>
  <si>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</si>
  <si>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</si>
  <si>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</si>
  <si>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</si>
  <si>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</si>
  <si>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</si>
  <si>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</si>
  <si>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</si>
  <si>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</si>
  <si>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</si>
  <si>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</si>
  <si>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</si>
  <si>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</si>
  <si>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</si>
  <si>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</si>
  <si>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</si>
  <si>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</si>
  <si>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</si>
  <si>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</si>
  <si>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</si>
  <si>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</si>
  <si>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</si>
  <si>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</si>
  <si>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</si>
  <si>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</si>
  <si>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</si>
  <si>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</si>
  <si>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</si>
  <si>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</si>
  <si>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</si>
  <si>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</si>
  <si>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</si>
  <si>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</si>
  <si>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</si>
  <si>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</si>
  <si>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</si>
  <si>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</si>
  <si>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</si>
  <si>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</si>
  <si>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</si>
  <si>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</si>
  <si>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</si>
  <si>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</si>
  <si>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</si>
  <si>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</si>
  <si>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</si>
  <si>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</si>
  <si>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</si>
  <si>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</si>
  <si>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</si>
  <si>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</si>
  <si>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</si>
  <si>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</si>
  <si>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</si>
  <si>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</si>
  <si>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</si>
  <si>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</si>
  <si>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</si>
  <si>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</si>
  <si>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</si>
  <si>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</si>
  <si>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</si>
  <si>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</si>
  <si>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</si>
  <si>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</si>
  <si>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</si>
  <si>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</si>
  <si>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</si>
  <si>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</si>
  <si>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</si>
  <si>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</si>
  <si>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</si>
  <si>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</si>
  <si>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</si>
  <si>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</si>
  <si>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</si>
  <si>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</si>
  <si>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</si>
  <si>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</si>
  <si>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</si>
  <si>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</si>
  <si>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</si>
  <si>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</si>
  <si>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</si>
  <si>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</si>
  <si>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</si>
  <si>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</si>
  <si>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</si>
  <si>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</si>
  <si>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</si>
  <si>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</si>
  <si>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</si>
  <si>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</si>
  <si>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</si>
  <si>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</si>
  <si>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</si>
  <si>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</si>
  <si>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</si>
  <si>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</si>
  <si>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</si>
  <si>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</si>
  <si>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</si>
  <si>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</si>
  <si>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</si>
  <si>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</si>
  <si>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</si>
  <si>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</si>
  <si>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</si>
  <si>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</si>
  <si>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</si>
  <si>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</si>
  <si>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</si>
  <si>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</si>
  <si>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</si>
  <si>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</si>
  <si>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</si>
  <si>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</si>
  <si>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</si>
  <si>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</si>
  <si>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</si>
  <si>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</si>
  <si>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</si>
  <si>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</si>
  <si>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</si>
  <si>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</si>
  <si>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</si>
  <si>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</si>
  <si>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</si>
  <si>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</si>
  <si>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</si>
  <si>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</si>
  <si>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</si>
  <si>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</si>
  <si>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</si>
  <si>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</si>
  <si>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</si>
  <si>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</si>
  <si>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</si>
  <si>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</si>
  <si>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</si>
  <si>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</si>
  <si>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</si>
  <si>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</si>
  <si>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</si>
  <si>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</si>
  <si>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</si>
  <si>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</si>
  <si>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</si>
  <si>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</si>
  <si>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</si>
  <si>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</si>
  <si>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</si>
  <si>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</si>
  <si>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</si>
  <si>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</si>
  <si>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</si>
  <si>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</si>
  <si>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</si>
  <si>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</si>
  <si>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</si>
  <si>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</si>
  <si>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</si>
  <si>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</si>
  <si>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</si>
  <si>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</si>
  <si>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</si>
  <si>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</si>
  <si>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</si>
  <si>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</si>
  <si>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</si>
  <si>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</si>
  <si>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</si>
  <si>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</si>
  <si>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</si>
  <si>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</si>
  <si>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</si>
  <si>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</si>
  <si>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</si>
  <si>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</si>
  <si>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</si>
  <si>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</si>
  <si>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</si>
  <si>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</si>
  <si>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</si>
  <si>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</si>
  <si>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</si>
  <si>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</si>
  <si>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</si>
  <si>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</si>
  <si>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</si>
  <si>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</si>
  <si>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</si>
  <si>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</si>
  <si>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</si>
  <si>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</si>
  <si>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</si>
  <si>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</si>
  <si>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</si>
  <si>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</si>
  <si>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</si>
  <si>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</si>
  <si>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</si>
  <si>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</si>
  <si>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</si>
  <si>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</si>
  <si>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</si>
  <si>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</si>
  <si>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</si>
  <si>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</si>
  <si>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</si>
  <si>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</si>
  <si>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</si>
  <si>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</si>
  <si>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</si>
  <si>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</si>
  <si>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</si>
  <si>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</si>
  <si>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</si>
  <si>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</si>
  <si>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</si>
  <si>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</si>
  <si>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</si>
  <si>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</si>
  <si>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</si>
  <si>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</si>
  <si>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</si>
  <si>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</si>
  <si>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</si>
  <si>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</si>
  <si>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</si>
  <si>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</si>
  <si>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</si>
  <si>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</si>
  <si>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</si>
  <si>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</si>
  <si>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</si>
  <si>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</si>
  <si>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</si>
  <si>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</si>
  <si>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</si>
  <si>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</si>
  <si>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</si>
  <si>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</si>
  <si>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</si>
  <si>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</si>
  <si>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</si>
  <si>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</si>
  <si>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</si>
  <si>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</si>
  <si>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</si>
  <si>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</si>
  <si>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</si>
  <si>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</si>
  <si>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</si>
  <si>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</si>
  <si>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</si>
  <si>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</si>
  <si>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</si>
  <si>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</si>
  <si>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</si>
  <si>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</si>
  <si>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</si>
  <si>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</si>
  <si>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</si>
  <si>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</si>
  <si>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</si>
  <si>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</si>
  <si>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</si>
  <si>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</si>
  <si>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</si>
  <si>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</si>
  <si>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</si>
  <si>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</si>
  <si>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</si>
  <si>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</si>
  <si>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</si>
  <si>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</si>
  <si>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</si>
  <si>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</si>
  <si>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Monza Race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</si>
  <si>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</si>
  <si>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</si>
  <si>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</si>
  <si>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</si>
  <si>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</si>
  <si>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</si>
  <si>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</si>
  <si>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3.8 + 615</t>
  </si>
  <si>
    <t>708/709</t>
  </si>
  <si>
    <t>LM Test Target</t>
  </si>
  <si>
    <t>3.3 + 613</t>
  </si>
  <si>
    <t>5.7 + 359</t>
  </si>
  <si>
    <t>5.0 + 361</t>
  </si>
  <si>
    <t>/</t>
  </si>
  <si>
    <t>0.6 + 613</t>
  </si>
  <si>
    <t>6.25 + 357</t>
  </si>
  <si>
    <t>6.25 +357</t>
  </si>
  <si>
    <t>SetDown-Setup</t>
  </si>
  <si>
    <t>13/8/2021</t>
  </si>
  <si>
    <t>SetDown</t>
  </si>
  <si>
    <t>After TestDay</t>
  </si>
  <si>
    <t>7.10 + 357</t>
  </si>
  <si>
    <t>7.20 + 357</t>
  </si>
  <si>
    <t>2.15 + 613</t>
  </si>
  <si>
    <t>2.10 + 613</t>
  </si>
  <si>
    <t>FP1</t>
  </si>
  <si>
    <t>8.1 + 357</t>
  </si>
  <si>
    <t>8.0 + 357</t>
  </si>
  <si>
    <t>Setup Target</t>
  </si>
  <si>
    <t>Spring spacers</t>
  </si>
  <si>
    <t>Loadcells Static</t>
  </si>
  <si>
    <t>6.7 + 357</t>
  </si>
  <si>
    <t>6.67 + 357</t>
  </si>
  <si>
    <t>1350 spring</t>
  </si>
  <si>
    <t>1200 spring</t>
  </si>
  <si>
    <t>After FP2 1200spring</t>
  </si>
  <si>
    <t>FP3 1200 Springs</t>
  </si>
  <si>
    <t>FP3</t>
  </si>
  <si>
    <t>19/08/2021</t>
  </si>
  <si>
    <t>2.4 + 613</t>
  </si>
  <si>
    <t>4.4 + 357</t>
  </si>
  <si>
    <t>2.35 + 613</t>
  </si>
  <si>
    <t>2.38 + 613</t>
  </si>
  <si>
    <t>Done from previous shims</t>
  </si>
  <si>
    <t>4.25 + 357</t>
  </si>
  <si>
    <t>After FP3</t>
  </si>
  <si>
    <t>Hyperpole</t>
  </si>
  <si>
    <t>Setup  Target</t>
  </si>
  <si>
    <t>5.9 + 357</t>
  </si>
  <si>
    <t>5.6 + 357</t>
  </si>
  <si>
    <t>2.8 + 613</t>
  </si>
  <si>
    <t>2.9 + 613</t>
  </si>
  <si>
    <t>3.2 + 613</t>
  </si>
  <si>
    <t>6.5 + 357</t>
  </si>
  <si>
    <t>6.2 + 357</t>
  </si>
  <si>
    <t>5.45 + 357</t>
  </si>
  <si>
    <t>After FP4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</si>
</sst>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60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2" fontId="4" fillId="2" borderId="125" xfId="2" applyNumberFormat="1" applyFont="1" applyBorder="1" applyAlignment="1">
      <alignment horizontal="center"/>
    </xf>
    <xf numFmtId="0" fontId="4" fillId="2" borderId="1" xfId="2" applyFont="1" applyBorder="1" applyAlignment="1">
      <alignment horizontal="center"/>
    </xf>
    <xf numFmtId="0" fontId="4" fillId="2" borderId="147" xfId="2" applyFont="1" applyBorder="1" applyAlignment="1">
      <alignment horizontal="center"/>
    </xf>
    <xf numFmtId="0" fontId="4" fillId="2" borderId="1" xfId="2" quotePrefix="1" applyFont="1" applyBorder="1" applyAlignment="1">
      <alignment horizontal="center"/>
    </xf>
    <xf numFmtId="0" fontId="4" fillId="2" borderId="147" xfId="2" quotePrefix="1" applyFont="1" applyBorder="1" applyAlignment="1">
      <alignment horizontal="center"/>
    </xf>
    <xf numFmtId="0" fontId="2" fillId="2" borderId="1" xfId="2" applyBorder="1" applyAlignment="1">
      <alignment horizontal="center"/>
    </xf>
    <xf numFmtId="0" fontId="0" fillId="0" borderId="15" xfId="0" applyBorder="1" applyAlignment="1"/>
    <xf numFmtId="0" fontId="0" fillId="0" borderId="33" xfId="0" applyBorder="1" applyAlignment="1"/>
    <xf numFmtId="2" fontId="4" fillId="2" borderId="127" xfId="2" applyNumberFormat="1" applyFont="1" applyBorder="1" applyAlignment="1">
      <alignment horizontal="center"/>
    </xf>
    <xf numFmtId="0" fontId="4" fillId="2" borderId="126" xfId="2" quotePrefix="1" applyFont="1" applyBorder="1" applyAlignment="1">
      <alignment horizontal="center"/>
    </xf>
    <xf numFmtId="0" fontId="55" fillId="0" borderId="0" xfId="0" applyFont="1" applyFill="1" applyBorder="1" applyAlignment="1">
      <alignment horizontal="center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0" fontId="18" fillId="2" borderId="1" xfId="2" applyFont="1"/>
    <xf numFmtId="0" fontId="4" fillId="2" borderId="1" xfId="2" quotePrefix="1" applyFont="1" applyAlignment="1">
      <alignment horizontal="center"/>
    </xf>
    <xf numFmtId="0" fontId="15" fillId="2" borderId="147" xfId="2" quotePrefix="1" applyFont="1" applyBorder="1" applyAlignment="1">
      <alignment horizontal="center"/>
    </xf>
    <xf numFmtId="2" fontId="2" fillId="2" borderId="1" xfId="2" applyNumberFormat="1" applyBorder="1" applyAlignment="1">
      <alignment horizontal="center"/>
    </xf>
    <xf numFmtId="166" fontId="4" fillId="2" borderId="1" xfId="2" applyNumberFormat="1" applyFont="1" applyBorder="1" applyAlignment="1">
      <alignment horizontal="center"/>
    </xf>
    <xf numFmtId="0" fontId="15" fillId="2" borderId="1" xfId="2" quotePrefix="1" applyFont="1" applyBorder="1" applyAlignment="1">
      <alignment horizontal="center"/>
    </xf>
    <xf numFmtId="0" fontId="2" fillId="2" borderId="1" xfId="2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33" xfId="0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955898-6663-42C5-8E1C-2B3E49D2A589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1F67CB-A66D-45E1-A0E4-C73FBE82F5D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9AD7017-870D-4642-B5A2-0BF91346629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CED5795-3C4F-4A90-9147-BBB9DED87FD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24209E0-57B1-4CDC-8C7A-1EFEF51375A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C14D8CE-F1D0-4DC2-8D1A-BDAA756AD27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5691764-2221-4F5A-953D-E7730FFF29A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38D5E3-B1F6-4AA6-8067-8876F617614B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9CF2600-B1FC-4758-B598-9640E40743E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80F8F31-0610-47C2-8062-D4DBA71B6BE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ACC171B-3830-43F2-9D44-4A4B740F1CC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4" Type="http://schemas.openxmlformats.org/officeDocument/2006/relationships/chart" Target="../charts/chart41.xml"/></Relationships>
</file>

<file path=xl/drawings/_rels/drawing2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571501</xdr:colOff>
      <xdr:row>5</xdr:row>
      <xdr:rowOff>56029</xdr:rowOff>
    </xdr:from>
    <xdr:to>
      <xdr:col>18</xdr:col>
      <xdr:colOff>406027</xdr:colOff>
      <xdr:row>37</xdr:row>
      <xdr:rowOff>39668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589" y="851647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J53"/>
  <sheetViews>
    <sheetView showGridLines="0" tabSelected="1" topLeftCell="A16" zoomScale="85" zoomScaleNormal="85" workbookViewId="0">
      <selection activeCell="AB50" sqref="AB50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168" bestFit="1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825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828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822</v>
      </c>
      <c r="G3" s="1065">
        <v>-1.2</v>
      </c>
      <c r="H3" s="381" t="s">
        <v>826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823</v>
      </c>
      <c r="G5" s="1066">
        <v>-1.9</v>
      </c>
      <c r="H5" s="381" t="s">
        <v>827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824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>
        <v>709</v>
      </c>
      <c r="D10" s="865">
        <v>251.5</v>
      </c>
      <c r="E10" s="866"/>
      <c r="F10" s="1067">
        <f>$B$3-(D10-$E$3)</f>
        <v>66</v>
      </c>
      <c r="G10" s="1068">
        <f>$B$3-(E10-$E$3)</f>
        <v>317.5</v>
      </c>
      <c r="H10" s="1073">
        <f>F10+$G$3</f>
        <v>64.8</v>
      </c>
      <c r="I10" s="1074">
        <f>G10+$G$3</f>
        <v>316.3</v>
      </c>
      <c r="J10" s="973" t="s">
        <v>832</v>
      </c>
      <c r="K10" s="977"/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/>
      <c r="S10" s="973"/>
      <c r="T10" s="973"/>
      <c r="U10" s="977"/>
      <c r="V10" s="674"/>
      <c r="W10" s="973"/>
      <c r="X10" s="979"/>
      <c r="Y10" s="980"/>
      <c r="Z10" s="982"/>
      <c r="AA10" s="978"/>
      <c r="AB10" s="674"/>
      <c r="AC10" s="985">
        <f>AB10-(L10+M10)/2/0.8*0.9</f>
        <v>0</v>
      </c>
      <c r="AD10" s="778" t="e">
        <f>(Z10+AA10)/(Z10+AA10+Z11+AA11)*100</f>
        <v>#DIV/0!</v>
      </c>
      <c r="AE10" s="779" t="e">
        <f>(Z10+AA11)/(Z10+AA10+Z11+AA11)*100</f>
        <v>#DIV/0!</v>
      </c>
    </row>
    <row r="11" spans="2:33" x14ac:dyDescent="0.25">
      <c r="B11" s="820"/>
      <c r="C11" s="406" t="s">
        <v>821</v>
      </c>
      <c r="D11" s="1063">
        <v>307</v>
      </c>
      <c r="E11" s="976"/>
      <c r="F11" s="1069">
        <f>$B$5-(D11-$E$5)</f>
        <v>78.399999999999977</v>
      </c>
      <c r="G11" s="1070">
        <f>$B$5-(E11-$E$5)</f>
        <v>385.4</v>
      </c>
      <c r="H11" s="1075">
        <f>F11+$G$5</f>
        <v>76.499999999999972</v>
      </c>
      <c r="I11" s="1076">
        <f>G11+$G$5</f>
        <v>383.5</v>
      </c>
      <c r="J11" s="973" t="s">
        <v>833</v>
      </c>
      <c r="K11" s="977"/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/>
      <c r="S11" s="979"/>
      <c r="T11" s="973"/>
      <c r="U11" s="977"/>
      <c r="V11" s="674"/>
      <c r="W11" s="973"/>
      <c r="X11" s="981"/>
      <c r="Y11" s="977"/>
      <c r="Z11" s="982"/>
      <c r="AA11" s="978"/>
      <c r="AB11" s="674"/>
      <c r="AC11" s="985">
        <f>AB11-(L11+M11)/2/0.8*0.9</f>
        <v>0</v>
      </c>
      <c r="AD11" s="800"/>
      <c r="AE11" s="688"/>
    </row>
    <row r="12" spans="2:33" x14ac:dyDescent="0.25">
      <c r="B12" s="94"/>
      <c r="C12" s="399"/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 t="s">
        <v>830</v>
      </c>
      <c r="D13" s="865">
        <v>256.2</v>
      </c>
      <c r="E13" s="866"/>
      <c r="F13" s="1067">
        <f>$B$3-(D13-$E$3)</f>
        <v>61.300000000000011</v>
      </c>
      <c r="G13" s="1068">
        <f>$B$3-(E13-$E$3)</f>
        <v>317.5</v>
      </c>
      <c r="H13" s="1073">
        <f>F13+$G$3</f>
        <v>60.100000000000009</v>
      </c>
      <c r="I13" s="1074">
        <f>G13+$G$3</f>
        <v>316.3</v>
      </c>
      <c r="J13" s="1084" t="s">
        <v>829</v>
      </c>
      <c r="K13" s="977"/>
      <c r="L13" s="982"/>
      <c r="M13" s="978"/>
      <c r="N13" s="982"/>
      <c r="O13" s="981"/>
      <c r="P13" s="984">
        <f>87.4-L13-N13</f>
        <v>87.4</v>
      </c>
      <c r="Q13" s="985">
        <f>87.4-M13-O13</f>
        <v>87.4</v>
      </c>
      <c r="R13" s="674"/>
      <c r="S13" s="1084"/>
      <c r="T13" s="1084"/>
      <c r="U13" s="977"/>
      <c r="V13" s="674"/>
      <c r="W13" s="1084"/>
      <c r="X13" s="979"/>
      <c r="Y13" s="980"/>
      <c r="Z13" s="982"/>
      <c r="AA13" s="978"/>
      <c r="AB13" s="674"/>
      <c r="AC13" s="985">
        <f>AB13-(L13+M13)/2/0.8*0.9</f>
        <v>0</v>
      </c>
      <c r="AD13" s="778" t="e">
        <f>(Z13+AA13)/(Z13+AA13+Z14+AA14)*100</f>
        <v>#DIV/0!</v>
      </c>
      <c r="AE13" s="779" t="e">
        <f>(Z13+AA14)/(Z13+AA13+Z14+AA14)*100</f>
        <v>#DIV/0!</v>
      </c>
    </row>
    <row r="14" spans="2:33" x14ac:dyDescent="0.25">
      <c r="B14" s="820"/>
      <c r="C14" s="406" t="s">
        <v>831</v>
      </c>
      <c r="D14" s="1063">
        <v>300.8</v>
      </c>
      <c r="E14" s="976"/>
      <c r="F14" s="1069">
        <f>$B$5-(D14-$E$5)</f>
        <v>84.599999999999966</v>
      </c>
      <c r="G14" s="1070">
        <f>$B$5-(E14-$E$5)</f>
        <v>385.4</v>
      </c>
      <c r="H14" s="1075">
        <f>F14+$G$5</f>
        <v>82.69999999999996</v>
      </c>
      <c r="I14" s="1076">
        <f>G14+$G$5</f>
        <v>383.5</v>
      </c>
      <c r="J14" s="1084" t="s">
        <v>834</v>
      </c>
      <c r="K14" s="977"/>
      <c r="L14" s="982"/>
      <c r="M14" s="978"/>
      <c r="N14" s="982"/>
      <c r="O14" s="981"/>
      <c r="P14" s="984">
        <f>96.4-L14-N14</f>
        <v>96.4</v>
      </c>
      <c r="Q14" s="985">
        <f>96.4-M14-O14</f>
        <v>96.4</v>
      </c>
      <c r="R14" s="983"/>
      <c r="S14" s="979"/>
      <c r="T14" s="1084"/>
      <c r="U14" s="977"/>
      <c r="V14" s="674"/>
      <c r="W14" s="1084"/>
      <c r="X14" s="981"/>
      <c r="Y14" s="977"/>
      <c r="Z14" s="982"/>
      <c r="AA14" s="978"/>
      <c r="AB14" s="674"/>
      <c r="AC14" s="985">
        <f>AB14-(L14+M14)/2/0.8*0.9</f>
        <v>0</v>
      </c>
      <c r="AD14" s="800"/>
      <c r="AE14" s="688"/>
    </row>
    <row r="15" spans="2:33" x14ac:dyDescent="0.25">
      <c r="B15" s="94"/>
      <c r="C15" s="399"/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 t="s">
        <v>839</v>
      </c>
      <c r="D16" s="865">
        <v>254.43</v>
      </c>
      <c r="E16" s="866">
        <v>255</v>
      </c>
      <c r="F16" s="1067">
        <f>$B$3-(D16-$E$3)</f>
        <v>63.069999999999993</v>
      </c>
      <c r="G16" s="1068">
        <f>$B$3-(E16-$E$3)</f>
        <v>62.5</v>
      </c>
      <c r="H16" s="1073">
        <f>F16+$G$3</f>
        <v>61.86999999999999</v>
      </c>
      <c r="I16" s="1074">
        <f>G16+$G$3</f>
        <v>61.3</v>
      </c>
      <c r="J16" s="1084" t="s">
        <v>836</v>
      </c>
      <c r="K16" s="977" t="s">
        <v>836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-2.9</v>
      </c>
      <c r="S16" s="1084">
        <v>-2.7</v>
      </c>
      <c r="T16" s="1084">
        <v>6.5</v>
      </c>
      <c r="U16" s="977">
        <v>7.51</v>
      </c>
      <c r="V16" s="674">
        <v>2</v>
      </c>
      <c r="W16" s="1084">
        <v>2</v>
      </c>
      <c r="X16" s="979" t="s">
        <v>835</v>
      </c>
      <c r="Y16" s="980" t="s">
        <v>835</v>
      </c>
      <c r="Z16" s="982">
        <v>253.3</v>
      </c>
      <c r="AA16" s="978">
        <v>258</v>
      </c>
      <c r="AB16" s="674"/>
      <c r="AC16" s="985">
        <f>AB16-(L16+M16)/2/0.8*0.9</f>
        <v>0</v>
      </c>
      <c r="AD16" s="778">
        <f>(Z16+AA16)/(Z16+AA16+Z17+AA17)*100</f>
        <v>45.068312031732042</v>
      </c>
      <c r="AE16" s="779">
        <f>(Z16+AA17)/(Z16+AA16+Z17+AA17)*100</f>
        <v>49.325694138386957</v>
      </c>
    </row>
    <row r="17" spans="2:36" x14ac:dyDescent="0.25">
      <c r="B17" s="820"/>
      <c r="C17" s="406" t="s">
        <v>840</v>
      </c>
      <c r="D17" s="975">
        <v>299</v>
      </c>
      <c r="E17" s="976">
        <v>299.02999999999997</v>
      </c>
      <c r="F17" s="1069">
        <f>$B$5-(D17-$E$5)</f>
        <v>86.399999999999977</v>
      </c>
      <c r="G17" s="1070">
        <f>$B$5-(E17-$E$5)</f>
        <v>86.37</v>
      </c>
      <c r="H17" s="1075">
        <f>F17+$G$5</f>
        <v>84.499999999999972</v>
      </c>
      <c r="I17" s="1076">
        <f>G17+$G$5</f>
        <v>84.47</v>
      </c>
      <c r="J17" s="1084" t="s">
        <v>837</v>
      </c>
      <c r="K17" s="977" t="s">
        <v>838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-2.4</v>
      </c>
      <c r="S17" s="979">
        <v>-2.1</v>
      </c>
      <c r="T17" s="1084">
        <v>4.9000000000000004</v>
      </c>
      <c r="U17" s="977">
        <v>5.8</v>
      </c>
      <c r="V17" s="674">
        <v>-1</v>
      </c>
      <c r="W17" s="1084">
        <v>-1.1000000000000001</v>
      </c>
      <c r="X17" s="981">
        <v>12.62</v>
      </c>
      <c r="Y17" s="977">
        <f>12.51+0.88</f>
        <v>13.39</v>
      </c>
      <c r="Z17" s="982">
        <v>316.89999999999998</v>
      </c>
      <c r="AA17" s="978">
        <v>306.3</v>
      </c>
      <c r="AB17" s="674"/>
      <c r="AC17" s="985">
        <f>AB17-(L17+M17)/2/0.8*0.9</f>
        <v>0</v>
      </c>
      <c r="AD17" s="800"/>
      <c r="AE17" s="688"/>
    </row>
    <row r="18" spans="2:36" x14ac:dyDescent="0.25">
      <c r="B18" s="94"/>
      <c r="C18" s="399"/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6" x14ac:dyDescent="0.25">
      <c r="B19" s="819"/>
      <c r="C19" s="1078" t="s">
        <v>841</v>
      </c>
      <c r="D19" s="865">
        <v>252.6</v>
      </c>
      <c r="E19" s="866">
        <v>253.55</v>
      </c>
      <c r="F19" s="1067">
        <f>$B$3-(D19-$E$3)</f>
        <v>64.900000000000006</v>
      </c>
      <c r="G19" s="1068">
        <f>$B$3-(E19-$E$3)</f>
        <v>63.949999999999989</v>
      </c>
      <c r="H19" s="1073">
        <f>F19+$G$3</f>
        <v>63.7</v>
      </c>
      <c r="I19" s="1074">
        <f>G19+$G$3</f>
        <v>62.749999999999986</v>
      </c>
      <c r="J19" s="973" t="s">
        <v>846</v>
      </c>
      <c r="K19" s="977" t="s">
        <v>845</v>
      </c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>
        <v>-2.8</v>
      </c>
      <c r="S19" s="973">
        <v>-2.7</v>
      </c>
      <c r="T19" s="973"/>
      <c r="U19" s="977"/>
      <c r="V19" s="674">
        <v>2.2000000000000002</v>
      </c>
      <c r="W19" s="973">
        <v>2</v>
      </c>
      <c r="X19" s="979"/>
      <c r="Y19" s="980"/>
      <c r="Z19" s="982">
        <v>251</v>
      </c>
      <c r="AA19" s="978">
        <v>268.5</v>
      </c>
      <c r="AB19" s="674">
        <v>47.3</v>
      </c>
      <c r="AC19" s="985">
        <f>AB19-(L19+M19)/2/0.8*0.9</f>
        <v>47.3</v>
      </c>
      <c r="AD19" s="778">
        <f>(Z19+AA19)/(Z19+AA19+Z20+AA20)*100</f>
        <v>45.570175438596486</v>
      </c>
      <c r="AE19" s="779">
        <f>(Z19+AA20)/(Z19+AA19+Z20+AA20)*100</f>
        <v>48.596491228070178</v>
      </c>
    </row>
    <row r="20" spans="2:36" x14ac:dyDescent="0.25">
      <c r="B20" s="820"/>
      <c r="C20" s="406" t="s">
        <v>842</v>
      </c>
      <c r="D20" s="975">
        <v>299.2</v>
      </c>
      <c r="E20" s="976">
        <v>299.18</v>
      </c>
      <c r="F20" s="1069">
        <f>$B$5-(D20-$E$5)</f>
        <v>86.199999999999989</v>
      </c>
      <c r="G20" s="1070">
        <f>$B$5-(E20-$E$5)</f>
        <v>86.21999999999997</v>
      </c>
      <c r="H20" s="1075">
        <f>F20+$G$5</f>
        <v>84.299999999999983</v>
      </c>
      <c r="I20" s="1076">
        <f>G20+$G$5</f>
        <v>84.319999999999965</v>
      </c>
      <c r="J20" s="973" t="s">
        <v>844</v>
      </c>
      <c r="K20" s="977" t="s">
        <v>843</v>
      </c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>
        <v>-2.4</v>
      </c>
      <c r="S20" s="979">
        <v>-2.1</v>
      </c>
      <c r="T20" s="973"/>
      <c r="U20" s="977"/>
      <c r="V20" s="674">
        <v>-1.25</v>
      </c>
      <c r="W20" s="973">
        <v>-1.25</v>
      </c>
      <c r="X20" s="981"/>
      <c r="Y20" s="977"/>
      <c r="Z20" s="982">
        <v>317.5</v>
      </c>
      <c r="AA20" s="978">
        <v>303</v>
      </c>
      <c r="AB20" s="674">
        <v>47.3</v>
      </c>
      <c r="AC20" s="985">
        <f>AB20-(L20+M20)/2/0.8*0.9</f>
        <v>47.3</v>
      </c>
      <c r="AD20" s="800"/>
      <c r="AE20" s="688"/>
    </row>
    <row r="21" spans="2:36" x14ac:dyDescent="0.25">
      <c r="B21" s="94"/>
      <c r="C21" s="399"/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6" x14ac:dyDescent="0.25">
      <c r="B22" s="819"/>
      <c r="C22" s="1078" t="s">
        <v>850</v>
      </c>
      <c r="D22" s="817">
        <v>253</v>
      </c>
      <c r="E22" s="866"/>
      <c r="F22" s="1067">
        <f>$B$3-(D22-$E$3)</f>
        <v>64.5</v>
      </c>
      <c r="G22" s="1068">
        <f>$B$3-(E22-$E$3)</f>
        <v>317.5</v>
      </c>
      <c r="H22" s="1073">
        <f>F22+$G$3</f>
        <v>63.3</v>
      </c>
      <c r="I22" s="1074">
        <f>G22+$G$3</f>
        <v>316.3</v>
      </c>
      <c r="J22" s="1085" t="s">
        <v>846</v>
      </c>
      <c r="K22" s="977" t="s">
        <v>845</v>
      </c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>
        <v>-2.8</v>
      </c>
      <c r="S22" s="1085">
        <v>-2.7</v>
      </c>
      <c r="T22" s="1085">
        <v>6.5</v>
      </c>
      <c r="U22" s="977">
        <v>7.51</v>
      </c>
      <c r="V22" s="817">
        <v>1</v>
      </c>
      <c r="W22" s="1088">
        <v>1</v>
      </c>
      <c r="X22" s="1090">
        <v>-0.34</v>
      </c>
      <c r="Y22" s="1091">
        <v>-0.28000000000000003</v>
      </c>
      <c r="Z22" s="982"/>
      <c r="AA22" s="978"/>
      <c r="AB22" s="674">
        <v>47.3</v>
      </c>
      <c r="AC22" s="985">
        <f>AB22-(L22+M22)/2/0.8*0.9</f>
        <v>47.3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6" x14ac:dyDescent="0.25">
      <c r="B23" s="820"/>
      <c r="C23" s="406" t="s">
        <v>847</v>
      </c>
      <c r="D23" s="1087">
        <v>297.2</v>
      </c>
      <c r="E23" s="976"/>
      <c r="F23" s="1069">
        <f>$B$5-(D23-$E$5)</f>
        <v>88.199999999999989</v>
      </c>
      <c r="G23" s="1070">
        <f>$B$5-(E23-$E$5)</f>
        <v>385.4</v>
      </c>
      <c r="H23" s="1075">
        <f>F23+$G$5</f>
        <v>86.299999999999983</v>
      </c>
      <c r="I23" s="1076">
        <f>G23+$G$5</f>
        <v>383.5</v>
      </c>
      <c r="J23" s="1088" t="s">
        <v>848</v>
      </c>
      <c r="K23" s="1089" t="s">
        <v>849</v>
      </c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>
        <v>-2.4</v>
      </c>
      <c r="S23" s="979">
        <v>-2.1</v>
      </c>
      <c r="T23" s="1085">
        <v>4.9000000000000004</v>
      </c>
      <c r="U23" s="977">
        <v>5.8</v>
      </c>
      <c r="V23" s="674">
        <v>-1.25</v>
      </c>
      <c r="W23" s="1085">
        <v>-1.25</v>
      </c>
      <c r="X23" s="981">
        <v>12.62</v>
      </c>
      <c r="Y23" s="977">
        <f>12.51+0.88</f>
        <v>13.39</v>
      </c>
      <c r="Z23" s="982"/>
      <c r="AA23" s="978"/>
      <c r="AB23" s="674">
        <f>47.3+1.8</f>
        <v>49.099999999999994</v>
      </c>
      <c r="AC23" s="985">
        <f>AB23-(L23+M23)/2/0.8*0.9</f>
        <v>49.099999999999994</v>
      </c>
      <c r="AD23" s="800"/>
      <c r="AE23" s="688"/>
    </row>
    <row r="24" spans="2:36" x14ac:dyDescent="0.25">
      <c r="B24" s="94"/>
      <c r="C24" s="399"/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  <c r="AG24" s="380" t="s">
        <v>851</v>
      </c>
      <c r="AI24" s="380" t="s">
        <v>852</v>
      </c>
    </row>
    <row r="25" spans="2:36" x14ac:dyDescent="0.25">
      <c r="B25" s="819"/>
      <c r="C25" s="1078" t="s">
        <v>652</v>
      </c>
      <c r="D25" s="865">
        <v>252.2</v>
      </c>
      <c r="E25" s="866">
        <v>252.8</v>
      </c>
      <c r="F25" s="1067">
        <f>$B$3-(D25-$E$3)</f>
        <v>65.300000000000011</v>
      </c>
      <c r="G25" s="1068">
        <f>$B$3-(E25-$E$3)</f>
        <v>64.699999999999989</v>
      </c>
      <c r="H25" s="1073">
        <f>F25+$G$3</f>
        <v>64.100000000000009</v>
      </c>
      <c r="I25" s="1074">
        <f>G25+$G$3</f>
        <v>63.499999999999986</v>
      </c>
      <c r="J25" s="1086" t="s">
        <v>846</v>
      </c>
      <c r="K25" s="977" t="s">
        <v>845</v>
      </c>
      <c r="L25" s="982">
        <v>27.6</v>
      </c>
      <c r="M25" s="978">
        <v>28.22</v>
      </c>
      <c r="N25" s="982"/>
      <c r="O25" s="981"/>
      <c r="P25" s="984">
        <f>87.4-L25-N25</f>
        <v>59.800000000000004</v>
      </c>
      <c r="Q25" s="985">
        <f>87.4-M25-O25</f>
        <v>59.180000000000007</v>
      </c>
      <c r="R25" s="674">
        <v>-2.9</v>
      </c>
      <c r="S25" s="1084">
        <v>-2.7</v>
      </c>
      <c r="T25" s="1086">
        <v>6.5</v>
      </c>
      <c r="U25" s="977">
        <v>7.51</v>
      </c>
      <c r="V25" s="674">
        <v>1</v>
      </c>
      <c r="W25" s="1084">
        <v>1</v>
      </c>
      <c r="X25" s="1090">
        <v>-0.34</v>
      </c>
      <c r="Y25" s="1091">
        <v>-0.28000000000000003</v>
      </c>
      <c r="Z25" s="982">
        <v>253.5</v>
      </c>
      <c r="AA25" s="978">
        <v>268</v>
      </c>
      <c r="AB25" s="674">
        <v>47.3</v>
      </c>
      <c r="AC25" s="985">
        <f>AB25-(L25+M25)/2/0.8*0.9</f>
        <v>15.901250000000001</v>
      </c>
      <c r="AD25" s="778">
        <f>(Z25+AA25)/(Z25+AA25+Z26+AA26)*100</f>
        <v>45.486262538159615</v>
      </c>
      <c r="AE25" s="779">
        <f>(Z25+AA26)/(Z25+AA25+Z26+AA26)*100</f>
        <v>48.800697775839517</v>
      </c>
      <c r="AG25" s="252"/>
      <c r="AH25" s="252"/>
      <c r="AI25" s="252"/>
      <c r="AJ25" s="252"/>
    </row>
    <row r="26" spans="2:36" x14ac:dyDescent="0.25">
      <c r="B26" s="820"/>
      <c r="C26" s="406" t="s">
        <v>855</v>
      </c>
      <c r="D26" s="975">
        <v>297.31</v>
      </c>
      <c r="E26" s="976">
        <v>297.17</v>
      </c>
      <c r="F26" s="1069">
        <f>$B$5-(D26-$E$5)</f>
        <v>88.089999999999975</v>
      </c>
      <c r="G26" s="1070">
        <f>$B$5-(E26-$E$5)</f>
        <v>88.229999999999961</v>
      </c>
      <c r="H26" s="1075">
        <f>F26+$G$5</f>
        <v>86.189999999999969</v>
      </c>
      <c r="I26" s="1076">
        <f>G26+$G$5</f>
        <v>86.329999999999956</v>
      </c>
      <c r="J26" s="1084" t="s">
        <v>854</v>
      </c>
      <c r="K26" s="977" t="s">
        <v>853</v>
      </c>
      <c r="L26" s="982">
        <v>17.46</v>
      </c>
      <c r="M26" s="978">
        <v>17.260000000000002</v>
      </c>
      <c r="N26" s="982"/>
      <c r="O26" s="981"/>
      <c r="P26" s="984">
        <f>96.4-L26-N26</f>
        <v>78.94</v>
      </c>
      <c r="Q26" s="985">
        <f>96.4-M26-O26</f>
        <v>79.14</v>
      </c>
      <c r="R26" s="983">
        <v>-2.4</v>
      </c>
      <c r="S26" s="979">
        <v>-2.1</v>
      </c>
      <c r="T26" s="1086">
        <v>4.9000000000000004</v>
      </c>
      <c r="U26" s="977">
        <v>5.8</v>
      </c>
      <c r="V26" s="674">
        <v>-1</v>
      </c>
      <c r="W26" s="1084">
        <v>-1</v>
      </c>
      <c r="X26" s="981">
        <v>12.62</v>
      </c>
      <c r="Y26" s="977">
        <f>12.51+0.88</f>
        <v>13.39</v>
      </c>
      <c r="Z26" s="982">
        <v>319</v>
      </c>
      <c r="AA26" s="978">
        <v>306</v>
      </c>
      <c r="AB26" s="674">
        <v>49.13</v>
      </c>
      <c r="AC26" s="985">
        <f>AB26-(L26+M26)/2/0.8*0.9</f>
        <v>29.6</v>
      </c>
      <c r="AD26" s="800"/>
      <c r="AE26" s="688"/>
      <c r="AG26" s="252">
        <v>44.9</v>
      </c>
      <c r="AH26" s="252">
        <v>44.9</v>
      </c>
      <c r="AI26" s="252"/>
      <c r="AJ26" s="252"/>
    </row>
    <row r="27" spans="2:36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  <c r="AG27" s="380" t="s">
        <v>851</v>
      </c>
      <c r="AI27" s="380" t="s">
        <v>852</v>
      </c>
    </row>
    <row r="28" spans="2:36" x14ac:dyDescent="0.25">
      <c r="B28" s="819"/>
      <c r="C28" s="1078" t="s">
        <v>652</v>
      </c>
      <c r="D28" s="865"/>
      <c r="E28" s="866"/>
      <c r="F28" s="1067">
        <f>$B$3-(D28-$E$3)</f>
        <v>317.5</v>
      </c>
      <c r="G28" s="1068">
        <f>$B$3-(E28-$E$3)</f>
        <v>317.5</v>
      </c>
      <c r="H28" s="1073">
        <f>F28+$G$3</f>
        <v>316.3</v>
      </c>
      <c r="I28" s="1074">
        <f>G28+$G$3</f>
        <v>316.3</v>
      </c>
      <c r="J28" s="1086" t="s">
        <v>846</v>
      </c>
      <c r="K28" s="977" t="s">
        <v>845</v>
      </c>
      <c r="L28" s="982">
        <v>28.04</v>
      </c>
      <c r="M28" s="978">
        <v>28.6</v>
      </c>
      <c r="N28" s="982"/>
      <c r="O28" s="981"/>
      <c r="P28" s="984">
        <f>87.4-L28-N28</f>
        <v>59.360000000000007</v>
      </c>
      <c r="Q28" s="985">
        <f>87.4-M28-O28</f>
        <v>58.800000000000004</v>
      </c>
      <c r="R28" s="674">
        <v>-2.9</v>
      </c>
      <c r="S28" s="1086">
        <v>-2.7</v>
      </c>
      <c r="T28" s="1086">
        <v>6.5</v>
      </c>
      <c r="U28" s="977">
        <v>7.51</v>
      </c>
      <c r="V28" s="674">
        <v>1</v>
      </c>
      <c r="W28" s="1086">
        <v>1</v>
      </c>
      <c r="X28" s="1090">
        <v>-0.34</v>
      </c>
      <c r="Y28" s="1091">
        <v>-0.28000000000000003</v>
      </c>
      <c r="Z28" s="982">
        <v>255.7</v>
      </c>
      <c r="AA28" s="978">
        <v>265</v>
      </c>
      <c r="AB28" s="674">
        <v>47.3</v>
      </c>
      <c r="AC28" s="985">
        <f>AB28-(L28+M28)/2/0.8*0.9</f>
        <v>15.439999999999998</v>
      </c>
      <c r="AD28" s="778">
        <f>(Z28+AA28)/(Z28+AA28+Z29+AA29)*100</f>
        <v>45.523692953313514</v>
      </c>
      <c r="AE28" s="779">
        <f>(Z28+AA29)/(Z28+AA28+Z29+AA29)*100</f>
        <v>49.361776534359137</v>
      </c>
      <c r="AG28" s="252"/>
      <c r="AH28" s="252"/>
      <c r="AI28" s="252">
        <v>3.19</v>
      </c>
      <c r="AJ28" s="252">
        <v>3.31</v>
      </c>
    </row>
    <row r="29" spans="2:36" x14ac:dyDescent="0.25">
      <c r="B29" s="820"/>
      <c r="C29" s="406" t="s">
        <v>856</v>
      </c>
      <c r="D29" s="975">
        <v>296.52999999999997</v>
      </c>
      <c r="E29" s="976">
        <v>296.89</v>
      </c>
      <c r="F29" s="1069">
        <f>$B$5-(D29-$E$5)</f>
        <v>88.87</v>
      </c>
      <c r="G29" s="1070">
        <f>$B$5-(E29-$E$5)</f>
        <v>88.509999999999991</v>
      </c>
      <c r="H29" s="1075">
        <f>F29+$G$5</f>
        <v>86.97</v>
      </c>
      <c r="I29" s="1076">
        <f>G29+$G$5</f>
        <v>86.609999999999985</v>
      </c>
      <c r="J29" s="1086" t="s">
        <v>854</v>
      </c>
      <c r="K29" s="977" t="s">
        <v>853</v>
      </c>
      <c r="L29" s="982">
        <v>17.940000000000001</v>
      </c>
      <c r="M29" s="978">
        <v>17.579999999999998</v>
      </c>
      <c r="N29" s="982"/>
      <c r="O29" s="981"/>
      <c r="P29" s="984">
        <f>96.4-L29-N29</f>
        <v>78.460000000000008</v>
      </c>
      <c r="Q29" s="985">
        <f>96.4-M29-O29</f>
        <v>78.820000000000007</v>
      </c>
      <c r="R29" s="983">
        <v>-2.4</v>
      </c>
      <c r="S29" s="979">
        <v>-2.1</v>
      </c>
      <c r="T29" s="1086">
        <v>4.9000000000000004</v>
      </c>
      <c r="U29" s="977">
        <v>5.8</v>
      </c>
      <c r="V29" s="674">
        <v>-1</v>
      </c>
      <c r="W29" s="1086">
        <v>-1</v>
      </c>
      <c r="X29" s="981">
        <v>12.62</v>
      </c>
      <c r="Y29" s="977">
        <f>12.51+0.88</f>
        <v>13.39</v>
      </c>
      <c r="Z29" s="982">
        <v>314.2</v>
      </c>
      <c r="AA29" s="978">
        <v>308.89999999999998</v>
      </c>
      <c r="AB29" s="674">
        <v>49.13</v>
      </c>
      <c r="AC29" s="985">
        <f>AB29-(L29+M29)/2/0.8*0.9</f>
        <v>29.150000000000006</v>
      </c>
      <c r="AD29" s="800"/>
      <c r="AE29" s="688"/>
      <c r="AG29" s="252">
        <v>46.4</v>
      </c>
      <c r="AH29" s="252">
        <v>46.4</v>
      </c>
      <c r="AI29" s="252">
        <v>6.09</v>
      </c>
      <c r="AJ29" s="252">
        <v>5.87</v>
      </c>
    </row>
    <row r="30" spans="2:36" x14ac:dyDescent="0.25">
      <c r="B30" s="94"/>
      <c r="C30" s="399"/>
      <c r="D30" s="670"/>
      <c r="E30" s="657"/>
      <c r="F30" s="1071"/>
      <c r="G30" s="1072"/>
      <c r="H30" s="1077"/>
      <c r="I30" s="1077"/>
      <c r="J30" s="563"/>
      <c r="K30" s="564"/>
      <c r="L30" s="552"/>
      <c r="M30" s="564"/>
      <c r="N30" s="552"/>
      <c r="O30" s="563"/>
      <c r="P30" s="563"/>
      <c r="Q30" s="564"/>
      <c r="R30" s="974"/>
      <c r="S30" s="563"/>
      <c r="T30" s="563"/>
      <c r="U30" s="564"/>
      <c r="V30" s="552"/>
      <c r="W30" s="563"/>
      <c r="X30" s="563"/>
      <c r="Y30" s="564"/>
      <c r="Z30" s="552"/>
      <c r="AA30" s="564"/>
      <c r="AB30" s="670"/>
      <c r="AC30" s="657"/>
      <c r="AD30" s="92"/>
      <c r="AE30" s="657"/>
      <c r="AG30" s="380" t="s">
        <v>851</v>
      </c>
      <c r="AI30" s="380" t="s">
        <v>852</v>
      </c>
    </row>
    <row r="31" spans="2:36" x14ac:dyDescent="0.25">
      <c r="B31" s="819"/>
      <c r="C31" s="1078" t="s">
        <v>841</v>
      </c>
      <c r="D31" s="865">
        <v>252.28</v>
      </c>
      <c r="E31" s="866">
        <v>252.71</v>
      </c>
      <c r="F31" s="1067">
        <f>$B$3-(D31-$E$3)</f>
        <v>65.22</v>
      </c>
      <c r="G31" s="1068">
        <f>$B$3-(E31-$E$3)</f>
        <v>64.789999999999992</v>
      </c>
      <c r="H31" s="1073">
        <f>F31+$G$3</f>
        <v>64.02</v>
      </c>
      <c r="I31" s="1074">
        <f>G31+$G$3</f>
        <v>63.589999999999989</v>
      </c>
      <c r="J31" s="1086"/>
      <c r="K31" s="977"/>
      <c r="L31" s="982"/>
      <c r="M31" s="978"/>
      <c r="N31" s="982"/>
      <c r="O31" s="981"/>
      <c r="P31" s="984">
        <f>87.4-L31-N31</f>
        <v>87.4</v>
      </c>
      <c r="Q31" s="985">
        <f>87.4-M31-O31</f>
        <v>87.4</v>
      </c>
      <c r="R31" s="674">
        <v>-2.8</v>
      </c>
      <c r="S31" s="1086">
        <v>-2.7</v>
      </c>
      <c r="T31" s="1086"/>
      <c r="U31" s="977"/>
      <c r="V31" s="674">
        <v>1</v>
      </c>
      <c r="W31" s="1086">
        <v>1.5</v>
      </c>
      <c r="X31" s="1090"/>
      <c r="Y31" s="1091"/>
      <c r="Z31" s="982"/>
      <c r="AA31" s="978"/>
      <c r="AB31" s="674"/>
      <c r="AC31" s="985">
        <f>AB31-(L31+M31)/2/0.8*0.9</f>
        <v>0</v>
      </c>
      <c r="AD31" s="778" t="e">
        <f>(Z31+AA31)/(Z31+AA31+Z32+AA32)*100</f>
        <v>#DIV/0!</v>
      </c>
      <c r="AE31" s="779" t="e">
        <f>(Z31+AA32)/(Z31+AA31+Z32+AA32)*100</f>
        <v>#DIV/0!</v>
      </c>
      <c r="AG31" s="252"/>
      <c r="AH31" s="252"/>
      <c r="AI31" s="252"/>
      <c r="AJ31" s="252"/>
    </row>
    <row r="32" spans="2:36" x14ac:dyDescent="0.25">
      <c r="B32" s="1110" t="s">
        <v>857</v>
      </c>
      <c r="C32" s="1111"/>
      <c r="D32" s="975">
        <v>300</v>
      </c>
      <c r="E32" s="976">
        <v>300.27999999999997</v>
      </c>
      <c r="F32" s="1069">
        <f>$B$5-(D32-$E$5)</f>
        <v>85.399999999999977</v>
      </c>
      <c r="G32" s="1070">
        <f>$B$5-(E32-$E$5)</f>
        <v>85.12</v>
      </c>
      <c r="H32" s="1075">
        <f>F32+$G$5</f>
        <v>83.499999999999972</v>
      </c>
      <c r="I32" s="1076">
        <f>G32+$G$5</f>
        <v>83.22</v>
      </c>
      <c r="J32" s="1086"/>
      <c r="K32" s="977"/>
      <c r="L32" s="982"/>
      <c r="M32" s="978"/>
      <c r="N32" s="982"/>
      <c r="O32" s="981"/>
      <c r="P32" s="984">
        <f>96.4-L32-N32</f>
        <v>96.4</v>
      </c>
      <c r="Q32" s="985">
        <f>96.4-M32-O32</f>
        <v>96.4</v>
      </c>
      <c r="R32" s="983">
        <v>-2.4</v>
      </c>
      <c r="S32" s="979">
        <v>-2.1</v>
      </c>
      <c r="T32" s="1086"/>
      <c r="U32" s="977"/>
      <c r="V32" s="674">
        <v>-1</v>
      </c>
      <c r="W32" s="1086">
        <v>-1</v>
      </c>
      <c r="X32" s="981"/>
      <c r="Y32" s="977"/>
      <c r="Z32" s="982"/>
      <c r="AA32" s="978"/>
      <c r="AB32" s="674"/>
      <c r="AC32" s="985">
        <f>AB32-(L32+M32)/2/0.8*0.9</f>
        <v>0</v>
      </c>
      <c r="AD32" s="800"/>
      <c r="AE32" s="688"/>
      <c r="AG32" s="252"/>
      <c r="AH32" s="252"/>
      <c r="AI32" s="252"/>
      <c r="AJ32" s="252"/>
    </row>
    <row r="33" spans="2:36" x14ac:dyDescent="0.25">
      <c r="B33" s="94"/>
      <c r="C33" s="399"/>
      <c r="D33" s="670"/>
      <c r="E33" s="657"/>
      <c r="F33" s="1071"/>
      <c r="G33" s="1072"/>
      <c r="H33" s="1077"/>
      <c r="I33" s="1077"/>
      <c r="J33" s="563"/>
      <c r="K33" s="564"/>
      <c r="L33" s="552"/>
      <c r="M33" s="564"/>
      <c r="N33" s="552"/>
      <c r="O33" s="563"/>
      <c r="P33" s="563"/>
      <c r="Q33" s="564"/>
      <c r="R33" s="974"/>
      <c r="S33" s="563"/>
      <c r="T33" s="563"/>
      <c r="U33" s="564"/>
      <c r="V33" s="552"/>
      <c r="W33" s="563"/>
      <c r="X33" s="563"/>
      <c r="Y33" s="564"/>
      <c r="Z33" s="552"/>
      <c r="AA33" s="564"/>
      <c r="AB33" s="670"/>
      <c r="AC33" s="657"/>
      <c r="AD33" s="92"/>
      <c r="AE33" s="657"/>
      <c r="AG33" s="380" t="s">
        <v>851</v>
      </c>
      <c r="AI33" s="380" t="s">
        <v>852</v>
      </c>
    </row>
    <row r="34" spans="2:36" x14ac:dyDescent="0.25">
      <c r="B34" s="819"/>
      <c r="C34" s="1078" t="s">
        <v>850</v>
      </c>
      <c r="D34" s="817">
        <v>252.8</v>
      </c>
      <c r="E34" s="866"/>
      <c r="F34" s="1098">
        <f>$B$3-(D34-$E$3)</f>
        <v>64.699999999999989</v>
      </c>
      <c r="G34" s="1099">
        <f>$B$3-(E34-$E$3)</f>
        <v>317.5</v>
      </c>
      <c r="H34" s="1073">
        <f>F34+$G$3</f>
        <v>63.499999999999986</v>
      </c>
      <c r="I34" s="1074">
        <f>G34+$G$3</f>
        <v>316.3</v>
      </c>
      <c r="J34" s="1090" t="s">
        <v>861</v>
      </c>
      <c r="K34" s="977"/>
      <c r="L34" s="982"/>
      <c r="M34" s="978"/>
      <c r="N34" s="982"/>
      <c r="O34" s="981"/>
      <c r="P34" s="984">
        <f>87.4-L34-N34</f>
        <v>87.4</v>
      </c>
      <c r="Q34" s="985">
        <f>87.4-M34-O34</f>
        <v>87.4</v>
      </c>
      <c r="R34" s="817">
        <v>-2.8</v>
      </c>
      <c r="S34" s="1088">
        <v>-2.7</v>
      </c>
      <c r="T34" s="1092"/>
      <c r="U34" s="977"/>
      <c r="V34" s="817">
        <v>1</v>
      </c>
      <c r="W34" s="1088">
        <v>1.5</v>
      </c>
      <c r="X34" s="1090"/>
      <c r="Y34" s="1091"/>
      <c r="Z34" s="982"/>
      <c r="AA34" s="978"/>
      <c r="AB34" s="817">
        <v>46.5</v>
      </c>
      <c r="AC34" s="985">
        <f>AB34-(L34+M34)/2/0.8*0.9</f>
        <v>46.5</v>
      </c>
      <c r="AD34" s="778" t="e">
        <f>(Z34+AA34)/(Z34+AA34+Z35+AA35)*100</f>
        <v>#DIV/0!</v>
      </c>
      <c r="AE34" s="779" t="e">
        <f>(Z34+AA35)/(Z34+AA34+Z35+AA35)*100</f>
        <v>#DIV/0!</v>
      </c>
      <c r="AG34" s="252"/>
      <c r="AH34" s="252"/>
      <c r="AI34" s="252"/>
      <c r="AJ34" s="252"/>
    </row>
    <row r="35" spans="2:36" x14ac:dyDescent="0.25">
      <c r="B35" s="1112" t="s">
        <v>858</v>
      </c>
      <c r="C35" s="1113"/>
      <c r="D35" s="1095">
        <v>303</v>
      </c>
      <c r="E35" s="976"/>
      <c r="F35" s="1100">
        <f>$B$5-(D35-$E$5)</f>
        <v>82.399999999999977</v>
      </c>
      <c r="G35" s="1101">
        <f>$B$5-(E35-$E$5)</f>
        <v>385.4</v>
      </c>
      <c r="H35" s="1075">
        <f>F35+$G$5</f>
        <v>80.499999999999972</v>
      </c>
      <c r="I35" s="1076">
        <f>G35+$G$5</f>
        <v>383.5</v>
      </c>
      <c r="J35" s="1090" t="s">
        <v>862</v>
      </c>
      <c r="K35" s="977"/>
      <c r="L35" s="982"/>
      <c r="M35" s="978"/>
      <c r="N35" s="982"/>
      <c r="O35" s="981"/>
      <c r="P35" s="984">
        <f>96.4-L35-N35</f>
        <v>96.4</v>
      </c>
      <c r="Q35" s="985">
        <f>96.4-M35-O35</f>
        <v>96.4</v>
      </c>
      <c r="R35" s="1096">
        <v>-2.4</v>
      </c>
      <c r="S35" s="1090">
        <v>-2.1</v>
      </c>
      <c r="T35" s="1092"/>
      <c r="U35" s="977"/>
      <c r="V35" s="817">
        <v>-1</v>
      </c>
      <c r="W35" s="1088">
        <v>-1</v>
      </c>
      <c r="X35" s="981"/>
      <c r="Y35" s="977"/>
      <c r="Z35" s="982"/>
      <c r="AA35" s="978"/>
      <c r="AB35" s="817">
        <v>38.799999999999997</v>
      </c>
      <c r="AC35" s="985">
        <f>AB35-(L35+M35)/2/0.8*0.9</f>
        <v>38.799999999999997</v>
      </c>
      <c r="AD35" s="800"/>
      <c r="AE35" s="688"/>
      <c r="AG35" s="252"/>
      <c r="AH35" s="252"/>
      <c r="AI35" s="252"/>
      <c r="AJ35" s="252"/>
    </row>
    <row r="36" spans="2:36" x14ac:dyDescent="0.25">
      <c r="B36" s="94"/>
      <c r="C36" s="399"/>
      <c r="D36" s="670"/>
      <c r="E36" s="657"/>
      <c r="F36" s="1071"/>
      <c r="G36" s="1072"/>
      <c r="H36" s="1077"/>
      <c r="I36" s="1077"/>
      <c r="J36" s="563"/>
      <c r="K36" s="564"/>
      <c r="L36" s="552"/>
      <c r="M36" s="564"/>
      <c r="N36" s="552"/>
      <c r="O36" s="563"/>
      <c r="P36" s="563"/>
      <c r="Q36" s="564"/>
      <c r="R36" s="974"/>
      <c r="S36" s="563"/>
      <c r="T36" s="1097" t="s">
        <v>865</v>
      </c>
      <c r="U36" s="564"/>
      <c r="V36" s="552"/>
      <c r="W36" s="563"/>
      <c r="X36" s="563"/>
      <c r="Y36" s="564"/>
      <c r="Z36" s="552"/>
      <c r="AA36" s="564"/>
      <c r="AB36" s="670"/>
      <c r="AC36" s="657"/>
      <c r="AD36" s="92"/>
      <c r="AE36" s="657"/>
      <c r="AG36" s="380" t="s">
        <v>851</v>
      </c>
      <c r="AI36" s="380" t="s">
        <v>852</v>
      </c>
    </row>
    <row r="37" spans="2:36" x14ac:dyDescent="0.25">
      <c r="B37" s="819"/>
      <c r="C37" s="1078" t="s">
        <v>652</v>
      </c>
      <c r="D37" s="865">
        <v>252.55</v>
      </c>
      <c r="E37" s="866">
        <v>252.91</v>
      </c>
      <c r="F37" s="1067">
        <f>$B$3-(D37-$E$3)</f>
        <v>64.949999999999989</v>
      </c>
      <c r="G37" s="1068">
        <f>$B$3-(E37-$E$3)</f>
        <v>64.59</v>
      </c>
      <c r="H37" s="1073">
        <f>F37+$G$3</f>
        <v>63.749999999999986</v>
      </c>
      <c r="I37" s="1074">
        <f>G37+$G$3</f>
        <v>63.39</v>
      </c>
      <c r="J37" s="1092" t="s">
        <v>863</v>
      </c>
      <c r="K37" s="977" t="s">
        <v>864</v>
      </c>
      <c r="L37" s="982">
        <v>28.54</v>
      </c>
      <c r="M37" s="978">
        <v>28.96</v>
      </c>
      <c r="N37" s="982"/>
      <c r="O37" s="981"/>
      <c r="P37" s="984">
        <f>87.4-L37-N37</f>
        <v>58.860000000000007</v>
      </c>
      <c r="Q37" s="985">
        <f>87.4-M37-O37</f>
        <v>58.440000000000005</v>
      </c>
      <c r="R37" s="674">
        <v>-2.8</v>
      </c>
      <c r="S37" s="1092">
        <v>-2.7</v>
      </c>
      <c r="T37" s="1088">
        <v>7.16</v>
      </c>
      <c r="U37" s="1089">
        <v>7.51</v>
      </c>
      <c r="V37" s="674">
        <v>1</v>
      </c>
      <c r="W37" s="1092">
        <v>1.5</v>
      </c>
      <c r="X37" s="1108">
        <v>14.27</v>
      </c>
      <c r="Y37" s="1105">
        <v>12.5</v>
      </c>
      <c r="Z37" s="982"/>
      <c r="AA37" s="978"/>
      <c r="AB37" s="674">
        <v>46.3</v>
      </c>
      <c r="AC37" s="985">
        <f>AB37-(L37+M37)/2/0.8*0.9</f>
        <v>13.956249999999997</v>
      </c>
      <c r="AD37" s="778" t="e">
        <f>(Z37+AA37)/(Z37+AA37+Z38+AA38)*100</f>
        <v>#DIV/0!</v>
      </c>
      <c r="AE37" s="779" t="e">
        <f>(Z37+AA38)/(Z37+AA37+Z38+AA38)*100</f>
        <v>#DIV/0!</v>
      </c>
      <c r="AG37" s="252"/>
      <c r="AH37" s="252"/>
      <c r="AI37" s="1103">
        <v>11.38</v>
      </c>
      <c r="AJ37" s="252">
        <v>3.36</v>
      </c>
    </row>
    <row r="38" spans="2:36" x14ac:dyDescent="0.25">
      <c r="B38" s="1093" t="s">
        <v>860</v>
      </c>
      <c r="C38" s="1094" t="s">
        <v>859</v>
      </c>
      <c r="D38" s="975">
        <v>302.60000000000002</v>
      </c>
      <c r="E38" s="976">
        <v>302.39999999999998</v>
      </c>
      <c r="F38" s="1069">
        <f>$B$5-(D38-$E$5)</f>
        <v>82.799999999999955</v>
      </c>
      <c r="G38" s="1070">
        <f>$B$5-(E38-$E$5)</f>
        <v>83</v>
      </c>
      <c r="H38" s="1075">
        <f>F38+$G$5</f>
        <v>80.899999999999949</v>
      </c>
      <c r="I38" s="1076">
        <f>G38+$G$5</f>
        <v>81.099999999999994</v>
      </c>
      <c r="J38" s="1092" t="s">
        <v>866</v>
      </c>
      <c r="K38" s="977" t="s">
        <v>866</v>
      </c>
      <c r="L38" s="982">
        <v>18.18</v>
      </c>
      <c r="M38" s="978">
        <v>18.52</v>
      </c>
      <c r="N38" s="982"/>
      <c r="O38" s="981"/>
      <c r="P38" s="984">
        <f>96.4-L38-N38</f>
        <v>78.22</v>
      </c>
      <c r="Q38" s="985">
        <f>96.4-M38-O38</f>
        <v>77.88000000000001</v>
      </c>
      <c r="R38" s="983">
        <v>-2.4</v>
      </c>
      <c r="S38" s="979">
        <v>-2.1</v>
      </c>
      <c r="T38" s="1088">
        <v>5.6</v>
      </c>
      <c r="U38" s="1089">
        <v>5.8</v>
      </c>
      <c r="V38" s="674">
        <v>-1.3</v>
      </c>
      <c r="W38" s="1092">
        <v>-1</v>
      </c>
      <c r="X38" s="981">
        <f>10.3+3.25</f>
        <v>13.55</v>
      </c>
      <c r="Y38" s="977">
        <v>13.6</v>
      </c>
      <c r="Z38" s="982"/>
      <c r="AA38" s="978"/>
      <c r="AB38" s="674">
        <v>38.6</v>
      </c>
      <c r="AC38" s="985">
        <f>AB38-(L38+M38)/2/0.8*0.9</f>
        <v>17.956250000000001</v>
      </c>
      <c r="AD38" s="800"/>
      <c r="AE38" s="688"/>
      <c r="AG38" s="252">
        <v>46.4</v>
      </c>
      <c r="AH38" s="252">
        <v>46.4</v>
      </c>
      <c r="AI38" s="252">
        <v>6.16</v>
      </c>
      <c r="AJ38" s="252">
        <v>6.12</v>
      </c>
    </row>
    <row r="39" spans="2:36" x14ac:dyDescent="0.25">
      <c r="B39" s="94"/>
      <c r="C39" s="399"/>
      <c r="D39" s="670"/>
      <c r="E39" s="657"/>
      <c r="F39" s="1071"/>
      <c r="G39" s="1072"/>
      <c r="H39" s="1077"/>
      <c r="I39" s="1077"/>
      <c r="J39" s="563"/>
      <c r="K39" s="564"/>
      <c r="L39" s="552"/>
      <c r="M39" s="564"/>
      <c r="N39" s="552"/>
      <c r="O39" s="563"/>
      <c r="P39" s="563"/>
      <c r="Q39" s="564"/>
      <c r="R39" s="974"/>
      <c r="S39" s="563"/>
      <c r="T39" s="563"/>
      <c r="U39" s="564"/>
      <c r="V39" s="552"/>
      <c r="W39" s="563"/>
      <c r="X39" s="563"/>
      <c r="Y39" s="564"/>
      <c r="Z39" s="552"/>
      <c r="AA39" s="564"/>
      <c r="AB39" s="670"/>
      <c r="AC39" s="657"/>
      <c r="AD39" s="92"/>
      <c r="AE39" s="657"/>
      <c r="AG39" s="380" t="s">
        <v>851</v>
      </c>
      <c r="AI39" s="380" t="s">
        <v>852</v>
      </c>
    </row>
    <row r="40" spans="2:36" x14ac:dyDescent="0.25">
      <c r="B40" s="819"/>
      <c r="C40" s="1078" t="s">
        <v>841</v>
      </c>
      <c r="D40" s="865">
        <v>251.2</v>
      </c>
      <c r="E40" s="866">
        <v>251.84</v>
      </c>
      <c r="F40" s="1067">
        <f>$B$3-(D40-$E$3)</f>
        <v>66.300000000000011</v>
      </c>
      <c r="G40" s="1068">
        <f>$B$3-(E40-$E$3)</f>
        <v>65.66</v>
      </c>
      <c r="H40" s="1073">
        <f>F40+$G$3</f>
        <v>65.100000000000009</v>
      </c>
      <c r="I40" s="1074">
        <f>G40+$G$3</f>
        <v>64.459999999999994</v>
      </c>
      <c r="J40" s="1092" t="s">
        <v>872</v>
      </c>
      <c r="K40" s="977" t="s">
        <v>873</v>
      </c>
      <c r="L40" s="982"/>
      <c r="M40" s="978"/>
      <c r="N40" s="982"/>
      <c r="O40" s="981"/>
      <c r="P40" s="984">
        <f>87.4-L40-N40</f>
        <v>87.4</v>
      </c>
      <c r="Q40" s="985">
        <f>87.4-M40-O40</f>
        <v>87.4</v>
      </c>
      <c r="R40" s="674">
        <v>-2.6</v>
      </c>
      <c r="S40" s="1092">
        <v>-2.2999999999999998</v>
      </c>
      <c r="T40" s="1088"/>
      <c r="U40" s="1089">
        <v>8.6</v>
      </c>
      <c r="V40" s="674">
        <v>1.7</v>
      </c>
      <c r="W40" s="1092">
        <v>1.5</v>
      </c>
      <c r="X40" s="1090"/>
      <c r="Y40" s="1091"/>
      <c r="Z40" s="982">
        <v>252.3</v>
      </c>
      <c r="AA40" s="978">
        <v>273.39999999999998</v>
      </c>
      <c r="AB40" s="674"/>
      <c r="AC40" s="985">
        <f>AB40-(L40+M40)/2/0.8*0.9</f>
        <v>0</v>
      </c>
      <c r="AD40" s="778">
        <f>(Z40+AA40)/(Z40+AA40+Z41+AA41)*100</f>
        <v>45.562489166233313</v>
      </c>
      <c r="AE40" s="779">
        <f>(Z40+AA41)/(Z40+AA40+Z41+AA41)*100</f>
        <v>48.396602530767893</v>
      </c>
      <c r="AG40" s="252"/>
      <c r="AH40" s="252"/>
      <c r="AI40" s="252"/>
      <c r="AJ40" s="252"/>
    </row>
    <row r="41" spans="2:36" x14ac:dyDescent="0.25">
      <c r="B41" s="1093"/>
      <c r="C41" s="1094" t="s">
        <v>867</v>
      </c>
      <c r="D41" s="975">
        <v>300.55</v>
      </c>
      <c r="E41" s="976">
        <v>300.55</v>
      </c>
      <c r="F41" s="1069">
        <f>$B$5-(D41-$E$5)</f>
        <v>84.849999999999966</v>
      </c>
      <c r="G41" s="1070">
        <f>$B$5-(E41-$E$5)</f>
        <v>84.849999999999966</v>
      </c>
      <c r="H41" s="1075">
        <f>F41+$G$5</f>
        <v>82.94999999999996</v>
      </c>
      <c r="I41" s="1076">
        <f>G41+$G$5</f>
        <v>82.94999999999996</v>
      </c>
      <c r="J41" s="1092" t="s">
        <v>870</v>
      </c>
      <c r="K41" s="977" t="s">
        <v>871</v>
      </c>
      <c r="L41" s="982"/>
      <c r="M41" s="978"/>
      <c r="N41" s="982"/>
      <c r="O41" s="981"/>
      <c r="P41" s="984">
        <f>96.4-L41-N41</f>
        <v>96.4</v>
      </c>
      <c r="Q41" s="985">
        <f>96.4-M41-O41</f>
        <v>96.4</v>
      </c>
      <c r="R41" s="983">
        <v>-2.1</v>
      </c>
      <c r="S41" s="979">
        <v>-1.9</v>
      </c>
      <c r="T41" s="1088">
        <v>5.6</v>
      </c>
      <c r="U41" s="1089">
        <v>5.8</v>
      </c>
      <c r="V41" s="674">
        <v>-1.5</v>
      </c>
      <c r="W41" s="1092">
        <v>-1</v>
      </c>
      <c r="X41" s="981"/>
      <c r="Y41" s="977"/>
      <c r="Z41" s="982">
        <v>322</v>
      </c>
      <c r="AA41" s="978">
        <v>306.10000000000002</v>
      </c>
      <c r="AB41" s="674"/>
      <c r="AC41" s="985">
        <f>AB41-(L41+M41)/2/0.8*0.9</f>
        <v>0</v>
      </c>
      <c r="AD41" s="800"/>
      <c r="AE41" s="688"/>
      <c r="AG41" s="252"/>
      <c r="AH41" s="252"/>
      <c r="AI41" s="252"/>
      <c r="AJ41" s="252"/>
    </row>
    <row r="42" spans="2:36" x14ac:dyDescent="0.25">
      <c r="B42" s="94"/>
      <c r="C42" s="399"/>
      <c r="D42" s="670"/>
      <c r="E42" s="657"/>
      <c r="F42" s="1071"/>
      <c r="G42" s="1072"/>
      <c r="H42" s="1077"/>
      <c r="I42" s="1077"/>
      <c r="J42" s="563"/>
      <c r="K42" s="564"/>
      <c r="L42" s="552"/>
      <c r="M42" s="564"/>
      <c r="N42" s="552"/>
      <c r="O42" s="563"/>
      <c r="P42" s="563"/>
      <c r="Q42" s="564"/>
      <c r="R42" s="974"/>
      <c r="S42" s="563"/>
      <c r="T42" s="563"/>
      <c r="U42" s="564"/>
      <c r="V42" s="552"/>
      <c r="W42" s="563"/>
      <c r="X42" s="563"/>
      <c r="Y42" s="564"/>
      <c r="Z42" s="552"/>
      <c r="AA42" s="564"/>
      <c r="AB42" s="670"/>
      <c r="AC42" s="657"/>
      <c r="AD42" s="92"/>
      <c r="AE42" s="657"/>
      <c r="AG42" s="380" t="s">
        <v>851</v>
      </c>
      <c r="AI42" s="380" t="s">
        <v>852</v>
      </c>
    </row>
    <row r="43" spans="2:36" x14ac:dyDescent="0.25">
      <c r="B43" s="819"/>
      <c r="C43" s="1078" t="s">
        <v>869</v>
      </c>
      <c r="D43" s="817">
        <v>251</v>
      </c>
      <c r="E43" s="818">
        <v>251</v>
      </c>
      <c r="F43" s="1067">
        <f>$B$3-(D43-$E$3)</f>
        <v>66.5</v>
      </c>
      <c r="G43" s="1068">
        <f>$B$3-(E43-$E$3)</f>
        <v>66.5</v>
      </c>
      <c r="H43" s="1073">
        <f>F43+$G$3</f>
        <v>65.3</v>
      </c>
      <c r="I43" s="1074">
        <f>G43+$G$3</f>
        <v>65.3</v>
      </c>
      <c r="J43" s="1088" t="s">
        <v>874</v>
      </c>
      <c r="K43" s="1089" t="s">
        <v>874</v>
      </c>
      <c r="L43" s="982"/>
      <c r="M43" s="978"/>
      <c r="N43" s="982"/>
      <c r="O43" s="981"/>
      <c r="P43" s="984">
        <f>87.4-L43-N43</f>
        <v>87.4</v>
      </c>
      <c r="Q43" s="985">
        <f>87.4-M43-O43</f>
        <v>87.4</v>
      </c>
      <c r="R43" s="817">
        <v>-2.8</v>
      </c>
      <c r="S43" s="818">
        <v>-2.6</v>
      </c>
      <c r="T43" s="1088">
        <v>7.16</v>
      </c>
      <c r="U43" s="1089">
        <v>7</v>
      </c>
      <c r="V43" s="817">
        <v>2</v>
      </c>
      <c r="W43" s="818">
        <v>2</v>
      </c>
      <c r="X43" s="1090">
        <v>14.37</v>
      </c>
      <c r="Y43" s="1091">
        <v>12.6</v>
      </c>
      <c r="Z43" s="982"/>
      <c r="AA43" s="978"/>
      <c r="AB43" s="817">
        <v>49.7</v>
      </c>
      <c r="AC43" s="985">
        <f>AB43-(L43+M43)/2/0.8*0.9</f>
        <v>49.7</v>
      </c>
      <c r="AD43" s="778" t="e">
        <f>(Z43+AA43)/(Z43+AA43+Z44+AA44)*100</f>
        <v>#DIV/0!</v>
      </c>
      <c r="AE43" s="779" t="e">
        <f>(Z43+AA44)/(Z43+AA43+Z44+AA44)*100</f>
        <v>#DIV/0!</v>
      </c>
      <c r="AG43" s="252"/>
      <c r="AH43" s="252"/>
      <c r="AI43" s="252"/>
      <c r="AJ43" s="252"/>
    </row>
    <row r="44" spans="2:36" x14ac:dyDescent="0.25">
      <c r="B44" s="1093"/>
      <c r="C44" s="1094" t="s">
        <v>868</v>
      </c>
      <c r="D44" s="1095">
        <v>299.10000000000002</v>
      </c>
      <c r="E44" s="1087">
        <v>299.10000000000002</v>
      </c>
      <c r="F44" s="1069">
        <f>$B$5-(D44-$E$5)</f>
        <v>86.299999999999955</v>
      </c>
      <c r="G44" s="1070">
        <f>$B$5-(E44-$E$5)</f>
        <v>86.299999999999955</v>
      </c>
      <c r="H44" s="1075">
        <f>F44+$G$5</f>
        <v>84.399999999999949</v>
      </c>
      <c r="I44" s="1076">
        <f>G44+$G$5</f>
        <v>84.399999999999949</v>
      </c>
      <c r="J44" s="1088" t="s">
        <v>875</v>
      </c>
      <c r="K44" s="1089" t="s">
        <v>876</v>
      </c>
      <c r="L44" s="982"/>
      <c r="M44" s="978"/>
      <c r="N44" s="982"/>
      <c r="O44" s="981"/>
      <c r="P44" s="984">
        <f>96.4-L44-N44</f>
        <v>96.4</v>
      </c>
      <c r="Q44" s="985">
        <f>96.4-M44-O44</f>
        <v>96.4</v>
      </c>
      <c r="R44" s="1096">
        <v>-2.2000000000000002</v>
      </c>
      <c r="S44" s="1104">
        <v>-2.2000000000000002</v>
      </c>
      <c r="T44" s="1088">
        <v>5.0999999999999996</v>
      </c>
      <c r="U44" s="1089">
        <v>5.0999999999999996</v>
      </c>
      <c r="V44" s="817">
        <v>-1</v>
      </c>
      <c r="W44" s="818">
        <v>-1</v>
      </c>
      <c r="X44" s="1107">
        <v>13.35</v>
      </c>
      <c r="Y44" s="1089">
        <v>13.1</v>
      </c>
      <c r="Z44" s="982"/>
      <c r="AA44" s="978"/>
      <c r="AB44" s="817">
        <v>42</v>
      </c>
      <c r="AC44" s="985">
        <f>AB44-(L44+M44)/2/0.8*0.9</f>
        <v>42</v>
      </c>
      <c r="AD44" s="800"/>
      <c r="AE44" s="688"/>
      <c r="AG44" s="252"/>
      <c r="AH44" s="252"/>
      <c r="AI44" s="252"/>
      <c r="AJ44" s="252"/>
    </row>
    <row r="45" spans="2:36" x14ac:dyDescent="0.25">
      <c r="B45" s="94"/>
      <c r="C45" s="399"/>
      <c r="D45" s="670"/>
      <c r="E45" s="657"/>
      <c r="F45" s="1071"/>
      <c r="G45" s="1072"/>
      <c r="H45" s="1077"/>
      <c r="I45" s="1077"/>
      <c r="J45" s="563"/>
      <c r="K45" s="564"/>
      <c r="L45" s="552"/>
      <c r="M45" s="564"/>
      <c r="N45" s="552"/>
      <c r="O45" s="563"/>
      <c r="P45" s="563"/>
      <c r="Q45" s="564"/>
      <c r="R45" s="974"/>
      <c r="S45" s="563"/>
      <c r="T45" s="563"/>
      <c r="U45" s="564"/>
      <c r="V45" s="552"/>
      <c r="W45" s="563"/>
      <c r="X45" s="563"/>
      <c r="Y45" s="564"/>
      <c r="Z45" s="552"/>
      <c r="AA45" s="564"/>
      <c r="AB45" s="670"/>
      <c r="AC45" s="657"/>
      <c r="AD45" s="92"/>
      <c r="AE45" s="657"/>
      <c r="AG45" s="380" t="s">
        <v>851</v>
      </c>
      <c r="AI45" s="380" t="s">
        <v>852</v>
      </c>
    </row>
    <row r="46" spans="2:36" x14ac:dyDescent="0.25">
      <c r="B46" s="819"/>
      <c r="C46" s="1078" t="s">
        <v>652</v>
      </c>
      <c r="D46" s="865">
        <v>251.21</v>
      </c>
      <c r="E46" s="866">
        <v>251.25</v>
      </c>
      <c r="F46" s="1067">
        <f>$B$3-(D46-$E$3)</f>
        <v>66.289999999999992</v>
      </c>
      <c r="G46" s="1068">
        <f>$B$3-(E46-$E$3)</f>
        <v>66.25</v>
      </c>
      <c r="H46" s="1073">
        <f>F46+$G$3</f>
        <v>65.089999999999989</v>
      </c>
      <c r="I46" s="1074">
        <f>G46+$G$3</f>
        <v>65.05</v>
      </c>
      <c r="J46" s="1102" t="s">
        <v>874</v>
      </c>
      <c r="K46" s="977" t="s">
        <v>874</v>
      </c>
      <c r="L46" s="982"/>
      <c r="M46" s="978"/>
      <c r="N46" s="982"/>
      <c r="O46" s="981"/>
      <c r="P46" s="984">
        <f>87.4-L46-N46</f>
        <v>87.4</v>
      </c>
      <c r="Q46" s="985">
        <f>87.4-M46-O46</f>
        <v>87.4</v>
      </c>
      <c r="R46" s="674">
        <v>-2.7</v>
      </c>
      <c r="S46" s="1102">
        <v>-2.5</v>
      </c>
      <c r="T46" s="1102">
        <v>6.82</v>
      </c>
      <c r="U46" s="977">
        <v>8.1</v>
      </c>
      <c r="V46" s="674">
        <v>2</v>
      </c>
      <c r="W46" s="1102">
        <v>2.5</v>
      </c>
      <c r="X46" s="1108">
        <v>14.35</v>
      </c>
      <c r="Y46" s="1105">
        <v>12.62</v>
      </c>
      <c r="Z46" s="982"/>
      <c r="AA46" s="978"/>
      <c r="AB46" s="674">
        <v>49.9</v>
      </c>
      <c r="AC46" s="985">
        <f>AB46-(L46+M46)/2/0.8*0.9</f>
        <v>49.9</v>
      </c>
      <c r="AD46" s="778" t="e">
        <f>(Z46+AA46)/(Z46+AA46+Z47+AA47)*100</f>
        <v>#DIV/0!</v>
      </c>
      <c r="AE46" s="779" t="e">
        <f>(Z46+AA47)/(Z46+AA46+Z47+AA47)*100</f>
        <v>#DIV/0!</v>
      </c>
      <c r="AG46" s="252"/>
      <c r="AH46" s="252"/>
      <c r="AI46" s="252"/>
      <c r="AJ46" s="252"/>
    </row>
    <row r="47" spans="2:36" x14ac:dyDescent="0.25">
      <c r="B47" s="1093"/>
      <c r="C47" s="1094" t="s">
        <v>868</v>
      </c>
      <c r="D47" s="975">
        <v>299.64999999999998</v>
      </c>
      <c r="E47" s="976">
        <v>299.57</v>
      </c>
      <c r="F47" s="1069">
        <f>$B$5-(D47-$E$5)</f>
        <v>85.75</v>
      </c>
      <c r="G47" s="1070">
        <f>$B$5-(E47-$E$5)</f>
        <v>85.829999999999984</v>
      </c>
      <c r="H47" s="1075">
        <f>F47+$G$5</f>
        <v>83.85</v>
      </c>
      <c r="I47" s="1076">
        <f>G47+$G$5</f>
        <v>83.929999999999978</v>
      </c>
      <c r="J47" s="1102" t="s">
        <v>877</v>
      </c>
      <c r="K47" s="977" t="s">
        <v>877</v>
      </c>
      <c r="L47" s="982"/>
      <c r="M47" s="978"/>
      <c r="N47" s="982"/>
      <c r="O47" s="981"/>
      <c r="P47" s="984">
        <f>96.4-L47-N47</f>
        <v>96.4</v>
      </c>
      <c r="Q47" s="985">
        <f>96.4-M47-O47</f>
        <v>96.4</v>
      </c>
      <c r="R47" s="983">
        <v>-2.2000000000000002</v>
      </c>
      <c r="S47" s="979">
        <v>-2.1</v>
      </c>
      <c r="T47" s="1102">
        <v>5.0999999999999996</v>
      </c>
      <c r="U47" s="977">
        <v>5.4</v>
      </c>
      <c r="V47" s="674">
        <v>-1</v>
      </c>
      <c r="W47" s="1102">
        <v>-1</v>
      </c>
      <c r="X47" s="1106">
        <v>13.37</v>
      </c>
      <c r="Y47" s="977">
        <v>13.13</v>
      </c>
      <c r="Z47" s="982"/>
      <c r="AA47" s="978"/>
      <c r="AB47" s="674">
        <v>40.799999999999997</v>
      </c>
      <c r="AC47" s="985">
        <f>AB47-(L47+M47)/2/0.8*0.9</f>
        <v>40.799999999999997</v>
      </c>
      <c r="AD47" s="800"/>
      <c r="AE47" s="688"/>
      <c r="AG47" s="252"/>
      <c r="AH47" s="252"/>
      <c r="AI47" s="252"/>
      <c r="AJ47" s="252"/>
    </row>
    <row r="48" spans="2:36" x14ac:dyDescent="0.25">
      <c r="B48" s="94"/>
      <c r="C48" s="399"/>
      <c r="D48" s="670"/>
      <c r="E48" s="657"/>
      <c r="F48" s="1071"/>
      <c r="G48" s="1072"/>
      <c r="H48" s="1077"/>
      <c r="I48" s="1077"/>
      <c r="J48" s="563"/>
      <c r="K48" s="564"/>
      <c r="L48" s="552"/>
      <c r="M48" s="564"/>
      <c r="N48" s="552"/>
      <c r="O48" s="563"/>
      <c r="P48" s="563"/>
      <c r="Q48" s="564"/>
      <c r="R48" s="974"/>
      <c r="S48" s="563"/>
      <c r="T48" s="563"/>
      <c r="U48" s="564"/>
      <c r="V48" s="552"/>
      <c r="W48" s="563"/>
      <c r="X48" s="563"/>
      <c r="Y48" s="564"/>
      <c r="Z48" s="552"/>
      <c r="AA48" s="564"/>
      <c r="AB48" s="670"/>
      <c r="AC48" s="657"/>
      <c r="AD48" s="92"/>
      <c r="AE48" s="657"/>
      <c r="AG48" s="380" t="s">
        <v>851</v>
      </c>
      <c r="AI48" s="380" t="s">
        <v>852</v>
      </c>
    </row>
    <row r="49" spans="2:36" x14ac:dyDescent="0.25">
      <c r="B49" s="819"/>
      <c r="C49" s="1078" t="s">
        <v>841</v>
      </c>
      <c r="D49" s="865">
        <v>248.7</v>
      </c>
      <c r="E49" s="866">
        <v>248.82</v>
      </c>
      <c r="F49" s="1067">
        <f>$B$3-(D49-$E$3)</f>
        <v>68.800000000000011</v>
      </c>
      <c r="G49" s="1068">
        <f>$B$3-(E49-$E$3)</f>
        <v>68.680000000000007</v>
      </c>
      <c r="H49" s="1073">
        <f>F49+$G$3</f>
        <v>67.600000000000009</v>
      </c>
      <c r="I49" s="1074">
        <f>G49+$G$3</f>
        <v>67.48</v>
      </c>
      <c r="J49" s="1109"/>
      <c r="K49" s="977"/>
      <c r="L49" s="982"/>
      <c r="M49" s="978"/>
      <c r="N49" s="982"/>
      <c r="O49" s="981"/>
      <c r="P49" s="984">
        <f>87.4-L49-N49</f>
        <v>87.4</v>
      </c>
      <c r="Q49" s="985">
        <f>87.4-M49-O49</f>
        <v>87.4</v>
      </c>
      <c r="R49" s="674">
        <v>-2.7</v>
      </c>
      <c r="S49" s="1109">
        <v>-2.4</v>
      </c>
      <c r="T49" s="1109"/>
      <c r="U49" s="977"/>
      <c r="V49" s="674">
        <v>2</v>
      </c>
      <c r="W49" s="1109">
        <v>2.2000000000000002</v>
      </c>
      <c r="X49" s="1108"/>
      <c r="Y49" s="1105"/>
      <c r="Z49" s="982"/>
      <c r="AA49" s="978"/>
      <c r="AB49" s="674">
        <v>49</v>
      </c>
      <c r="AC49" s="985">
        <f>AB49-(L49+M49)/2/0.8*0.9</f>
        <v>49</v>
      </c>
      <c r="AD49" s="778" t="e">
        <f>(Z49+AA49)/(Z49+AA49+Z50+AA50)*100</f>
        <v>#DIV/0!</v>
      </c>
      <c r="AE49" s="779" t="e">
        <f>(Z49+AA50)/(Z49+AA49+Z50+AA50)*100</f>
        <v>#DIV/0!</v>
      </c>
      <c r="AG49" s="252"/>
      <c r="AH49" s="252"/>
      <c r="AI49" s="252"/>
      <c r="AJ49" s="252"/>
    </row>
    <row r="50" spans="2:36" x14ac:dyDescent="0.25">
      <c r="B50" s="1093"/>
      <c r="C50" s="1094" t="s">
        <v>878</v>
      </c>
      <c r="D50" s="975">
        <v>298.3</v>
      </c>
      <c r="E50" s="976">
        <v>298.04000000000002</v>
      </c>
      <c r="F50" s="1069">
        <f>$B$5-(D50-$E$5)</f>
        <v>87.099999999999966</v>
      </c>
      <c r="G50" s="1070">
        <f>$B$5-(E50-$E$5)</f>
        <v>87.359999999999957</v>
      </c>
      <c r="H50" s="1075">
        <f>F50+$G$5</f>
        <v>85.19999999999996</v>
      </c>
      <c r="I50" s="1076">
        <f>G50+$G$5</f>
        <v>85.459999999999951</v>
      </c>
      <c r="J50" s="1109"/>
      <c r="K50" s="977"/>
      <c r="L50" s="982"/>
      <c r="M50" s="978"/>
      <c r="N50" s="982"/>
      <c r="O50" s="981"/>
      <c r="P50" s="984">
        <f>96.4-L50-N50</f>
        <v>96.4</v>
      </c>
      <c r="Q50" s="985">
        <f>96.4-M50-O50</f>
        <v>96.4</v>
      </c>
      <c r="R50" s="983">
        <v>-2.2999999999999998</v>
      </c>
      <c r="S50" s="979">
        <v>-2.1</v>
      </c>
      <c r="T50" s="1109"/>
      <c r="U50" s="977"/>
      <c r="V50" s="674">
        <v>-1.5</v>
      </c>
      <c r="W50" s="1109">
        <v>1</v>
      </c>
      <c r="X50" s="1106"/>
      <c r="Y50" s="977"/>
      <c r="Z50" s="982"/>
      <c r="AA50" s="978"/>
      <c r="AB50" s="674">
        <v>42.2</v>
      </c>
      <c r="AC50" s="985">
        <f>AB50-(L50+M50)/2/0.8*0.9</f>
        <v>42.2</v>
      </c>
      <c r="AD50" s="800"/>
      <c r="AE50" s="688"/>
      <c r="AG50" s="252"/>
      <c r="AH50" s="252"/>
      <c r="AI50" s="252"/>
      <c r="AJ50" s="252"/>
    </row>
    <row r="51" spans="2:36" x14ac:dyDescent="0.25">
      <c r="B51" s="94"/>
      <c r="C51" s="399"/>
      <c r="D51" s="670"/>
      <c r="E51" s="657"/>
      <c r="F51" s="1071"/>
      <c r="G51" s="1072"/>
      <c r="H51" s="1077"/>
      <c r="I51" s="1077"/>
      <c r="J51" s="563"/>
      <c r="K51" s="564"/>
      <c r="L51" s="552"/>
      <c r="M51" s="564"/>
      <c r="N51" s="552"/>
      <c r="O51" s="563"/>
      <c r="P51" s="563"/>
      <c r="Q51" s="564"/>
      <c r="R51" s="974"/>
      <c r="S51" s="563"/>
      <c r="T51" s="563"/>
      <c r="U51" s="564"/>
      <c r="V51" s="552"/>
      <c r="W51" s="563"/>
      <c r="X51" s="563"/>
      <c r="Y51" s="564"/>
      <c r="Z51" s="552"/>
      <c r="AA51" s="564"/>
      <c r="AB51" s="670"/>
      <c r="AC51" s="657"/>
      <c r="AD51" s="92"/>
      <c r="AE51" s="657"/>
      <c r="AG51" s="380" t="s">
        <v>851</v>
      </c>
      <c r="AI51" s="380" t="s">
        <v>852</v>
      </c>
    </row>
    <row r="52" spans="2:36" x14ac:dyDescent="0.25">
      <c r="B52" s="819"/>
      <c r="C52" s="1078"/>
      <c r="D52" s="865"/>
      <c r="E52" s="866"/>
      <c r="F52" s="1067">
        <f>$B$3-(D52-$E$3)</f>
        <v>317.5</v>
      </c>
      <c r="G52" s="1068">
        <f>$B$3-(E52-$E$3)</f>
        <v>317.5</v>
      </c>
      <c r="H52" s="1073">
        <f>F52+$G$3</f>
        <v>316.3</v>
      </c>
      <c r="I52" s="1074">
        <f>G52+$G$3</f>
        <v>316.3</v>
      </c>
      <c r="J52" s="1109"/>
      <c r="K52" s="977"/>
      <c r="L52" s="982"/>
      <c r="M52" s="978"/>
      <c r="N52" s="982"/>
      <c r="O52" s="981"/>
      <c r="P52" s="984">
        <f>87.4-L52-N52</f>
        <v>87.4</v>
      </c>
      <c r="Q52" s="985">
        <f>87.4-M52-O52</f>
        <v>87.4</v>
      </c>
      <c r="R52" s="674"/>
      <c r="S52" s="1109"/>
      <c r="T52" s="1109"/>
      <c r="U52" s="977"/>
      <c r="V52" s="674"/>
      <c r="W52" s="1109"/>
      <c r="X52" s="1108"/>
      <c r="Y52" s="1105"/>
      <c r="Z52" s="982"/>
      <c r="AA52" s="978"/>
      <c r="AB52" s="674"/>
      <c r="AC52" s="985">
        <f>AB52-(L52+M52)/2/0.8*0.9</f>
        <v>0</v>
      </c>
      <c r="AD52" s="778" t="e">
        <f>(Z52+AA52)/(Z52+AA52+Z53+AA53)*100</f>
        <v>#DIV/0!</v>
      </c>
      <c r="AE52" s="779" t="e">
        <f>(Z52+AA53)/(Z52+AA52+Z53+AA53)*100</f>
        <v>#DIV/0!</v>
      </c>
      <c r="AG52" s="252"/>
      <c r="AH52" s="252"/>
      <c r="AI52" s="252"/>
      <c r="AJ52" s="252"/>
    </row>
    <row r="53" spans="2:36" x14ac:dyDescent="0.25">
      <c r="B53" s="1093"/>
      <c r="C53" s="1094"/>
      <c r="D53" s="975"/>
      <c r="E53" s="976"/>
      <c r="F53" s="1069">
        <f>$B$5-(D53-$E$5)</f>
        <v>385.4</v>
      </c>
      <c r="G53" s="1070">
        <f>$B$5-(E53-$E$5)</f>
        <v>385.4</v>
      </c>
      <c r="H53" s="1075">
        <f>F53+$G$5</f>
        <v>383.5</v>
      </c>
      <c r="I53" s="1076">
        <f>G53+$G$5</f>
        <v>383.5</v>
      </c>
      <c r="J53" s="1109"/>
      <c r="K53" s="977"/>
      <c r="L53" s="982"/>
      <c r="M53" s="978"/>
      <c r="N53" s="982"/>
      <c r="O53" s="981"/>
      <c r="P53" s="984">
        <f>96.4-L53-N53</f>
        <v>96.4</v>
      </c>
      <c r="Q53" s="985">
        <f>96.4-M53-O53</f>
        <v>96.4</v>
      </c>
      <c r="R53" s="983"/>
      <c r="S53" s="979"/>
      <c r="T53" s="1109"/>
      <c r="U53" s="977"/>
      <c r="V53" s="674"/>
      <c r="W53" s="1109"/>
      <c r="X53" s="1106"/>
      <c r="Y53" s="977"/>
      <c r="Z53" s="982"/>
      <c r="AA53" s="978"/>
      <c r="AB53" s="674"/>
      <c r="AC53" s="985">
        <f>AB53-(L53+M53)/2/0.8*0.9</f>
        <v>0</v>
      </c>
      <c r="AD53" s="800"/>
      <c r="AE53" s="688"/>
      <c r="AG53" s="252"/>
      <c r="AH53" s="252"/>
      <c r="AI53" s="252"/>
      <c r="AJ53" s="252"/>
    </row>
  </sheetData>
  <mergeCells count="2">
    <mergeCell ref="B32:C32"/>
    <mergeCell ref="B35:C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33" t="s">
        <v>0</v>
      </c>
      <c r="B4" s="1134"/>
      <c r="C4" s="1134"/>
      <c r="D4" s="1134"/>
      <c r="E4" s="1134"/>
      <c r="F4" s="1135"/>
    </row>
    <row r="5" spans="1:6" x14ac:dyDescent="0.2">
      <c r="A5" s="2" t="s">
        <v>1</v>
      </c>
      <c r="B5" s="1136" t="s">
        <v>756</v>
      </c>
      <c r="C5" s="1137"/>
      <c r="D5" s="3" t="s">
        <v>2</v>
      </c>
      <c r="E5" s="1138" t="s">
        <v>813</v>
      </c>
      <c r="F5" s="1139"/>
    </row>
    <row r="6" spans="1:6" x14ac:dyDescent="0.2">
      <c r="A6" s="4" t="s">
        <v>3</v>
      </c>
      <c r="B6" s="1140"/>
      <c r="C6" s="1141"/>
      <c r="D6" s="5" t="s">
        <v>4</v>
      </c>
      <c r="E6" s="1142" t="s">
        <v>814</v>
      </c>
      <c r="F6" s="1143"/>
    </row>
    <row r="7" spans="1:6" x14ac:dyDescent="0.2">
      <c r="A7" s="6" t="s">
        <v>5</v>
      </c>
      <c r="B7" s="1129" t="s">
        <v>815</v>
      </c>
      <c r="C7" s="1130"/>
      <c r="D7" s="7" t="s">
        <v>6</v>
      </c>
      <c r="E7" s="1131" t="s">
        <v>816</v>
      </c>
      <c r="F7" s="1132"/>
    </row>
    <row r="9" spans="1:6" x14ac:dyDescent="0.2">
      <c r="A9" s="1119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0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1" t="s">
        <v>759</v>
      </c>
      <c r="B12" s="959" t="s">
        <v>785</v>
      </c>
      <c r="C12" s="960" t="s">
        <v>785</v>
      </c>
      <c r="D12" s="1122" t="s">
        <v>11</v>
      </c>
      <c r="E12" s="1011"/>
      <c r="F12" s="1012"/>
    </row>
    <row r="13" spans="1:6" x14ac:dyDescent="0.2">
      <c r="A13" s="1120"/>
      <c r="B13" s="961" t="s">
        <v>786</v>
      </c>
      <c r="C13" s="962" t="s">
        <v>786</v>
      </c>
      <c r="D13" s="1123"/>
      <c r="E13" s="1013"/>
      <c r="F13" s="1014"/>
    </row>
    <row r="15" spans="1:6" x14ac:dyDescent="0.2">
      <c r="A15" s="1124" t="s">
        <v>48</v>
      </c>
      <c r="B15" s="64">
        <v>-2.9</v>
      </c>
      <c r="C15" s="64">
        <v>-2.6</v>
      </c>
      <c r="D15" s="1126" t="s">
        <v>508</v>
      </c>
      <c r="E15" s="1040">
        <v>2</v>
      </c>
      <c r="F15" s="1041">
        <v>2</v>
      </c>
    </row>
    <row r="16" spans="1:6" x14ac:dyDescent="0.2">
      <c r="A16" s="1125"/>
      <c r="B16" s="958">
        <v>-2.6</v>
      </c>
      <c r="C16" s="958">
        <v>-2.2999999999999998</v>
      </c>
      <c r="D16" s="1127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8" t="s">
        <v>536</v>
      </c>
      <c r="I22" s="1128"/>
      <c r="J22" s="1128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14">
        <f>J34-K34-J25</f>
        <v>59.920000000000016</v>
      </c>
      <c r="M34" s="1115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16">
        <f>J35-K35-J27</f>
        <v>68.599999999999994</v>
      </c>
      <c r="M35" s="1117"/>
    </row>
    <row r="36" spans="1:15" x14ac:dyDescent="0.2">
      <c r="C36" s="1118" t="s">
        <v>574</v>
      </c>
      <c r="D36" s="1118"/>
      <c r="E36" s="1118"/>
      <c r="F36" s="1118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18" t="s">
        <v>574</v>
      </c>
      <c r="D40" s="1118"/>
      <c r="E40" s="1118"/>
      <c r="F40" s="1118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33" t="s">
        <v>0</v>
      </c>
      <c r="B4" s="1134"/>
      <c r="C4" s="1134"/>
      <c r="D4" s="1134"/>
      <c r="E4" s="1134"/>
      <c r="F4" s="1135"/>
    </row>
    <row r="5" spans="1:6" x14ac:dyDescent="0.2">
      <c r="A5" s="2" t="s">
        <v>1</v>
      </c>
      <c r="B5" s="1136" t="s">
        <v>664</v>
      </c>
      <c r="C5" s="1137"/>
      <c r="D5" s="3" t="s">
        <v>2</v>
      </c>
      <c r="E5" s="1138" t="s">
        <v>755</v>
      </c>
      <c r="F5" s="1139"/>
    </row>
    <row r="6" spans="1:6" x14ac:dyDescent="0.2">
      <c r="A6" s="4" t="s">
        <v>3</v>
      </c>
      <c r="B6" s="1140"/>
      <c r="C6" s="1141"/>
      <c r="D6" s="5" t="s">
        <v>4</v>
      </c>
      <c r="E6" s="1142" t="s">
        <v>757</v>
      </c>
      <c r="F6" s="1143"/>
    </row>
    <row r="7" spans="1:6" x14ac:dyDescent="0.2">
      <c r="A7" s="6" t="s">
        <v>5</v>
      </c>
      <c r="B7" s="1129" t="s">
        <v>820</v>
      </c>
      <c r="C7" s="1130"/>
      <c r="D7" s="7" t="s">
        <v>6</v>
      </c>
      <c r="E7" s="1131" t="s">
        <v>819</v>
      </c>
      <c r="F7" s="1132"/>
    </row>
    <row r="9" spans="1:6" x14ac:dyDescent="0.2">
      <c r="A9" s="1119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0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1" t="s">
        <v>759</v>
      </c>
      <c r="B12" s="959">
        <v>62</v>
      </c>
      <c r="C12" s="960"/>
      <c r="D12" s="1122" t="s">
        <v>11</v>
      </c>
      <c r="E12" s="1011"/>
      <c r="F12" s="1012"/>
    </row>
    <row r="13" spans="1:6" x14ac:dyDescent="0.2">
      <c r="A13" s="1120"/>
      <c r="B13" s="961">
        <v>82</v>
      </c>
      <c r="C13" s="962"/>
      <c r="D13" s="1123"/>
      <c r="E13" s="1013"/>
      <c r="F13" s="1014"/>
    </row>
    <row r="15" spans="1:6" x14ac:dyDescent="0.2">
      <c r="A15" s="1124" t="s">
        <v>48</v>
      </c>
      <c r="B15" s="64"/>
      <c r="C15" s="64"/>
      <c r="D15" s="1126" t="s">
        <v>508</v>
      </c>
      <c r="E15" s="1040"/>
      <c r="F15" s="1041"/>
    </row>
    <row r="16" spans="1:6" x14ac:dyDescent="0.2">
      <c r="A16" s="1125"/>
      <c r="B16" s="958"/>
      <c r="C16" s="958"/>
      <c r="D16" s="1127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28" t="s">
        <v>536</v>
      </c>
      <c r="I22" s="1128"/>
      <c r="J22" s="1128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14">
        <f>J34-K34-J25</f>
        <v>59.920000000000016</v>
      </c>
      <c r="M34" s="1115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16">
        <f>J35-K35-J27</f>
        <v>68.599999999999994</v>
      </c>
      <c r="M35" s="1117"/>
    </row>
    <row r="36" spans="1:13" x14ac:dyDescent="0.2">
      <c r="C36" s="1118" t="s">
        <v>574</v>
      </c>
      <c r="D36" s="1118"/>
      <c r="E36" s="1118"/>
      <c r="F36" s="1118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18" t="s">
        <v>574</v>
      </c>
      <c r="D40" s="1118"/>
      <c r="E40" s="1118"/>
      <c r="F40" s="1118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44" t="s">
        <v>638</v>
      </c>
      <c r="AC11" s="1145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51" t="s">
        <v>645</v>
      </c>
      <c r="Z18" s="1152"/>
      <c r="AA18" s="1152"/>
      <c r="AB18" s="1152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46" t="s">
        <v>646</v>
      </c>
      <c r="Z19" s="1147"/>
      <c r="AA19" s="1147"/>
      <c r="AB19" s="1148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49" t="s">
        <v>644</v>
      </c>
      <c r="Z20" s="1150"/>
      <c r="AA20" s="1150"/>
      <c r="AB20" s="1150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77" t="s">
        <v>708</v>
      </c>
      <c r="B1" s="1178"/>
      <c r="C1" s="1178"/>
      <c r="D1" s="1179"/>
      <c r="F1" s="924"/>
      <c r="G1" s="924"/>
      <c r="H1" s="924"/>
      <c r="I1" s="924"/>
    </row>
    <row r="2" spans="1:9" s="903" customFormat="1" x14ac:dyDescent="0.25">
      <c r="A2" s="1180" t="s">
        <v>668</v>
      </c>
      <c r="B2" s="1182" t="s">
        <v>699</v>
      </c>
      <c r="C2" s="1184" t="s">
        <v>669</v>
      </c>
      <c r="D2" s="1186">
        <v>44336</v>
      </c>
      <c r="F2" s="380"/>
      <c r="G2" s="380"/>
      <c r="H2" s="380"/>
      <c r="I2" s="380"/>
    </row>
    <row r="3" spans="1:9" s="903" customFormat="1" x14ac:dyDescent="0.25">
      <c r="A3" s="1181"/>
      <c r="B3" s="1183"/>
      <c r="C3" s="1185"/>
      <c r="D3" s="1187"/>
      <c r="F3" s="380"/>
      <c r="G3" s="380"/>
      <c r="H3" s="380"/>
      <c r="I3" s="380"/>
    </row>
    <row r="4" spans="1:9" s="903" customFormat="1" ht="21" x14ac:dyDescent="0.35">
      <c r="A4" s="1174" t="s">
        <v>670</v>
      </c>
      <c r="B4" s="1175"/>
      <c r="C4" s="1175"/>
      <c r="D4" s="1176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53" t="s">
        <v>693</v>
      </c>
      <c r="B18" s="1154"/>
      <c r="C18" s="1154"/>
      <c r="D18" s="1155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56" t="s">
        <v>695</v>
      </c>
      <c r="B20" s="1157"/>
      <c r="C20" s="1157"/>
      <c r="D20" s="1158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59" t="s">
        <v>698</v>
      </c>
      <c r="B23" s="1160"/>
      <c r="C23" s="1160"/>
      <c r="D23" s="1161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62" t="s">
        <v>673</v>
      </c>
      <c r="B32" s="1163"/>
      <c r="C32" s="1163"/>
      <c r="D32" s="1164"/>
      <c r="F32" s="928" t="s">
        <v>747</v>
      </c>
      <c r="G32" s="928"/>
      <c r="H32" s="928"/>
    </row>
    <row r="33" spans="1:9" s="903" customFormat="1" ht="20.100000000000001" customHeight="1" x14ac:dyDescent="0.25">
      <c r="A33" s="1165"/>
      <c r="B33" s="1166"/>
      <c r="C33" s="1166"/>
      <c r="D33" s="1167"/>
      <c r="F33" s="928" t="s">
        <v>743</v>
      </c>
      <c r="G33" s="928"/>
      <c r="H33" s="928"/>
    </row>
    <row r="34" spans="1:9" s="903" customFormat="1" ht="20.100000000000001" customHeight="1" x14ac:dyDescent="0.25">
      <c r="A34" s="1168"/>
      <c r="B34" s="1169"/>
      <c r="C34" s="1169"/>
      <c r="D34" s="1170"/>
      <c r="F34" s="928" t="s">
        <v>748</v>
      </c>
      <c r="G34" s="928"/>
      <c r="H34" s="928"/>
    </row>
    <row r="35" spans="1:9" s="903" customFormat="1" ht="20.100000000000001" customHeight="1" x14ac:dyDescent="0.25">
      <c r="A35" s="1168"/>
      <c r="B35" s="1169"/>
      <c r="C35" s="1169"/>
      <c r="D35" s="1170"/>
      <c r="F35" s="928" t="s">
        <v>742</v>
      </c>
      <c r="G35" s="928"/>
      <c r="H35" s="928"/>
    </row>
    <row r="36" spans="1:9" s="903" customFormat="1" ht="20.100000000000001" customHeight="1" x14ac:dyDescent="0.25">
      <c r="A36" s="1168"/>
      <c r="B36" s="1169"/>
      <c r="C36" s="1169"/>
      <c r="D36" s="1170"/>
    </row>
    <row r="37" spans="1:9" s="903" customFormat="1" ht="20.100000000000001" customHeight="1" x14ac:dyDescent="0.25">
      <c r="A37" s="1168"/>
      <c r="B37" s="1169"/>
      <c r="C37" s="1169"/>
      <c r="D37" s="1170"/>
    </row>
    <row r="38" spans="1:9" s="903" customFormat="1" ht="20.100000000000001" customHeight="1" x14ac:dyDescent="0.25">
      <c r="A38" s="1168"/>
      <c r="B38" s="1169"/>
      <c r="C38" s="1169"/>
      <c r="D38" s="1170"/>
    </row>
    <row r="39" spans="1:9" s="903" customFormat="1" ht="20.100000000000001" customHeight="1" x14ac:dyDescent="0.25">
      <c r="A39" s="1168"/>
      <c r="B39" s="1169"/>
      <c r="C39" s="1169"/>
      <c r="D39" s="1170"/>
    </row>
    <row r="40" spans="1:9" s="903" customFormat="1" ht="20.100000000000001" customHeight="1" x14ac:dyDescent="0.25">
      <c r="A40" s="1168"/>
      <c r="B40" s="1169"/>
      <c r="C40" s="1169"/>
      <c r="D40" s="1170"/>
    </row>
    <row r="41" spans="1:9" s="903" customFormat="1" ht="20.100000000000001" customHeight="1" x14ac:dyDescent="0.25">
      <c r="A41" s="1168"/>
      <c r="B41" s="1169"/>
      <c r="C41" s="1169"/>
      <c r="D41" s="1170"/>
    </row>
    <row r="42" spans="1:9" s="903" customFormat="1" ht="20.100000000000001" customHeight="1" x14ac:dyDescent="0.25">
      <c r="A42" s="1168"/>
      <c r="B42" s="1169"/>
      <c r="C42" s="1169"/>
      <c r="D42" s="1170"/>
      <c r="F42" s="380"/>
      <c r="G42" s="380"/>
      <c r="H42" s="380"/>
      <c r="I42" s="380"/>
    </row>
    <row r="43" spans="1:9" s="903" customFormat="1" ht="20.100000000000001" customHeight="1" x14ac:dyDescent="0.25">
      <c r="A43" s="1168"/>
      <c r="B43" s="1169"/>
      <c r="C43" s="1169"/>
      <c r="D43" s="1170"/>
      <c r="F43" s="380"/>
      <c r="G43" s="380"/>
      <c r="H43" s="380"/>
      <c r="I43" s="380"/>
    </row>
    <row r="44" spans="1:9" s="903" customFormat="1" ht="20.100000000000001" customHeight="1" x14ac:dyDescent="0.25">
      <c r="A44" s="1168"/>
      <c r="B44" s="1169"/>
      <c r="C44" s="1169"/>
      <c r="D44" s="1170"/>
      <c r="F44" s="380"/>
      <c r="G44" s="380"/>
      <c r="H44" s="380"/>
      <c r="I44" s="380"/>
    </row>
    <row r="45" spans="1:9" s="903" customFormat="1" ht="20.100000000000001" customHeight="1" x14ac:dyDescent="0.25">
      <c r="A45" s="1168"/>
      <c r="B45" s="1169"/>
      <c r="C45" s="1169"/>
      <c r="D45" s="1170"/>
      <c r="F45" s="380"/>
      <c r="G45" s="380"/>
      <c r="H45" s="380"/>
      <c r="I45" s="380"/>
    </row>
    <row r="46" spans="1:9" s="903" customFormat="1" ht="20.100000000000001" customHeight="1" x14ac:dyDescent="0.25">
      <c r="A46" s="1168"/>
      <c r="B46" s="1169"/>
      <c r="C46" s="1169"/>
      <c r="D46" s="1170"/>
      <c r="F46" s="380"/>
      <c r="G46" s="380"/>
      <c r="H46" s="380"/>
      <c r="I46" s="380"/>
    </row>
    <row r="47" spans="1:9" s="903" customFormat="1" ht="20.100000000000001" customHeight="1" thickBot="1" x14ac:dyDescent="0.3">
      <c r="A47" s="1171"/>
      <c r="B47" s="1172"/>
      <c r="C47" s="1172"/>
      <c r="D47" s="1173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4:D4"/>
    <mergeCell ref="A1:D1"/>
    <mergeCell ref="A2:A3"/>
    <mergeCell ref="B2:B3"/>
    <mergeCell ref="C2:C3"/>
    <mergeCell ref="D2:D3"/>
    <mergeCell ref="A18:D18"/>
    <mergeCell ref="A20:D20"/>
    <mergeCell ref="A23:D23"/>
    <mergeCell ref="A32:D32"/>
    <mergeCell ref="A33:D47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95" t="s">
        <v>13</v>
      </c>
      <c r="C2" s="1195"/>
      <c r="D2" s="1195"/>
      <c r="E2" s="1195"/>
      <c r="F2" s="1195"/>
      <c r="G2" s="1195"/>
      <c r="K2" s="1195" t="s">
        <v>17</v>
      </c>
      <c r="L2" s="1195"/>
      <c r="M2" s="1195"/>
      <c r="N2" s="1195"/>
      <c r="O2" s="1195"/>
      <c r="P2" s="1195"/>
      <c r="T2" s="1188" t="s">
        <v>88</v>
      </c>
      <c r="U2" s="1188"/>
      <c r="V2" s="1188"/>
      <c r="W2" s="1188"/>
      <c r="X2" s="1188"/>
      <c r="Y2" s="1188"/>
      <c r="Z2" s="1188"/>
      <c r="AA2" s="1188"/>
      <c r="AB2" s="1188"/>
    </row>
    <row r="3" spans="2:38" x14ac:dyDescent="0.2">
      <c r="B3" s="1195"/>
      <c r="C3" s="1195"/>
      <c r="D3" s="1195"/>
      <c r="E3" s="1195"/>
      <c r="F3" s="1195"/>
      <c r="G3" s="1195"/>
      <c r="K3" s="1195"/>
      <c r="L3" s="1195"/>
      <c r="M3" s="1195"/>
      <c r="N3" s="1195"/>
      <c r="O3" s="1195"/>
      <c r="P3" s="1195"/>
      <c r="T3" s="1188"/>
      <c r="U3" s="1188"/>
      <c r="V3" s="1188"/>
      <c r="W3" s="1188"/>
      <c r="X3" s="1188"/>
      <c r="Y3" s="1188"/>
      <c r="Z3" s="1188"/>
      <c r="AA3" s="1188"/>
      <c r="AB3" s="1188"/>
    </row>
    <row r="4" spans="2:38" ht="13.5" thickBot="1" x14ac:dyDescent="0.25"/>
    <row r="5" spans="2:38" x14ac:dyDescent="0.2">
      <c r="B5" s="1191" t="s">
        <v>63</v>
      </c>
      <c r="C5" s="1192"/>
      <c r="D5" s="533" t="s">
        <v>428</v>
      </c>
      <c r="J5" s="195"/>
      <c r="K5" s="1191" t="s">
        <v>64</v>
      </c>
      <c r="L5" s="1192"/>
      <c r="AC5" s="1189" t="s">
        <v>92</v>
      </c>
      <c r="AD5" s="1190"/>
    </row>
    <row r="6" spans="2:38" ht="13.5" thickBot="1" x14ac:dyDescent="0.25">
      <c r="B6" s="1196"/>
      <c r="C6" s="1197"/>
      <c r="J6" s="195"/>
      <c r="K6" s="1196"/>
      <c r="L6" s="1197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91" t="s">
        <v>82</v>
      </c>
      <c r="C18" s="1192"/>
      <c r="K18" s="1191" t="s">
        <v>83</v>
      </c>
      <c r="L18" s="1192"/>
      <c r="T18" s="1" t="s">
        <v>132</v>
      </c>
    </row>
    <row r="19" spans="2:20" ht="13.5" thickBot="1" x14ac:dyDescent="0.25">
      <c r="B19" s="1196"/>
      <c r="C19" s="1197"/>
      <c r="K19" s="1193"/>
      <c r="L19" s="1194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91" t="s">
        <v>85</v>
      </c>
      <c r="C31" s="1192"/>
      <c r="K31" s="1191" t="s">
        <v>86</v>
      </c>
      <c r="L31" s="1192"/>
    </row>
    <row r="32" spans="2:20" ht="13.5" thickBot="1" x14ac:dyDescent="0.25">
      <c r="B32" s="1196"/>
      <c r="C32" s="1197"/>
      <c r="K32" s="1193"/>
      <c r="L32" s="1194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dimension ref="A1:AN65"/>
  <sheetViews>
    <sheetView showGridLines="0" zoomScale="85" zoomScaleNormal="85" workbookViewId="0">
      <selection activeCell="F1" sqref="F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9" t="s">
        <v>384</v>
      </c>
      <c r="D8" s="1199"/>
      <c r="E8" s="1199"/>
      <c r="F8" s="1199"/>
      <c r="G8" s="1199"/>
      <c r="H8" s="1200"/>
      <c r="J8" s="262" t="s">
        <v>385</v>
      </c>
      <c r="K8" s="252">
        <v>0.45</v>
      </c>
      <c r="L8" s="87" t="s">
        <v>184</v>
      </c>
      <c r="M8" s="381"/>
      <c r="AC8" s="119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8"/>
      <c r="AD9" s="467" t="s">
        <v>407</v>
      </c>
      <c r="AE9" s="1201" t="s">
        <v>408</v>
      </c>
      <c r="AF9" s="1201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8"/>
      <c r="AD17" s="495" t="s">
        <v>419</v>
      </c>
      <c r="AE17" s="1202" t="s">
        <v>420</v>
      </c>
      <c r="AF17" s="1203"/>
      <c r="AG17" s="1203"/>
      <c r="AH17" s="1204"/>
      <c r="AI17" s="1203" t="s">
        <v>421</v>
      </c>
      <c r="AJ17" s="1203"/>
      <c r="AK17" s="1203"/>
      <c r="AL17" s="1205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8"/>
      <c r="AD18" s="496">
        <v>1</v>
      </c>
      <c r="AE18" s="1206">
        <v>40.9</v>
      </c>
      <c r="AF18" s="1207"/>
      <c r="AG18" s="1207"/>
      <c r="AH18" s="1208"/>
      <c r="AI18" s="1207">
        <v>30.6</v>
      </c>
      <c r="AJ18" s="1207"/>
      <c r="AK18" s="1207"/>
      <c r="AL18" s="120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8"/>
      <c r="AD19" s="496">
        <v>2</v>
      </c>
      <c r="AE19" s="1206">
        <v>30.6</v>
      </c>
      <c r="AF19" s="1207"/>
      <c r="AG19" s="1207"/>
      <c r="AH19" s="1208"/>
      <c r="AI19" s="1210">
        <v>23</v>
      </c>
      <c r="AJ19" s="1210"/>
      <c r="AK19" s="1210"/>
      <c r="AL19" s="121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8"/>
      <c r="AD20" s="513">
        <v>3</v>
      </c>
      <c r="AE20" s="1212">
        <v>23</v>
      </c>
      <c r="AF20" s="1213"/>
      <c r="AG20" s="1213"/>
      <c r="AH20" s="1214"/>
      <c r="AI20" s="1213">
        <v>17.2</v>
      </c>
      <c r="AJ20" s="1213"/>
      <c r="AK20" s="1213"/>
      <c r="AL20" s="1215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8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9" t="s">
        <v>395</v>
      </c>
      <c r="D25" s="1199"/>
      <c r="E25" s="1199"/>
      <c r="F25" s="1199"/>
      <c r="G25" s="1199"/>
      <c r="H25" s="120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2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2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8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8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8"/>
      <c r="AD40" s="467" t="s">
        <v>423</v>
      </c>
      <c r="AE40" s="1201" t="s">
        <v>424</v>
      </c>
      <c r="AF40" s="1201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8"/>
      <c r="AG56" s="453"/>
    </row>
    <row r="57" spans="29:40" x14ac:dyDescent="0.25">
      <c r="AC57" s="1198"/>
      <c r="AD57" s="425" t="s">
        <v>426</v>
      </c>
      <c r="AE57" s="492"/>
      <c r="AF57" s="492"/>
      <c r="AG57" s="493"/>
      <c r="AH57" s="494"/>
    </row>
    <row r="58" spans="29:40" x14ac:dyDescent="0.25">
      <c r="AC58" s="1198"/>
      <c r="AD58" s="495" t="s">
        <v>419</v>
      </c>
      <c r="AE58" s="1203" t="s">
        <v>427</v>
      </c>
      <c r="AF58" s="1203"/>
      <c r="AG58" s="1203"/>
      <c r="AH58" s="1205"/>
      <c r="AN58" s="515" t="s">
        <v>241</v>
      </c>
    </row>
    <row r="59" spans="29:40" x14ac:dyDescent="0.25">
      <c r="AC59" s="1198"/>
      <c r="AD59" s="495">
        <v>1</v>
      </c>
      <c r="AE59" s="1202">
        <v>47.4</v>
      </c>
      <c r="AF59" s="1203"/>
      <c r="AG59" s="1203"/>
      <c r="AH59" s="1205"/>
      <c r="AI59" s="380" t="s">
        <v>663</v>
      </c>
    </row>
    <row r="60" spans="29:40" x14ac:dyDescent="0.25">
      <c r="AC60" s="1198"/>
      <c r="AD60" s="513">
        <v>2</v>
      </c>
      <c r="AE60" s="1221">
        <v>42.7</v>
      </c>
      <c r="AF60" s="1222"/>
      <c r="AG60" s="1222"/>
      <c r="AH60" s="1223"/>
      <c r="AI60" s="380" t="s">
        <v>435</v>
      </c>
    </row>
    <row r="61" spans="29:40" x14ac:dyDescent="0.25">
      <c r="AC61" s="1198"/>
      <c r="AD61" s="496">
        <v>3</v>
      </c>
      <c r="AE61" s="1224">
        <v>38</v>
      </c>
      <c r="AF61" s="1210"/>
      <c r="AG61" s="1210"/>
      <c r="AH61" s="1211"/>
      <c r="AI61" s="380" t="s">
        <v>437</v>
      </c>
    </row>
    <row r="62" spans="29:40" x14ac:dyDescent="0.25">
      <c r="AC62" s="1198"/>
      <c r="AD62" s="496">
        <v>4</v>
      </c>
      <c r="AE62" s="1206">
        <v>22.8</v>
      </c>
      <c r="AF62" s="1207"/>
      <c r="AG62" s="1207"/>
      <c r="AH62" s="1209"/>
      <c r="AI62" s="380" t="s">
        <v>436</v>
      </c>
    </row>
    <row r="63" spans="29:40" ht="15.75" thickBot="1" x14ac:dyDescent="0.3">
      <c r="AC63" s="1198"/>
      <c r="AD63" s="514">
        <v>5</v>
      </c>
      <c r="AE63" s="1225">
        <v>20.6</v>
      </c>
      <c r="AF63" s="1226"/>
      <c r="AG63" s="1226"/>
      <c r="AH63" s="122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9" t="s">
        <v>384</v>
      </c>
      <c r="D8" s="1199"/>
      <c r="E8" s="1199"/>
      <c r="F8" s="1199"/>
      <c r="G8" s="1199"/>
      <c r="H8" s="1200"/>
      <c r="J8" s="262" t="s">
        <v>385</v>
      </c>
      <c r="K8" s="252">
        <v>0.45</v>
      </c>
      <c r="L8" s="87" t="s">
        <v>184</v>
      </c>
      <c r="M8" s="381"/>
      <c r="AC8" s="119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8"/>
      <c r="AD9" s="467" t="s">
        <v>407</v>
      </c>
      <c r="AE9" s="1201" t="s">
        <v>408</v>
      </c>
      <c r="AF9" s="1201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9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9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9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9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9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98"/>
      <c r="AD17" s="495" t="s">
        <v>419</v>
      </c>
      <c r="AE17" s="1202" t="s">
        <v>420</v>
      </c>
      <c r="AF17" s="1203"/>
      <c r="AG17" s="1203"/>
      <c r="AH17" s="1204"/>
      <c r="AI17" s="1203" t="s">
        <v>421</v>
      </c>
      <c r="AJ17" s="1203"/>
      <c r="AK17" s="1203"/>
      <c r="AL17" s="1205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98"/>
      <c r="AD18" s="496">
        <v>1</v>
      </c>
      <c r="AE18" s="1206">
        <v>40.9</v>
      </c>
      <c r="AF18" s="1207"/>
      <c r="AG18" s="1207"/>
      <c r="AH18" s="1208"/>
      <c r="AI18" s="1207">
        <v>30.6</v>
      </c>
      <c r="AJ18" s="1207"/>
      <c r="AK18" s="1207"/>
      <c r="AL18" s="120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8"/>
      <c r="AD19" s="496">
        <v>2</v>
      </c>
      <c r="AE19" s="1206">
        <v>30.6</v>
      </c>
      <c r="AF19" s="1207"/>
      <c r="AG19" s="1207"/>
      <c r="AH19" s="1208"/>
      <c r="AI19" s="1210">
        <v>23</v>
      </c>
      <c r="AJ19" s="1210"/>
      <c r="AK19" s="1210"/>
      <c r="AL19" s="121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98"/>
      <c r="AD20" s="513">
        <v>3</v>
      </c>
      <c r="AE20" s="1212">
        <v>23</v>
      </c>
      <c r="AF20" s="1213"/>
      <c r="AG20" s="1213"/>
      <c r="AH20" s="1214"/>
      <c r="AI20" s="1213">
        <v>17.2</v>
      </c>
      <c r="AJ20" s="1213"/>
      <c r="AK20" s="1213"/>
      <c r="AL20" s="1215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8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9" t="s">
        <v>395</v>
      </c>
      <c r="D25" s="1199"/>
      <c r="E25" s="1199"/>
      <c r="F25" s="1199"/>
      <c r="G25" s="1199"/>
      <c r="H25" s="120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22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2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9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98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9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98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98"/>
      <c r="AD40" s="467" t="s">
        <v>423</v>
      </c>
      <c r="AE40" s="1201" t="s">
        <v>424</v>
      </c>
      <c r="AF40" s="1201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8"/>
      <c r="AG56" s="453"/>
    </row>
    <row r="57" spans="29:40" x14ac:dyDescent="0.25">
      <c r="AC57" s="1198"/>
      <c r="AD57" s="425" t="s">
        <v>426</v>
      </c>
      <c r="AE57" s="492"/>
      <c r="AF57" s="492"/>
      <c r="AG57" s="493"/>
      <c r="AH57" s="494"/>
    </row>
    <row r="58" spans="29:40" x14ac:dyDescent="0.25">
      <c r="AC58" s="1198"/>
      <c r="AD58" s="495" t="s">
        <v>419</v>
      </c>
      <c r="AE58" s="1203" t="s">
        <v>427</v>
      </c>
      <c r="AF58" s="1203"/>
      <c r="AG58" s="1203"/>
      <c r="AH58" s="1205"/>
      <c r="AN58" s="515" t="s">
        <v>241</v>
      </c>
    </row>
    <row r="59" spans="29:40" x14ac:dyDescent="0.25">
      <c r="AC59" s="1198"/>
      <c r="AD59" s="495">
        <v>1</v>
      </c>
      <c r="AE59" s="1202">
        <v>47.4</v>
      </c>
      <c r="AF59" s="1203"/>
      <c r="AG59" s="1203"/>
      <c r="AH59" s="1205"/>
      <c r="AI59" s="380" t="s">
        <v>663</v>
      </c>
    </row>
    <row r="60" spans="29:40" x14ac:dyDescent="0.25">
      <c r="AC60" s="1198"/>
      <c r="AD60" s="513">
        <v>2</v>
      </c>
      <c r="AE60" s="1221">
        <v>42.7</v>
      </c>
      <c r="AF60" s="1222"/>
      <c r="AG60" s="1222"/>
      <c r="AH60" s="1223"/>
      <c r="AI60" s="380" t="s">
        <v>435</v>
      </c>
    </row>
    <row r="61" spans="29:40" x14ac:dyDescent="0.25">
      <c r="AC61" s="1198"/>
      <c r="AD61" s="496">
        <v>3</v>
      </c>
      <c r="AE61" s="1224">
        <v>38</v>
      </c>
      <c r="AF61" s="1210"/>
      <c r="AG61" s="1210"/>
      <c r="AH61" s="1211"/>
      <c r="AI61" s="380" t="s">
        <v>437</v>
      </c>
    </row>
    <row r="62" spans="29:40" x14ac:dyDescent="0.25">
      <c r="AC62" s="1198"/>
      <c r="AD62" s="496">
        <v>4</v>
      </c>
      <c r="AE62" s="1206">
        <v>22.8</v>
      </c>
      <c r="AF62" s="1207"/>
      <c r="AG62" s="1207"/>
      <c r="AH62" s="1209"/>
      <c r="AI62" s="380" t="s">
        <v>436</v>
      </c>
    </row>
    <row r="63" spans="29:40" ht="15.75" thickBot="1" x14ac:dyDescent="0.3">
      <c r="AC63" s="1198"/>
      <c r="AD63" s="514">
        <v>5</v>
      </c>
      <c r="AE63" s="1225">
        <v>20.6</v>
      </c>
      <c r="AF63" s="1226"/>
      <c r="AG63" s="1226"/>
      <c r="AH63" s="122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9" t="s">
        <v>384</v>
      </c>
      <c r="D8" s="1199"/>
      <c r="E8" s="1199"/>
      <c r="F8" s="1199"/>
      <c r="G8" s="1199"/>
      <c r="H8" s="1200"/>
      <c r="J8" s="262" t="s">
        <v>385</v>
      </c>
      <c r="K8" s="252">
        <v>0.45</v>
      </c>
      <c r="L8" s="87" t="s">
        <v>184</v>
      </c>
      <c r="M8" s="381"/>
      <c r="AC8" s="119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8"/>
      <c r="AD9" s="467" t="s">
        <v>407</v>
      </c>
      <c r="AE9" s="1201" t="s">
        <v>408</v>
      </c>
      <c r="AF9" s="1201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8"/>
      <c r="AD17" s="495" t="s">
        <v>419</v>
      </c>
      <c r="AE17" s="1202" t="s">
        <v>420</v>
      </c>
      <c r="AF17" s="1203"/>
      <c r="AG17" s="1203"/>
      <c r="AH17" s="1204"/>
      <c r="AI17" s="1203" t="s">
        <v>421</v>
      </c>
      <c r="AJ17" s="1203"/>
      <c r="AK17" s="1203"/>
      <c r="AL17" s="1205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8"/>
      <c r="AD18" s="496">
        <v>1</v>
      </c>
      <c r="AE18" s="1206">
        <v>40.9</v>
      </c>
      <c r="AF18" s="1207"/>
      <c r="AG18" s="1207"/>
      <c r="AH18" s="1208"/>
      <c r="AI18" s="1207">
        <v>30.6</v>
      </c>
      <c r="AJ18" s="1207"/>
      <c r="AK18" s="1207"/>
      <c r="AL18" s="120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8"/>
      <c r="AD19" s="496">
        <v>2</v>
      </c>
      <c r="AE19" s="1206">
        <v>30.6</v>
      </c>
      <c r="AF19" s="1207"/>
      <c r="AG19" s="1207"/>
      <c r="AH19" s="1208"/>
      <c r="AI19" s="1210">
        <v>23</v>
      </c>
      <c r="AJ19" s="1210"/>
      <c r="AK19" s="1210"/>
      <c r="AL19" s="121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8"/>
      <c r="AD20" s="513">
        <v>3</v>
      </c>
      <c r="AE20" s="1212">
        <v>23</v>
      </c>
      <c r="AF20" s="1213"/>
      <c r="AG20" s="1213"/>
      <c r="AH20" s="1214"/>
      <c r="AI20" s="1213">
        <v>17.2</v>
      </c>
      <c r="AJ20" s="1213"/>
      <c r="AK20" s="1213"/>
      <c r="AL20" s="1215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8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9" t="s">
        <v>395</v>
      </c>
      <c r="D25" s="1199"/>
      <c r="E25" s="1199"/>
      <c r="F25" s="1199"/>
      <c r="G25" s="1199"/>
      <c r="H25" s="120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2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2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8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8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8"/>
      <c r="AD40" s="467" t="s">
        <v>423</v>
      </c>
      <c r="AE40" s="1201" t="s">
        <v>424</v>
      </c>
      <c r="AF40" s="1201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8"/>
      <c r="AG56" s="453"/>
    </row>
    <row r="57" spans="29:40" x14ac:dyDescent="0.25">
      <c r="AC57" s="1198"/>
      <c r="AD57" s="425" t="s">
        <v>426</v>
      </c>
      <c r="AE57" s="492"/>
      <c r="AF57" s="492"/>
      <c r="AG57" s="493"/>
      <c r="AH57" s="494"/>
    </row>
    <row r="58" spans="29:40" x14ac:dyDescent="0.25">
      <c r="AC58" s="1198"/>
      <c r="AD58" s="495" t="s">
        <v>419</v>
      </c>
      <c r="AE58" s="1203" t="s">
        <v>427</v>
      </c>
      <c r="AF58" s="1203"/>
      <c r="AG58" s="1203"/>
      <c r="AH58" s="1205"/>
      <c r="AN58" s="515" t="s">
        <v>241</v>
      </c>
    </row>
    <row r="59" spans="29:40" x14ac:dyDescent="0.25">
      <c r="AC59" s="1198"/>
      <c r="AD59" s="495">
        <v>1</v>
      </c>
      <c r="AE59" s="1202">
        <v>47.4</v>
      </c>
      <c r="AF59" s="1203"/>
      <c r="AG59" s="1203"/>
      <c r="AH59" s="1205"/>
      <c r="AI59" s="380" t="s">
        <v>663</v>
      </c>
    </row>
    <row r="60" spans="29:40" x14ac:dyDescent="0.25">
      <c r="AC60" s="1198"/>
      <c r="AD60" s="513">
        <v>2</v>
      </c>
      <c r="AE60" s="1221">
        <v>42.7</v>
      </c>
      <c r="AF60" s="1222"/>
      <c r="AG60" s="1222"/>
      <c r="AH60" s="1223"/>
      <c r="AI60" s="380" t="s">
        <v>435</v>
      </c>
    </row>
    <row r="61" spans="29:40" x14ac:dyDescent="0.25">
      <c r="AC61" s="1198"/>
      <c r="AD61" s="496">
        <v>3</v>
      </c>
      <c r="AE61" s="1224">
        <v>38</v>
      </c>
      <c r="AF61" s="1210"/>
      <c r="AG61" s="1210"/>
      <c r="AH61" s="1211"/>
      <c r="AI61" s="380" t="s">
        <v>437</v>
      </c>
    </row>
    <row r="62" spans="29:40" x14ac:dyDescent="0.25">
      <c r="AC62" s="1198"/>
      <c r="AD62" s="496">
        <v>4</v>
      </c>
      <c r="AE62" s="1206">
        <v>22.8</v>
      </c>
      <c r="AF62" s="1207"/>
      <c r="AG62" s="1207"/>
      <c r="AH62" s="1209"/>
      <c r="AI62" s="380" t="s">
        <v>436</v>
      </c>
    </row>
    <row r="63" spans="29:40" ht="15.75" thickBot="1" x14ac:dyDescent="0.3">
      <c r="AC63" s="1198"/>
      <c r="AD63" s="514">
        <v>5</v>
      </c>
      <c r="AE63" s="1225">
        <v>20.6</v>
      </c>
      <c r="AF63" s="1226"/>
      <c r="AG63" s="1226"/>
      <c r="AH63" s="122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9" t="s">
        <v>384</v>
      </c>
      <c r="D8" s="1199"/>
      <c r="E8" s="1199"/>
      <c r="F8" s="1199"/>
      <c r="G8" s="1199"/>
      <c r="H8" s="1200"/>
      <c r="J8" s="262" t="s">
        <v>385</v>
      </c>
      <c r="K8" s="252">
        <v>0.45</v>
      </c>
      <c r="L8" s="87" t="s">
        <v>184</v>
      </c>
      <c r="M8" s="381"/>
      <c r="AC8" s="119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8"/>
      <c r="AD9" s="467" t="s">
        <v>407</v>
      </c>
      <c r="AE9" s="1201" t="s">
        <v>408</v>
      </c>
      <c r="AF9" s="1201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8"/>
      <c r="AD17" s="495" t="s">
        <v>419</v>
      </c>
      <c r="AE17" s="1202" t="s">
        <v>420</v>
      </c>
      <c r="AF17" s="1203"/>
      <c r="AG17" s="1203"/>
      <c r="AH17" s="1204"/>
      <c r="AI17" s="1203" t="s">
        <v>421</v>
      </c>
      <c r="AJ17" s="1203"/>
      <c r="AK17" s="1203"/>
      <c r="AL17" s="1205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8"/>
      <c r="AD18" s="496">
        <v>1</v>
      </c>
      <c r="AE18" s="1206">
        <v>40.9</v>
      </c>
      <c r="AF18" s="1207"/>
      <c r="AG18" s="1207"/>
      <c r="AH18" s="1208"/>
      <c r="AI18" s="1207">
        <v>30.6</v>
      </c>
      <c r="AJ18" s="1207"/>
      <c r="AK18" s="1207"/>
      <c r="AL18" s="120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8"/>
      <c r="AD19" s="496">
        <v>2</v>
      </c>
      <c r="AE19" s="1206">
        <v>30.6</v>
      </c>
      <c r="AF19" s="1207"/>
      <c r="AG19" s="1207"/>
      <c r="AH19" s="1208"/>
      <c r="AI19" s="1210">
        <v>23</v>
      </c>
      <c r="AJ19" s="1210"/>
      <c r="AK19" s="1210"/>
      <c r="AL19" s="121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8"/>
      <c r="AD20" s="513">
        <v>3</v>
      </c>
      <c r="AE20" s="1212">
        <v>23</v>
      </c>
      <c r="AF20" s="1213"/>
      <c r="AG20" s="1213"/>
      <c r="AH20" s="1214"/>
      <c r="AI20" s="1213">
        <v>17.2</v>
      </c>
      <c r="AJ20" s="1213"/>
      <c r="AK20" s="1213"/>
      <c r="AL20" s="1215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8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9" t="s">
        <v>395</v>
      </c>
      <c r="D25" s="1199"/>
      <c r="E25" s="1199"/>
      <c r="F25" s="1199"/>
      <c r="G25" s="1199"/>
      <c r="H25" s="120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2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2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8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8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8"/>
      <c r="AD40" s="467" t="s">
        <v>423</v>
      </c>
      <c r="AE40" s="1201" t="s">
        <v>424</v>
      </c>
      <c r="AF40" s="1201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8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8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8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8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8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8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8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8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8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8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8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8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8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8"/>
      <c r="AG56" s="453"/>
    </row>
    <row r="57" spans="29:40" x14ac:dyDescent="0.25">
      <c r="AC57" s="1198"/>
      <c r="AD57" s="425" t="s">
        <v>426</v>
      </c>
      <c r="AE57" s="492"/>
      <c r="AF57" s="492"/>
      <c r="AG57" s="493"/>
      <c r="AH57" s="494"/>
    </row>
    <row r="58" spans="29:40" x14ac:dyDescent="0.25">
      <c r="AC58" s="1198"/>
      <c r="AD58" s="495" t="s">
        <v>419</v>
      </c>
      <c r="AE58" s="1203" t="s">
        <v>427</v>
      </c>
      <c r="AF58" s="1203"/>
      <c r="AG58" s="1203"/>
      <c r="AH58" s="1205"/>
      <c r="AN58" s="515" t="s">
        <v>241</v>
      </c>
    </row>
    <row r="59" spans="29:40" x14ac:dyDescent="0.25">
      <c r="AC59" s="1198"/>
      <c r="AD59" s="495">
        <v>1</v>
      </c>
      <c r="AE59" s="1202">
        <v>47.4</v>
      </c>
      <c r="AF59" s="1203"/>
      <c r="AG59" s="1203"/>
      <c r="AH59" s="1205"/>
      <c r="AI59" s="380" t="s">
        <v>663</v>
      </c>
    </row>
    <row r="60" spans="29:40" x14ac:dyDescent="0.25">
      <c r="AC60" s="1198"/>
      <c r="AD60" s="513">
        <v>2</v>
      </c>
      <c r="AE60" s="1221">
        <v>42.7</v>
      </c>
      <c r="AF60" s="1222"/>
      <c r="AG60" s="1222"/>
      <c r="AH60" s="1223"/>
      <c r="AI60" s="380" t="s">
        <v>435</v>
      </c>
    </row>
    <row r="61" spans="29:40" x14ac:dyDescent="0.25">
      <c r="AC61" s="1198"/>
      <c r="AD61" s="496">
        <v>3</v>
      </c>
      <c r="AE61" s="1224">
        <v>38</v>
      </c>
      <c r="AF61" s="1210"/>
      <c r="AG61" s="1210"/>
      <c r="AH61" s="1211"/>
      <c r="AI61" s="380" t="s">
        <v>437</v>
      </c>
    </row>
    <row r="62" spans="29:40" x14ac:dyDescent="0.25">
      <c r="AC62" s="1198"/>
      <c r="AD62" s="496">
        <v>4</v>
      </c>
      <c r="AE62" s="1206">
        <v>22.8</v>
      </c>
      <c r="AF62" s="1207"/>
      <c r="AG62" s="1207"/>
      <c r="AH62" s="1209"/>
      <c r="AI62" s="380" t="s">
        <v>436</v>
      </c>
    </row>
    <row r="63" spans="29:40" ht="15.75" thickBot="1" x14ac:dyDescent="0.3">
      <c r="AC63" s="1198"/>
      <c r="AD63" s="514">
        <v>5</v>
      </c>
      <c r="AE63" s="1225">
        <v>20.6</v>
      </c>
      <c r="AF63" s="1226"/>
      <c r="AG63" s="1226"/>
      <c r="AH63" s="122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A4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8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8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8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8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8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99" t="s">
        <v>384</v>
      </c>
      <c r="D8" s="1199"/>
      <c r="E8" s="1199"/>
      <c r="F8" s="1199"/>
      <c r="G8" s="1199"/>
      <c r="H8" s="1200"/>
      <c r="J8" s="262" t="s">
        <v>385</v>
      </c>
      <c r="K8" s="252">
        <v>0.45</v>
      </c>
      <c r="L8" s="87" t="s">
        <v>184</v>
      </c>
      <c r="M8" s="381"/>
      <c r="AC8" s="1198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8"/>
      <c r="AD9" s="467" t="s">
        <v>407</v>
      </c>
      <c r="AE9" s="1201" t="s">
        <v>408</v>
      </c>
      <c r="AF9" s="1201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98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8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8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98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98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8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98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8"/>
      <c r="AD17" s="495" t="s">
        <v>419</v>
      </c>
      <c r="AE17" s="1202" t="s">
        <v>420</v>
      </c>
      <c r="AF17" s="1203"/>
      <c r="AG17" s="1203"/>
      <c r="AH17" s="1204"/>
      <c r="AI17" s="1203" t="s">
        <v>421</v>
      </c>
      <c r="AJ17" s="1203"/>
      <c r="AK17" s="1203"/>
      <c r="AL17" s="1205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98"/>
      <c r="AD18" s="496">
        <v>1</v>
      </c>
      <c r="AE18" s="1206">
        <v>40.9</v>
      </c>
      <c r="AF18" s="1207"/>
      <c r="AG18" s="1207"/>
      <c r="AH18" s="1208"/>
      <c r="AI18" s="1207">
        <v>30.6</v>
      </c>
      <c r="AJ18" s="1207"/>
      <c r="AK18" s="1207"/>
      <c r="AL18" s="1209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8"/>
      <c r="AD19" s="496">
        <v>2</v>
      </c>
      <c r="AE19" s="1206">
        <v>30.6</v>
      </c>
      <c r="AF19" s="1207"/>
      <c r="AG19" s="1207"/>
      <c r="AH19" s="1208"/>
      <c r="AI19" s="1210">
        <v>23</v>
      </c>
      <c r="AJ19" s="1210"/>
      <c r="AK19" s="1210"/>
      <c r="AL19" s="121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98"/>
      <c r="AD20" s="513">
        <v>3</v>
      </c>
      <c r="AE20" s="1212">
        <v>23</v>
      </c>
      <c r="AF20" s="1213"/>
      <c r="AG20" s="1213"/>
      <c r="AH20" s="1214"/>
      <c r="AI20" s="1213">
        <v>17.2</v>
      </c>
      <c r="AJ20" s="1213"/>
      <c r="AK20" s="1213"/>
      <c r="AL20" s="1215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8"/>
      <c r="AD21" s="497">
        <v>4</v>
      </c>
      <c r="AE21" s="1216">
        <v>17.2</v>
      </c>
      <c r="AF21" s="1217"/>
      <c r="AG21" s="1217"/>
      <c r="AH21" s="1218"/>
      <c r="AI21" s="1217">
        <v>12.9</v>
      </c>
      <c r="AJ21" s="1217"/>
      <c r="AK21" s="1217"/>
      <c r="AL21" s="1219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99" t="s">
        <v>395</v>
      </c>
      <c r="D25" s="1199"/>
      <c r="E25" s="1199"/>
      <c r="F25" s="1199"/>
      <c r="G25" s="1199"/>
      <c r="H25" s="1200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22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2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98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8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98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98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98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98"/>
      <c r="AD40" s="467" t="s">
        <v>423</v>
      </c>
      <c r="AE40" s="1201" t="s">
        <v>424</v>
      </c>
      <c r="AF40" s="1201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8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8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8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8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8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8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8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8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8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8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8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8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8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8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8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8"/>
      <c r="AG56" s="453"/>
    </row>
    <row r="57" spans="29:40" x14ac:dyDescent="0.25">
      <c r="AC57" s="1198"/>
      <c r="AD57" s="425" t="s">
        <v>426</v>
      </c>
      <c r="AE57" s="492"/>
      <c r="AF57" s="492"/>
      <c r="AG57" s="493"/>
      <c r="AH57" s="494"/>
    </row>
    <row r="58" spans="29:40" x14ac:dyDescent="0.25">
      <c r="AC58" s="1198"/>
      <c r="AD58" s="495" t="s">
        <v>419</v>
      </c>
      <c r="AE58" s="1203" t="s">
        <v>427</v>
      </c>
      <c r="AF58" s="1203"/>
      <c r="AG58" s="1203"/>
      <c r="AH58" s="1205"/>
      <c r="AN58" s="515" t="s">
        <v>241</v>
      </c>
    </row>
    <row r="59" spans="29:40" x14ac:dyDescent="0.25">
      <c r="AC59" s="1198"/>
      <c r="AD59" s="495">
        <v>1</v>
      </c>
      <c r="AE59" s="1202">
        <v>47.4</v>
      </c>
      <c r="AF59" s="1203"/>
      <c r="AG59" s="1203"/>
      <c r="AH59" s="1205"/>
      <c r="AI59" s="380" t="s">
        <v>663</v>
      </c>
    </row>
    <row r="60" spans="29:40" x14ac:dyDescent="0.25">
      <c r="AC60" s="1198"/>
      <c r="AD60" s="513">
        <v>2</v>
      </c>
      <c r="AE60" s="1221">
        <v>42.7</v>
      </c>
      <c r="AF60" s="1222"/>
      <c r="AG60" s="1222"/>
      <c r="AH60" s="1223"/>
      <c r="AI60" s="380" t="s">
        <v>435</v>
      </c>
    </row>
    <row r="61" spans="29:40" x14ac:dyDescent="0.25">
      <c r="AC61" s="1198"/>
      <c r="AD61" s="496">
        <v>3</v>
      </c>
      <c r="AE61" s="1224">
        <v>38</v>
      </c>
      <c r="AF61" s="1210"/>
      <c r="AG61" s="1210"/>
      <c r="AH61" s="1211"/>
      <c r="AI61" s="380" t="s">
        <v>437</v>
      </c>
    </row>
    <row r="62" spans="29:40" x14ac:dyDescent="0.25">
      <c r="AC62" s="1198"/>
      <c r="AD62" s="496">
        <v>4</v>
      </c>
      <c r="AE62" s="1206">
        <v>22.8</v>
      </c>
      <c r="AF62" s="1207"/>
      <c r="AG62" s="1207"/>
      <c r="AH62" s="1209"/>
      <c r="AI62" s="380" t="s">
        <v>436</v>
      </c>
    </row>
    <row r="63" spans="29:40" ht="15.75" thickBot="1" x14ac:dyDescent="0.3">
      <c r="AC63" s="1198"/>
      <c r="AD63" s="514">
        <v>5</v>
      </c>
      <c r="AE63" s="1225">
        <v>20.6</v>
      </c>
      <c r="AF63" s="1226"/>
      <c r="AG63" s="1226"/>
      <c r="AH63" s="1227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H28" sqref="H28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31" t="s">
        <v>245</v>
      </c>
      <c r="W2" s="1231"/>
      <c r="X2" s="1231"/>
      <c r="Y2" s="1231"/>
      <c r="Z2" s="1231"/>
      <c r="AA2" s="1231"/>
      <c r="AB2" s="1231"/>
      <c r="AC2" s="1231"/>
      <c r="AD2" s="1231"/>
      <c r="AE2" s="1231"/>
      <c r="AF2" s="1231"/>
      <c r="AG2" s="1231"/>
    </row>
    <row r="3" spans="2:33" x14ac:dyDescent="0.25">
      <c r="B3" t="s">
        <v>54</v>
      </c>
    </row>
    <row r="4" spans="2:33" x14ac:dyDescent="0.25">
      <c r="V4" s="322" t="s">
        <v>243</v>
      </c>
      <c r="W4" s="1232" t="s">
        <v>246</v>
      </c>
      <c r="X4" s="1232"/>
      <c r="Y4" s="1232"/>
      <c r="Z4" s="1232"/>
      <c r="AA4" s="1232"/>
      <c r="AB4" s="1232"/>
      <c r="AC4" s="1232"/>
      <c r="AD4" s="1232"/>
      <c r="AE4" s="1232"/>
      <c r="AF4" s="1232"/>
      <c r="AG4" s="1233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28" t="s">
        <v>239</v>
      </c>
      <c r="D6" s="1229"/>
      <c r="E6" s="1229"/>
      <c r="F6" s="1229"/>
      <c r="G6" s="1229"/>
      <c r="H6" s="1230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32" t="s">
        <v>246</v>
      </c>
      <c r="X18" s="1232"/>
      <c r="Y18" s="1232"/>
      <c r="Z18" s="1232"/>
      <c r="AA18" s="1232"/>
      <c r="AB18" s="1232"/>
      <c r="AC18" s="1232"/>
      <c r="AD18" s="1232"/>
      <c r="AE18" s="1232"/>
      <c r="AF18" s="1232"/>
      <c r="AG18" s="123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34" t="s">
        <v>135</v>
      </c>
      <c r="H2" s="1235"/>
      <c r="I2" s="1235"/>
      <c r="J2" s="1235"/>
      <c r="K2" s="1235"/>
      <c r="L2" s="1235"/>
      <c r="M2" s="1235"/>
      <c r="N2" s="1235"/>
      <c r="O2" s="1235"/>
      <c r="P2" s="1235"/>
      <c r="Q2" s="1236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37" t="s">
        <v>177</v>
      </c>
      <c r="H4" s="1238"/>
      <c r="I4" s="1239"/>
      <c r="J4" s="381"/>
      <c r="K4" s="381"/>
      <c r="L4" s="381"/>
      <c r="M4" s="1237" t="s">
        <v>179</v>
      </c>
      <c r="N4" s="1238"/>
      <c r="O4" s="1238"/>
      <c r="P4" s="1238"/>
      <c r="Q4" s="1239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42" t="s">
        <v>178</v>
      </c>
      <c r="H22" s="1243"/>
      <c r="I22" s="1244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45">
        <f>N21/(N21+O21)</f>
        <v>0.50054767303688963</v>
      </c>
      <c r="O23" s="1245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40">
        <v>3.6</v>
      </c>
      <c r="O24" s="1240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41">
        <f>(N21+O21)/N24</f>
        <v>1217.6368519453511</v>
      </c>
      <c r="O25" s="1241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46" t="s">
        <v>109</v>
      </c>
      <c r="C2" s="1247"/>
      <c r="D2" s="1247"/>
      <c r="E2" s="1247"/>
      <c r="F2" s="1247"/>
      <c r="G2" s="1247"/>
      <c r="H2" s="1247"/>
      <c r="I2" s="1247"/>
      <c r="J2" s="1247"/>
      <c r="K2" s="1247"/>
      <c r="L2" s="1247"/>
      <c r="M2" s="1247"/>
      <c r="N2" s="1248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49" t="s">
        <v>115</v>
      </c>
      <c r="AA2" s="1250"/>
      <c r="AC2" s="1251" t="s">
        <v>116</v>
      </c>
      <c r="AD2" s="1252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53" t="s">
        <v>13</v>
      </c>
      <c r="C2" s="1254"/>
      <c r="D2" s="1254"/>
      <c r="E2" s="1254"/>
      <c r="F2" s="1255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53" t="s">
        <v>17</v>
      </c>
      <c r="C16" s="1254"/>
      <c r="D16" s="1254"/>
      <c r="E16" s="1254"/>
      <c r="F16" s="1254"/>
      <c r="G16" s="1254"/>
      <c r="H16" s="1255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46" t="s">
        <v>109</v>
      </c>
      <c r="C2" s="1247"/>
      <c r="D2" s="1247"/>
      <c r="E2" s="1247"/>
      <c r="F2" s="1247"/>
      <c r="G2" s="1247"/>
      <c r="H2" s="1247"/>
      <c r="I2" s="1247"/>
      <c r="J2" s="1247"/>
      <c r="K2" s="1247"/>
      <c r="L2" s="1247"/>
      <c r="M2" s="1247"/>
      <c r="N2" s="1248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33" t="s">
        <v>0</v>
      </c>
      <c r="B4" s="1134"/>
      <c r="C4" s="1134"/>
      <c r="D4" s="1134"/>
      <c r="E4" s="1134"/>
      <c r="F4" s="1135"/>
    </row>
    <row r="5" spans="1:6" x14ac:dyDescent="0.2">
      <c r="A5" s="2" t="s">
        <v>1</v>
      </c>
      <c r="B5" s="1136" t="s">
        <v>575</v>
      </c>
      <c r="C5" s="1137"/>
      <c r="D5" s="3" t="s">
        <v>2</v>
      </c>
      <c r="E5" s="1138">
        <v>1</v>
      </c>
      <c r="F5" s="1139"/>
    </row>
    <row r="6" spans="1:6" x14ac:dyDescent="0.2">
      <c r="A6" s="4" t="s">
        <v>3</v>
      </c>
      <c r="B6" s="1140">
        <v>44281</v>
      </c>
      <c r="C6" s="1141"/>
      <c r="D6" s="5" t="s">
        <v>4</v>
      </c>
      <c r="E6" s="1142">
        <v>1</v>
      </c>
      <c r="F6" s="1143"/>
    </row>
    <row r="7" spans="1:6" x14ac:dyDescent="0.2">
      <c r="A7" s="6" t="s">
        <v>5</v>
      </c>
      <c r="B7" s="1129" t="s">
        <v>576</v>
      </c>
      <c r="C7" s="1130"/>
      <c r="D7" s="7" t="s">
        <v>6</v>
      </c>
      <c r="E7" s="1131"/>
      <c r="F7" s="1132"/>
    </row>
    <row r="9" spans="1:6" x14ac:dyDescent="0.2">
      <c r="A9" s="1119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20"/>
      <c r="B10" s="700"/>
      <c r="C10" s="701"/>
      <c r="D10" s="680"/>
      <c r="E10" s="10"/>
      <c r="F10" s="11"/>
    </row>
    <row r="12" spans="1:6" ht="12.75" customHeight="1" x14ac:dyDescent="0.2">
      <c r="A12" s="1121" t="s">
        <v>520</v>
      </c>
      <c r="B12" s="734" t="s">
        <v>534</v>
      </c>
      <c r="C12" s="735" t="s">
        <v>534</v>
      </c>
      <c r="D12" s="1122" t="s">
        <v>11</v>
      </c>
      <c r="E12" s="678"/>
      <c r="F12" s="676"/>
    </row>
    <row r="13" spans="1:6" x14ac:dyDescent="0.2">
      <c r="A13" s="1120"/>
      <c r="B13" s="736" t="s">
        <v>535</v>
      </c>
      <c r="C13" s="737" t="s">
        <v>535</v>
      </c>
      <c r="D13" s="1123"/>
      <c r="E13" s="679"/>
      <c r="F13" s="677"/>
    </row>
    <row r="15" spans="1:6" x14ac:dyDescent="0.2">
      <c r="A15" s="1124" t="s">
        <v>48</v>
      </c>
      <c r="B15" s="55">
        <v>-2.7</v>
      </c>
      <c r="C15" s="55">
        <v>-2.7</v>
      </c>
      <c r="D15" s="1126" t="s">
        <v>508</v>
      </c>
      <c r="E15" s="58">
        <v>1.5</v>
      </c>
      <c r="F15" s="59">
        <v>1.5</v>
      </c>
    </row>
    <row r="16" spans="1:6" x14ac:dyDescent="0.2">
      <c r="A16" s="1125"/>
      <c r="B16" s="57">
        <v>-2.4</v>
      </c>
      <c r="C16" s="57">
        <v>-2.4</v>
      </c>
      <c r="D16" s="1127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28" t="s">
        <v>536</v>
      </c>
      <c r="I22" s="1128"/>
      <c r="J22" s="1128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56">
        <f>J34-K34-40.8</f>
        <v>61.420000000000016</v>
      </c>
      <c r="M34" s="1257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58">
        <f>J35-K35-27.9</f>
        <v>64.984999999999985</v>
      </c>
      <c r="M35" s="1259"/>
    </row>
    <row r="36" spans="1:13" x14ac:dyDescent="0.2">
      <c r="C36" s="1118" t="s">
        <v>574</v>
      </c>
      <c r="D36" s="1118"/>
      <c r="E36" s="1118"/>
      <c r="F36" s="1118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18" t="s">
        <v>574</v>
      </c>
      <c r="D40" s="1118"/>
      <c r="E40" s="1118"/>
      <c r="F40" s="1118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34" t="s">
        <v>135</v>
      </c>
      <c r="H2" s="1235"/>
      <c r="I2" s="1235"/>
      <c r="J2" s="1235"/>
      <c r="K2" s="1235"/>
      <c r="L2" s="1235"/>
      <c r="M2" s="1235"/>
      <c r="N2" s="1235"/>
      <c r="O2" s="1235"/>
      <c r="P2" s="1235"/>
      <c r="Q2" s="1236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37" t="s">
        <v>177</v>
      </c>
      <c r="H4" s="1238"/>
      <c r="I4" s="1239"/>
      <c r="J4" s="381"/>
      <c r="K4" s="381"/>
      <c r="L4" s="381"/>
      <c r="M4" s="1237" t="s">
        <v>179</v>
      </c>
      <c r="N4" s="1238"/>
      <c r="O4" s="1238"/>
      <c r="P4" s="1238"/>
      <c r="Q4" s="1239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42" t="s">
        <v>178</v>
      </c>
      <c r="H22" s="1243"/>
      <c r="I22" s="1244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45">
        <f>N21/(N21+O21)</f>
        <v>0.52776146129452606</v>
      </c>
      <c r="O23" s="1245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40">
        <v>3.6</v>
      </c>
      <c r="O24" s="1240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41">
        <f>(N21+O21)/N24</f>
        <v>1136.2233298074136</v>
      </c>
      <c r="O25" s="1241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cp:lastPrinted>2021-07-13T16:53:24Z</cp:lastPrinted>
  <dcterms:created xsi:type="dcterms:W3CDTF">2021-01-07T16:16:54Z</dcterms:created>
  <dcterms:modified xsi:type="dcterms:W3CDTF">2021-08-20T13:12:31Z</dcterms:modified>
</cp:coreProperties>
</file>