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cova\Desktop\"/>
    </mc:Choice>
  </mc:AlternateContent>
  <xr:revisionPtr revIDLastSave="0" documentId="13_ncr:1_{938382EA-A55C-405A-A0A4-384FCC028775}" xr6:coauthVersionLast="45" xr6:coauthVersionMax="45" xr10:uidLastSave="{00000000-0000-0000-0000-000000000000}"/>
  <bookViews>
    <workbookView xWindow="-120" yWindow="-120" windowWidth="38640" windowHeight="15840" xr2:uid="{95BC0863-25A8-4654-98F4-5DDFADCC2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1" i="1" l="1"/>
  <c r="AJ40" i="1"/>
  <c r="AJ37" i="1"/>
  <c r="D79" i="1"/>
  <c r="O28" i="1" l="1"/>
  <c r="W28" i="1" s="1"/>
  <c r="N28" i="1"/>
  <c r="V28" i="1" s="1"/>
  <c r="M28" i="1"/>
  <c r="U28" i="1" s="1"/>
  <c r="L28" i="1"/>
  <c r="T28" i="1" s="1"/>
  <c r="K28" i="1"/>
  <c r="S28" i="1" s="1"/>
  <c r="J28" i="1"/>
  <c r="R28" i="1" s="1"/>
  <c r="I28" i="1"/>
  <c r="H28" i="1"/>
  <c r="P28" i="1" s="1"/>
  <c r="O27" i="1"/>
  <c r="W27" i="1" s="1"/>
  <c r="N27" i="1"/>
  <c r="V27" i="1" s="1"/>
  <c r="M27" i="1"/>
  <c r="U27" i="1" s="1"/>
  <c r="L27" i="1"/>
  <c r="T27" i="1" s="1"/>
  <c r="K27" i="1"/>
  <c r="S27" i="1" s="1"/>
  <c r="J27" i="1"/>
  <c r="R27" i="1" s="1"/>
  <c r="I27" i="1"/>
  <c r="Q27" i="1" s="1"/>
  <c r="H27" i="1"/>
  <c r="O26" i="1"/>
  <c r="W26" i="1" s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P26" i="1" s="1"/>
  <c r="O25" i="1"/>
  <c r="W25" i="1" s="1"/>
  <c r="N25" i="1"/>
  <c r="V25" i="1" s="1"/>
  <c r="M25" i="1"/>
  <c r="U25" i="1" s="1"/>
  <c r="L25" i="1"/>
  <c r="T25" i="1" s="1"/>
  <c r="K25" i="1"/>
  <c r="S25" i="1" s="1"/>
  <c r="J25" i="1"/>
  <c r="R25" i="1" s="1"/>
  <c r="I25" i="1"/>
  <c r="H25" i="1"/>
  <c r="O24" i="1"/>
  <c r="W24" i="1" s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O23" i="1"/>
  <c r="W23" i="1" s="1"/>
  <c r="N23" i="1"/>
  <c r="V23" i="1" s="1"/>
  <c r="M23" i="1"/>
  <c r="U23" i="1" s="1"/>
  <c r="L23" i="1"/>
  <c r="T23" i="1" s="1"/>
  <c r="K23" i="1"/>
  <c r="S23" i="1" s="1"/>
  <c r="J23" i="1"/>
  <c r="I23" i="1"/>
  <c r="Q23" i="1" s="1"/>
  <c r="H23" i="1"/>
  <c r="P23" i="1" s="1"/>
  <c r="O22" i="1"/>
  <c r="W22" i="1" s="1"/>
  <c r="N22" i="1"/>
  <c r="V22" i="1" s="1"/>
  <c r="M22" i="1"/>
  <c r="U22" i="1" s="1"/>
  <c r="L22" i="1"/>
  <c r="T22" i="1" s="1"/>
  <c r="K22" i="1"/>
  <c r="S22" i="1" s="1"/>
  <c r="J22" i="1"/>
  <c r="I22" i="1"/>
  <c r="Q22" i="1" s="1"/>
  <c r="H22" i="1"/>
  <c r="O21" i="1"/>
  <c r="W21" i="1" s="1"/>
  <c r="N21" i="1"/>
  <c r="V21" i="1" s="1"/>
  <c r="M21" i="1"/>
  <c r="U21" i="1" s="1"/>
  <c r="L21" i="1"/>
  <c r="T21" i="1" s="1"/>
  <c r="K21" i="1"/>
  <c r="S21" i="1" s="1"/>
  <c r="J21" i="1"/>
  <c r="R21" i="1" s="1"/>
  <c r="I21" i="1"/>
  <c r="Q21" i="1" s="1"/>
  <c r="H21" i="1"/>
  <c r="P21" i="1" s="1"/>
  <c r="O20" i="1"/>
  <c r="W20" i="1" s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O19" i="1"/>
  <c r="W19" i="1" s="1"/>
  <c r="N19" i="1"/>
  <c r="V19" i="1" s="1"/>
  <c r="M19" i="1"/>
  <c r="U19" i="1" s="1"/>
  <c r="L19" i="1"/>
  <c r="T19" i="1" s="1"/>
  <c r="K19" i="1"/>
  <c r="S19" i="1" s="1"/>
  <c r="J19" i="1"/>
  <c r="I19" i="1"/>
  <c r="Q19" i="1" s="1"/>
  <c r="H19" i="1"/>
  <c r="P19" i="1" s="1"/>
  <c r="D72" i="1"/>
  <c r="D71" i="1"/>
  <c r="D74" i="1" l="1"/>
  <c r="P24" i="1"/>
  <c r="R22" i="1"/>
  <c r="P20" i="1"/>
  <c r="P27" i="1"/>
  <c r="Q28" i="1"/>
  <c r="R23" i="1"/>
  <c r="P22" i="1"/>
  <c r="P25" i="1"/>
  <c r="R19" i="1"/>
  <c r="Q25" i="1"/>
  <c r="AJ46" i="1" l="1"/>
  <c r="AJ43" i="1"/>
  <c r="H41" i="1" l="1"/>
  <c r="P41" i="1" s="1"/>
  <c r="H33" i="1"/>
  <c r="P33" i="1" s="1"/>
  <c r="K42" i="1"/>
  <c r="S42" i="1" s="1"/>
  <c r="M39" i="1"/>
  <c r="U39" i="1" s="1"/>
  <c r="M41" i="1"/>
  <c r="U41" i="1" s="1"/>
  <c r="N36" i="1"/>
  <c r="V36" i="1" s="1"/>
  <c r="L37" i="1"/>
  <c r="T37" i="1" s="1"/>
  <c r="I41" i="1"/>
  <c r="Q41" i="1" s="1"/>
  <c r="O38" i="1"/>
  <c r="W38" i="1" s="1"/>
  <c r="L36" i="1"/>
  <c r="T36" i="1" s="1"/>
  <c r="O36" i="1"/>
  <c r="W36" i="1" s="1"/>
  <c r="N37" i="1"/>
  <c r="V37" i="1" s="1"/>
  <c r="M35" i="1"/>
  <c r="U35" i="1" s="1"/>
  <c r="J35" i="1"/>
  <c r="R35" i="1" s="1"/>
  <c r="N41" i="1"/>
  <c r="V41" i="1" s="1"/>
  <c r="I36" i="1"/>
  <c r="Q36" i="1" s="1"/>
  <c r="N34" i="1"/>
  <c r="V34" i="1" s="1"/>
  <c r="J39" i="1"/>
  <c r="R39" i="1" s="1"/>
  <c r="L42" i="1"/>
  <c r="T42" i="1" s="1"/>
  <c r="L38" i="1"/>
  <c r="T38" i="1" s="1"/>
  <c r="M33" i="1"/>
  <c r="U33" i="1" s="1"/>
  <c r="O34" i="1"/>
  <c r="W34" i="1" s="1"/>
  <c r="K40" i="1"/>
  <c r="S40" i="1" s="1"/>
  <c r="I35" i="1"/>
  <c r="Q35" i="1" s="1"/>
  <c r="H42" i="1"/>
  <c r="P42" i="1" s="1"/>
  <c r="M40" i="1"/>
  <c r="U40" i="1" s="1"/>
  <c r="M37" i="1"/>
  <c r="U37" i="1" s="1"/>
  <c r="N33" i="1"/>
  <c r="V33" i="1" s="1"/>
  <c r="J33" i="1"/>
  <c r="R33" i="1" s="1"/>
  <c r="L40" i="1"/>
  <c r="T40" i="1" s="1"/>
  <c r="AJ44" i="1"/>
  <c r="I40" i="1"/>
  <c r="Q40" i="1" s="1"/>
  <c r="I42" i="1"/>
  <c r="Q42" i="1" s="1"/>
  <c r="J36" i="1"/>
  <c r="R36" i="1" s="1"/>
  <c r="O35" i="1"/>
  <c r="W35" i="1" s="1"/>
  <c r="H38" i="1"/>
  <c r="P38" i="1" s="1"/>
  <c r="O37" i="1"/>
  <c r="W37" i="1" s="1"/>
  <c r="J38" i="1"/>
  <c r="R38" i="1" s="1"/>
  <c r="K36" i="1"/>
  <c r="S36" i="1" s="1"/>
  <c r="K35" i="1"/>
  <c r="S35" i="1" s="1"/>
  <c r="H40" i="1"/>
  <c r="P40" i="1" s="1"/>
  <c r="J41" i="1"/>
  <c r="R41" i="1" s="1"/>
  <c r="K37" i="1"/>
  <c r="S37" i="1" s="1"/>
  <c r="J34" i="1"/>
  <c r="R34" i="1" s="1"/>
  <c r="J42" i="1"/>
  <c r="R42" i="1" s="1"/>
  <c r="O33" i="1"/>
  <c r="W33" i="1" s="1"/>
  <c r="L35" i="1"/>
  <c r="T35" i="1" s="1"/>
  <c r="N39" i="1"/>
  <c r="V39" i="1" s="1"/>
  <c r="L33" i="1"/>
  <c r="T33" i="1" s="1"/>
  <c r="M42" i="1"/>
  <c r="U42" i="1" s="1"/>
  <c r="O40" i="1"/>
  <c r="W40" i="1" s="1"/>
  <c r="AJ47" i="1"/>
  <c r="AJ49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AC55" i="1" s="1"/>
  <c r="M56" i="1"/>
  <c r="U56" i="1" s="1"/>
  <c r="N47" i="1"/>
  <c r="V47" i="1" s="1"/>
  <c r="O50" i="1"/>
  <c r="W50" i="1" s="1"/>
  <c r="O52" i="1"/>
  <c r="W52" i="1" s="1"/>
  <c r="O54" i="1"/>
  <c r="W54" i="1" s="1"/>
  <c r="O55" i="1"/>
  <c r="W55" i="1" s="1"/>
  <c r="H47" i="1"/>
  <c r="P47" i="1" s="1"/>
  <c r="H48" i="1"/>
  <c r="P48" i="1" s="1"/>
  <c r="X48" i="1" s="1"/>
  <c r="H50" i="1"/>
  <c r="P50" i="1" s="1"/>
  <c r="H51" i="1"/>
  <c r="P51" i="1" s="1"/>
  <c r="H53" i="1"/>
  <c r="P53" i="1" s="1"/>
  <c r="H54" i="1"/>
  <c r="P54" i="1" s="1"/>
  <c r="H56" i="1"/>
  <c r="P56" i="1" s="1"/>
  <c r="I48" i="1"/>
  <c r="Q48" i="1" s="1"/>
  <c r="I49" i="1"/>
  <c r="Q49" i="1" s="1"/>
  <c r="I50" i="1"/>
  <c r="Q50" i="1" s="1"/>
  <c r="Y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J47" i="1"/>
  <c r="R47" i="1" s="1"/>
  <c r="N48" i="1"/>
  <c r="V48" i="1" s="1"/>
  <c r="AD48" i="1" s="1"/>
  <c r="N49" i="1"/>
  <c r="V49" i="1" s="1"/>
  <c r="N50" i="1"/>
  <c r="V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AD56" i="1" s="1"/>
  <c r="O47" i="1"/>
  <c r="W47" i="1" s="1"/>
  <c r="O48" i="1"/>
  <c r="W48" i="1" s="1"/>
  <c r="O49" i="1"/>
  <c r="W49" i="1" s="1"/>
  <c r="O51" i="1"/>
  <c r="W51" i="1" s="1"/>
  <c r="O53" i="1"/>
  <c r="W53" i="1" s="1"/>
  <c r="O56" i="1"/>
  <c r="W56" i="1" s="1"/>
  <c r="H49" i="1"/>
  <c r="P49" i="1" s="1"/>
  <c r="H52" i="1"/>
  <c r="P52" i="1" s="1"/>
  <c r="X52" i="1" s="1"/>
  <c r="H55" i="1"/>
  <c r="P55" i="1" s="1"/>
  <c r="I47" i="1"/>
  <c r="Q47" i="1" s="1"/>
  <c r="L51" i="1"/>
  <c r="T51" i="1" s="1"/>
  <c r="L54" i="1"/>
  <c r="T54" i="1" s="1"/>
  <c r="L56" i="1"/>
  <c r="T56" i="1" s="1"/>
  <c r="J48" i="1"/>
  <c r="R48" i="1" s="1"/>
  <c r="J49" i="1"/>
  <c r="R49" i="1" s="1"/>
  <c r="J50" i="1"/>
  <c r="R50" i="1" s="1"/>
  <c r="Z50" i="1" s="1"/>
  <c r="J51" i="1"/>
  <c r="R51" i="1" s="1"/>
  <c r="J52" i="1"/>
  <c r="R52" i="1" s="1"/>
  <c r="J53" i="1"/>
  <c r="R53" i="1" s="1"/>
  <c r="J54" i="1"/>
  <c r="R54" i="1" s="1"/>
  <c r="J55" i="1"/>
  <c r="R55" i="1" s="1"/>
  <c r="J56" i="1"/>
  <c r="R56" i="1" s="1"/>
  <c r="K47" i="1"/>
  <c r="S47" i="1" s="1"/>
  <c r="K48" i="1"/>
  <c r="S48" i="1" s="1"/>
  <c r="AA48" i="1" s="1"/>
  <c r="K49" i="1"/>
  <c r="S49" i="1" s="1"/>
  <c r="K50" i="1"/>
  <c r="S50" i="1" s="1"/>
  <c r="K51" i="1"/>
  <c r="S51" i="1" s="1"/>
  <c r="K52" i="1"/>
  <c r="S52" i="1" s="1"/>
  <c r="K53" i="1"/>
  <c r="S53" i="1" s="1"/>
  <c r="K54" i="1"/>
  <c r="S54" i="1" s="1"/>
  <c r="K55" i="1"/>
  <c r="S55" i="1" s="1"/>
  <c r="K56" i="1"/>
  <c r="S56" i="1" s="1"/>
  <c r="AA56" i="1" s="1"/>
  <c r="L47" i="1"/>
  <c r="T47" i="1" s="1"/>
  <c r="L48" i="1"/>
  <c r="T48" i="1" s="1"/>
  <c r="L49" i="1"/>
  <c r="T49" i="1" s="1"/>
  <c r="L50" i="1"/>
  <c r="T50" i="1" s="1"/>
  <c r="L52" i="1"/>
  <c r="T52" i="1" s="1"/>
  <c r="L53" i="1"/>
  <c r="T53" i="1" s="1"/>
  <c r="L55" i="1"/>
  <c r="T55" i="1" s="1"/>
  <c r="M47" i="1"/>
  <c r="U47" i="1" s="1"/>
  <c r="AC47" i="1" s="1"/>
  <c r="O41" i="1"/>
  <c r="W41" i="1" s="1"/>
  <c r="I37" i="1"/>
  <c r="Q37" i="1" s="1"/>
  <c r="H37" i="1"/>
  <c r="P37" i="1" s="1"/>
  <c r="H35" i="1"/>
  <c r="P35" i="1" s="1"/>
  <c r="I39" i="1"/>
  <c r="Q39" i="1" s="1"/>
  <c r="K33" i="1"/>
  <c r="S33" i="1" s="1"/>
  <c r="O39" i="1"/>
  <c r="W39" i="1" s="1"/>
  <c r="N42" i="1"/>
  <c r="V42" i="1" s="1"/>
  <c r="N38" i="1"/>
  <c r="V38" i="1" s="1"/>
  <c r="J37" i="1"/>
  <c r="R37" i="1" s="1"/>
  <c r="K38" i="1"/>
  <c r="S38" i="1" s="1"/>
  <c r="N40" i="1"/>
  <c r="V40" i="1" s="1"/>
  <c r="K41" i="1"/>
  <c r="S41" i="1" s="1"/>
  <c r="I38" i="1"/>
  <c r="Q38" i="1" s="1"/>
  <c r="K34" i="1"/>
  <c r="S34" i="1" s="1"/>
  <c r="N35" i="1"/>
  <c r="V35" i="1" s="1"/>
  <c r="L39" i="1"/>
  <c r="T39" i="1" s="1"/>
  <c r="K39" i="1"/>
  <c r="S39" i="1" s="1"/>
  <c r="M36" i="1"/>
  <c r="U36" i="1" s="1"/>
  <c r="H36" i="1"/>
  <c r="P36" i="1" s="1"/>
  <c r="H39" i="1"/>
  <c r="P39" i="1" s="1"/>
  <c r="M38" i="1"/>
  <c r="U38" i="1" s="1"/>
  <c r="L41" i="1"/>
  <c r="T41" i="1" s="1"/>
  <c r="H34" i="1"/>
  <c r="P34" i="1" s="1"/>
  <c r="M34" i="1"/>
  <c r="U34" i="1" s="1"/>
  <c r="O42" i="1"/>
  <c r="W42" i="1" s="1"/>
  <c r="J40" i="1"/>
  <c r="R40" i="1" s="1"/>
  <c r="I34" i="1"/>
  <c r="Q34" i="1" s="1"/>
  <c r="L34" i="1"/>
  <c r="T34" i="1" s="1"/>
  <c r="I33" i="1"/>
  <c r="Q33" i="1" s="1"/>
  <c r="X33" i="1" l="1"/>
  <c r="AE54" i="1"/>
  <c r="AB33" i="1"/>
  <c r="AA51" i="1"/>
  <c r="AB51" i="1"/>
  <c r="AD51" i="1"/>
  <c r="X53" i="1"/>
  <c r="AC50" i="1"/>
  <c r="Z37" i="1"/>
  <c r="AB48" i="1"/>
  <c r="AA50" i="1"/>
  <c r="Z52" i="1"/>
  <c r="Y47" i="1"/>
  <c r="AE48" i="1"/>
  <c r="AD50" i="1"/>
  <c r="Y52" i="1"/>
  <c r="X51" i="1"/>
  <c r="AD47" i="1"/>
  <c r="AC49" i="1"/>
  <c r="AE53" i="1"/>
  <c r="AB49" i="1"/>
  <c r="Z53" i="1"/>
  <c r="Y53" i="1"/>
  <c r="AE51" i="1"/>
  <c r="AB47" i="1"/>
  <c r="AA49" i="1"/>
  <c r="Z51" i="1"/>
  <c r="X55" i="1"/>
  <c r="AE47" i="1"/>
  <c r="AD49" i="1"/>
  <c r="Y51" i="1"/>
  <c r="X50" i="1"/>
  <c r="AC56" i="1"/>
  <c r="AC48" i="1"/>
  <c r="AE52" i="1"/>
  <c r="Z49" i="1"/>
  <c r="Y49" i="1"/>
  <c r="AE49" i="1"/>
  <c r="AA47" i="1"/>
  <c r="Z47" i="1"/>
  <c r="AC54" i="1"/>
  <c r="AB53" i="1"/>
  <c r="AA54" i="1"/>
  <c r="Z56" i="1"/>
  <c r="Z48" i="1"/>
  <c r="AD54" i="1"/>
  <c r="Y56" i="1"/>
  <c r="Y48" i="1"/>
  <c r="AC53" i="1"/>
  <c r="AE56" i="1"/>
  <c r="AB55" i="1"/>
  <c r="X49" i="1"/>
  <c r="X47" i="1"/>
  <c r="AB52" i="1"/>
  <c r="AA53" i="1"/>
  <c r="Z55" i="1"/>
  <c r="AB56" i="1"/>
  <c r="AD53" i="1"/>
  <c r="Y55" i="1"/>
  <c r="X56" i="1"/>
  <c r="AC52" i="1"/>
  <c r="AE55" i="1"/>
  <c r="AE50" i="1"/>
  <c r="AA55" i="1"/>
  <c r="AD55" i="1"/>
  <c r="AB50" i="1"/>
  <c r="AA52" i="1"/>
  <c r="Z54" i="1"/>
  <c r="AB54" i="1"/>
  <c r="AD52" i="1"/>
  <c r="Y54" i="1"/>
  <c r="X54" i="1"/>
  <c r="AC51" i="1"/>
  <c r="AC33" i="1"/>
  <c r="AA33" i="1"/>
  <c r="AA42" i="1"/>
  <c r="AC36" i="1"/>
  <c r="AD39" i="1"/>
  <c r="AC40" i="1"/>
  <c r="X39" i="1"/>
  <c r="AC41" i="1"/>
  <c r="AE35" i="1"/>
  <c r="Y37" i="1"/>
  <c r="AC42" i="1"/>
  <c r="AD35" i="1"/>
  <c r="AA37" i="1"/>
  <c r="Y34" i="1"/>
  <c r="Z34" i="1"/>
  <c r="X41" i="1"/>
  <c r="AC37" i="1"/>
  <c r="X38" i="1"/>
  <c r="AD38" i="1"/>
  <c r="AE42" i="1"/>
  <c r="AE37" i="1"/>
  <c r="AB35" i="1"/>
  <c r="Z41" i="1"/>
  <c r="Y36" i="1"/>
  <c r="AE34" i="1"/>
  <c r="Z36" i="1"/>
  <c r="Y38" i="1"/>
  <c r="X40" i="1"/>
  <c r="AD36" i="1"/>
  <c r="X35" i="1"/>
  <c r="AE38" i="1"/>
  <c r="AD37" i="1"/>
  <c r="AB37" i="1"/>
  <c r="Z42" i="1"/>
  <c r="X42" i="1"/>
  <c r="AB38" i="1"/>
  <c r="AD40" i="1"/>
  <c r="Z33" i="1"/>
  <c r="Y42" i="1"/>
  <c r="AE33" i="1"/>
  <c r="Y39" i="1"/>
  <c r="AE39" i="1"/>
  <c r="AD41" i="1"/>
  <c r="AA38" i="1"/>
  <c r="AE36" i="1"/>
  <c r="AA39" i="1"/>
  <c r="AB42" i="1"/>
  <c r="Y41" i="1"/>
  <c r="AA40" i="1"/>
  <c r="Z39" i="1"/>
  <c r="X37" i="1"/>
  <c r="AE40" i="1"/>
  <c r="AC34" i="1"/>
  <c r="Y35" i="1"/>
  <c r="AE41" i="1"/>
  <c r="AA36" i="1"/>
  <c r="Y40" i="1"/>
  <c r="AC38" i="1"/>
  <c r="AC39" i="1"/>
  <c r="X36" i="1"/>
  <c r="AD33" i="1"/>
  <c r="AB39" i="1"/>
  <c r="AA41" i="1"/>
  <c r="AB40" i="1"/>
  <c r="AB34" i="1"/>
  <c r="AD34" i="1"/>
  <c r="AA34" i="1"/>
  <c r="AB36" i="1"/>
  <c r="AB41" i="1"/>
  <c r="AC35" i="1"/>
  <c r="AA35" i="1"/>
  <c r="Z40" i="1"/>
  <c r="X34" i="1"/>
  <c r="Y33" i="1"/>
  <c r="Z35" i="1"/>
  <c r="AD42" i="1"/>
  <c r="Z38" i="1"/>
</calcChain>
</file>

<file path=xl/sharedStrings.xml><?xml version="1.0" encoding="utf-8"?>
<sst xmlns="http://schemas.openxmlformats.org/spreadsheetml/2006/main" count="201" uniqueCount="72">
  <si>
    <t>Engine Front Face - Stud Loads</t>
  </si>
  <si>
    <t>Revision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</si>
  <si>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</si>
  <si>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</si>
  <si>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</si>
  <si>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</si>
  <si>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</si>
  <si>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</si>
  <si>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</si>
  <si>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</si>
  <si>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</si>
  <si>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</si>
  <si>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</si>
  <si>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</si>
  <si>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</si>
  <si>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</si>
  <si>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</si>
  <si>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</si>
  <si>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</si>
  <si>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</si>
  <si>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</si>
  <si>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</si>
  <si>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</si>
  <si>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</si>
  <si>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</si>
  <si>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</si>
  <si>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</si>
  <si>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</si>
  <si>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</si>
  <si>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</si>
  <si>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Tightening interface</t>
  </si>
  <si>
    <t>Steel-steel friction coefficient</t>
  </si>
  <si>
    <t>-</t>
  </si>
  <si>
    <t>SF</t>
  </si>
  <si>
    <t>N</t>
  </si>
  <si>
    <t>Thread data</t>
  </si>
  <si>
    <t>Mean diameter</t>
  </si>
  <si>
    <t>mm</t>
  </si>
  <si>
    <t>Root diameter</t>
  </si>
  <si>
    <t>Pitch</t>
  </si>
  <si>
    <t>Helix angle</t>
  </si>
  <si>
    <t>°</t>
  </si>
  <si>
    <t>Thread friction coefficient</t>
  </si>
  <si>
    <t>Nut data</t>
  </si>
  <si>
    <t>Outer contact diameter</t>
  </si>
  <si>
    <t>Inner contact diameter</t>
  </si>
  <si>
    <t>Nut friction coefficient</t>
  </si>
  <si>
    <t>Nut friction diameter</t>
  </si>
  <si>
    <t>Tightening torque</t>
  </si>
  <si>
    <t>Nmm</t>
  </si>
  <si>
    <t>Nm</t>
  </si>
  <si>
    <t>Resultant Shear Loads (Fyz)</t>
  </si>
  <si>
    <t>Chosen tightening torque</t>
  </si>
  <si>
    <t>mm^2</t>
  </si>
  <si>
    <t>MPa</t>
  </si>
  <si>
    <t>Tensile Yield strength</t>
  </si>
  <si>
    <t>Minimum diameter</t>
  </si>
  <si>
    <t>Minimum area</t>
  </si>
  <si>
    <t>Strength data</t>
  </si>
  <si>
    <t>Residual axial load</t>
  </si>
  <si>
    <t>Minimum required axial load (Fa_min)</t>
  </si>
  <si>
    <t>Shear load not trasmitted by friction</t>
  </si>
  <si>
    <t>Axial load from tightening min</t>
  </si>
  <si>
    <t>Thread friction torque min</t>
  </si>
  <si>
    <t>Axial load from tightening max</t>
  </si>
  <si>
    <t>Thread friction torque max</t>
  </si>
  <si>
    <t xml:space="preserve">Tightening torque uncertainty </t>
  </si>
  <si>
    <t>Tigtening SF</t>
  </si>
  <si>
    <t>MIN TIGHTENING TORQUE</t>
  </si>
  <si>
    <t>MAX TIGHTENING TORQUE</t>
  </si>
  <si>
    <t>Tightening torque scale factor min</t>
  </si>
  <si>
    <t>Tightening torque scale factor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</si>
</sst>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quotePrefix="1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/>
    <xf numFmtId="0" fontId="0" fillId="0" borderId="0" xfId="0" applyBorder="1"/>
    <xf numFmtId="164" fontId="0" fillId="0" borderId="4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0" fontId="0" fillId="0" borderId="0" xfId="0" applyAlignment="1"/>
    <xf numFmtId="0" fontId="0" fillId="0" borderId="0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0" fillId="0" borderId="0" xfId="0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0" fontId="1" fillId="0" borderId="20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2" xfId="0" applyNumberForma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9525</xdr:colOff>
      <xdr:row>2</xdr:row>
      <xdr:rowOff>190500</xdr:rowOff>
    </xdr:from>
    <xdr:to>
      <xdr:col>46</xdr:col>
      <xdr:colOff>44821</xdr:colOff>
      <xdr:row>28</xdr:row>
      <xdr:rowOff>13163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719DE-1583-4E36-9B0D-E9A5A0E5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950" y="571500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8810-6E9F-4C6F-BD2A-32F9728A830D}">
  <dimension ref="B2:AK79"/>
  <sheetViews>
    <sheetView tabSelected="1" topLeftCell="A4" workbookViewId="0">
      <selection activeCell="AD18" sqref="AD18"/>
    </sheetView>
  </sheetViews>
  <sheetFormatPr defaultRowHeight="15" x14ac:dyDescent="0.25"/>
  <cols>
    <col min="1" max="1" width="3.7109375" customWidth="1"/>
    <col min="3" max="3" width="29.42578125" bestFit="1" customWidth="1"/>
    <col min="16" max="16" width="12.5703125" bestFit="1" customWidth="1"/>
    <col min="17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1" width="9.28515625" bestFit="1" customWidth="1"/>
    <col min="32" max="32" width="3.7109375" customWidth="1"/>
    <col min="35" max="35" width="15.140625" customWidth="1"/>
  </cols>
  <sheetData>
    <row r="2" spans="2:31" x14ac:dyDescent="0.25">
      <c r="B2" s="74" t="s">
        <v>0</v>
      </c>
      <c r="C2" s="75"/>
      <c r="Q2" s="76" t="s">
        <v>1</v>
      </c>
      <c r="R2" s="77">
        <v>1</v>
      </c>
    </row>
    <row r="3" spans="2:31" ht="15.75" thickBot="1" x14ac:dyDescent="0.3"/>
    <row r="4" spans="2:31" ht="15.75" thickBot="1" x14ac:dyDescent="0.3">
      <c r="B4" s="1"/>
      <c r="C4" s="1"/>
      <c r="D4" s="1"/>
      <c r="E4" s="1"/>
      <c r="F4" s="1"/>
      <c r="G4" s="1"/>
      <c r="H4" s="2" t="s">
        <v>2</v>
      </c>
      <c r="I4" s="3"/>
      <c r="J4" s="3"/>
      <c r="K4" s="3"/>
      <c r="L4" s="3"/>
      <c r="M4" s="3"/>
      <c r="N4" s="3"/>
      <c r="O4" s="4"/>
      <c r="P4" s="2" t="s">
        <v>3</v>
      </c>
      <c r="Q4" s="3"/>
      <c r="R4" s="3"/>
      <c r="S4" s="3"/>
      <c r="T4" s="3"/>
      <c r="U4" s="3"/>
      <c r="V4" s="3"/>
      <c r="W4" s="4"/>
      <c r="X4" s="2" t="s">
        <v>4</v>
      </c>
      <c r="Y4" s="3"/>
      <c r="Z4" s="3"/>
      <c r="AA4" s="3"/>
      <c r="AB4" s="3"/>
      <c r="AC4" s="3"/>
      <c r="AD4" s="3"/>
      <c r="AE4" s="4"/>
    </row>
    <row r="5" spans="2:31" x14ac:dyDescent="0.25">
      <c r="B5" s="2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4" t="s">
        <v>10</v>
      </c>
      <c r="H5" s="5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6" t="s">
        <v>18</v>
      </c>
      <c r="P5" s="5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6" t="s">
        <v>18</v>
      </c>
      <c r="X5" s="5" t="s">
        <v>11</v>
      </c>
      <c r="Y5" s="1" t="s">
        <v>12</v>
      </c>
      <c r="Z5" s="1" t="s">
        <v>13</v>
      </c>
      <c r="AA5" s="1" t="s">
        <v>14</v>
      </c>
      <c r="AB5" s="1" t="s">
        <v>15</v>
      </c>
      <c r="AC5" s="1" t="s">
        <v>16</v>
      </c>
      <c r="AD5" s="1" t="s">
        <v>17</v>
      </c>
      <c r="AE5" s="6" t="s">
        <v>18</v>
      </c>
    </row>
    <row r="6" spans="2:31" x14ac:dyDescent="0.25">
      <c r="B6" s="7">
        <v>1</v>
      </c>
      <c r="C6" s="8" t="s">
        <v>19</v>
      </c>
      <c r="D6" s="8">
        <v>3.6</v>
      </c>
      <c r="E6" s="8">
        <v>0</v>
      </c>
      <c r="F6" s="8">
        <v>1</v>
      </c>
      <c r="G6" s="9">
        <v>320</v>
      </c>
      <c r="H6" s="10">
        <v>-6686.8118252733611</v>
      </c>
      <c r="I6" s="11">
        <v>-3147.3219521648643</v>
      </c>
      <c r="J6" s="11">
        <v>0</v>
      </c>
      <c r="K6" s="11">
        <v>8159.5517511392609</v>
      </c>
      <c r="L6" s="11">
        <v>-6686.8118252733611</v>
      </c>
      <c r="M6" s="11">
        <v>-3147.3219521648643</v>
      </c>
      <c r="N6" s="11">
        <v>0</v>
      </c>
      <c r="O6" s="12">
        <v>8159.5517511392609</v>
      </c>
      <c r="P6" s="10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2">
        <v>0</v>
      </c>
      <c r="X6" s="10">
        <v>851.64829023157984</v>
      </c>
      <c r="Y6" s="11">
        <v>851.64829023157984</v>
      </c>
      <c r="Z6" s="11">
        <v>851.64829023157984</v>
      </c>
      <c r="AA6" s="11">
        <v>851.64829023157984</v>
      </c>
      <c r="AB6" s="11">
        <v>851.64829023157984</v>
      </c>
      <c r="AC6" s="11">
        <v>851.64829023157984</v>
      </c>
      <c r="AD6" s="11">
        <v>851.64829023157984</v>
      </c>
      <c r="AE6" s="12">
        <v>851.64829023157984</v>
      </c>
    </row>
    <row r="7" spans="2:31" x14ac:dyDescent="0.25">
      <c r="B7" s="13">
        <v>2</v>
      </c>
      <c r="C7" t="s">
        <v>20</v>
      </c>
      <c r="D7">
        <v>0</v>
      </c>
      <c r="E7">
        <v>0</v>
      </c>
      <c r="F7">
        <v>5</v>
      </c>
      <c r="G7" s="14">
        <v>320</v>
      </c>
      <c r="H7" s="15">
        <v>-26908.373261938741</v>
      </c>
      <c r="I7" s="16">
        <v>-13575.827258300646</v>
      </c>
      <c r="J7" s="16">
        <v>0</v>
      </c>
      <c r="K7" s="16">
        <v>29014.890390577664</v>
      </c>
      <c r="L7" s="16">
        <v>-26908.373261938741</v>
      </c>
      <c r="M7" s="16">
        <v>-13575.827258300646</v>
      </c>
      <c r="N7" s="16">
        <v>0</v>
      </c>
      <c r="O7" s="17">
        <v>29014.890390577664</v>
      </c>
      <c r="P7" s="15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7">
        <v>0</v>
      </c>
      <c r="X7" s="15">
        <v>1126.5547950086498</v>
      </c>
      <c r="Y7" s="16">
        <v>1126.5547950086498</v>
      </c>
      <c r="Z7" s="16">
        <v>1126.5547950086498</v>
      </c>
      <c r="AA7" s="16">
        <v>1126.5547950086498</v>
      </c>
      <c r="AB7" s="16">
        <v>1126.5547950086498</v>
      </c>
      <c r="AC7" s="16">
        <v>1126.5547950086498</v>
      </c>
      <c r="AD7" s="16">
        <v>1126.5547950086498</v>
      </c>
      <c r="AE7" s="17">
        <v>1126.5547950086498</v>
      </c>
    </row>
    <row r="8" spans="2:31" x14ac:dyDescent="0.25">
      <c r="B8" s="13">
        <v>3</v>
      </c>
      <c r="C8" t="s">
        <v>21</v>
      </c>
      <c r="D8">
        <v>2.8</v>
      </c>
      <c r="E8">
        <v>0</v>
      </c>
      <c r="F8">
        <v>4</v>
      </c>
      <c r="G8" s="14">
        <v>250</v>
      </c>
      <c r="H8" s="15">
        <v>-19234.919684557415</v>
      </c>
      <c r="I8" s="16">
        <v>-9528.3917823668489</v>
      </c>
      <c r="J8" s="16">
        <v>0</v>
      </c>
      <c r="K8" s="16">
        <v>21479.038390411064</v>
      </c>
      <c r="L8" s="16">
        <v>-19234.919684557415</v>
      </c>
      <c r="M8" s="16">
        <v>-9528.3917823668489</v>
      </c>
      <c r="N8" s="16">
        <v>0</v>
      </c>
      <c r="O8" s="17">
        <v>21479.038390411064</v>
      </c>
      <c r="P8" s="15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7">
        <v>0</v>
      </c>
      <c r="X8" s="15">
        <v>1287.2969013242609</v>
      </c>
      <c r="Y8" s="16">
        <v>1287.2969013242609</v>
      </c>
      <c r="Z8" s="16">
        <v>1287.2969013242609</v>
      </c>
      <c r="AA8" s="16">
        <v>1287.2969013242609</v>
      </c>
      <c r="AB8" s="16">
        <v>1287.2969013242609</v>
      </c>
      <c r="AC8" s="16">
        <v>1287.2969013242609</v>
      </c>
      <c r="AD8" s="16">
        <v>1287.2969013242609</v>
      </c>
      <c r="AE8" s="17">
        <v>1287.2969013242609</v>
      </c>
    </row>
    <row r="9" spans="2:31" x14ac:dyDescent="0.25">
      <c r="B9" s="13">
        <v>4</v>
      </c>
      <c r="C9" t="s">
        <v>22</v>
      </c>
      <c r="D9">
        <v>0</v>
      </c>
      <c r="E9">
        <v>3</v>
      </c>
      <c r="F9">
        <v>1</v>
      </c>
      <c r="G9" s="14">
        <v>320</v>
      </c>
      <c r="H9" s="15">
        <v>-1139.0875535464884</v>
      </c>
      <c r="I9" s="16">
        <v>6151.3386273593233</v>
      </c>
      <c r="J9" s="16">
        <v>0</v>
      </c>
      <c r="K9" s="16">
        <v>15183.276447484061</v>
      </c>
      <c r="L9" s="16">
        <v>-16141.330597928623</v>
      </c>
      <c r="M9" s="16">
        <v>-14869.6646849014</v>
      </c>
      <c r="N9" s="16">
        <v>0</v>
      </c>
      <c r="O9" s="17">
        <v>3449.9361100956503</v>
      </c>
      <c r="P9" s="15">
        <v>-33.48130466000498</v>
      </c>
      <c r="Q9" s="16">
        <v>-314.7831102646096</v>
      </c>
      <c r="R9" s="16">
        <v>-843.20749124381257</v>
      </c>
      <c r="S9" s="16">
        <v>-1213.3996065704255</v>
      </c>
      <c r="T9" s="16">
        <v>-1168.9544517094212</v>
      </c>
      <c r="U9" s="16">
        <v>-887.65264610481654</v>
      </c>
      <c r="V9" s="16">
        <v>-359.22826512561358</v>
      </c>
      <c r="W9" s="17">
        <v>10.963850200999218</v>
      </c>
      <c r="X9" s="15">
        <v>1026.0913996239944</v>
      </c>
      <c r="Y9" s="16">
        <v>1307.3904426008726</v>
      </c>
      <c r="Z9" s="16">
        <v>946.52219585058344</v>
      </c>
      <c r="AA9" s="16">
        <v>873.3125611031561</v>
      </c>
      <c r="AB9" s="16">
        <v>1026.0913996239944</v>
      </c>
      <c r="AC9" s="16">
        <v>1307.3904426008726</v>
      </c>
      <c r="AD9" s="16">
        <v>946.52219585058344</v>
      </c>
      <c r="AE9" s="17">
        <v>873.3125611031561</v>
      </c>
    </row>
    <row r="10" spans="2:31" x14ac:dyDescent="0.25">
      <c r="B10" s="13">
        <v>5</v>
      </c>
      <c r="C10" t="s">
        <v>23</v>
      </c>
      <c r="D10">
        <v>0</v>
      </c>
      <c r="E10">
        <v>2.5</v>
      </c>
      <c r="F10">
        <v>4</v>
      </c>
      <c r="G10" s="14">
        <v>200</v>
      </c>
      <c r="H10" s="15">
        <v>-13608.310845776574</v>
      </c>
      <c r="I10" s="16">
        <v>-1260.6460413696605</v>
      </c>
      <c r="J10" s="16">
        <v>0</v>
      </c>
      <c r="K10" s="16">
        <v>26302.814688893493</v>
      </c>
      <c r="L10" s="16">
        <v>-26110.180049428342</v>
      </c>
      <c r="M10" s="16">
        <v>-18778.148801586925</v>
      </c>
      <c r="N10" s="16">
        <v>0</v>
      </c>
      <c r="O10" s="17">
        <v>16525.031074403152</v>
      </c>
      <c r="P10" s="15">
        <v>-27.901087216670589</v>
      </c>
      <c r="Q10" s="16">
        <v>-262.31925855384134</v>
      </c>
      <c r="R10" s="16">
        <v>-702.67290936984443</v>
      </c>
      <c r="S10" s="16">
        <v>-1011.1663388086887</v>
      </c>
      <c r="T10" s="16">
        <v>-974.12870975785188</v>
      </c>
      <c r="U10" s="16">
        <v>-739.71053842068113</v>
      </c>
      <c r="V10" s="16">
        <v>-299.35688760467804</v>
      </c>
      <c r="W10" s="17">
        <v>9.1365418341662235</v>
      </c>
      <c r="X10" s="15">
        <v>1434.5667834325018</v>
      </c>
      <c r="Y10" s="16">
        <v>1668.9826525799006</v>
      </c>
      <c r="Z10" s="16">
        <v>1368.2591136213257</v>
      </c>
      <c r="AA10" s="16">
        <v>1307.2510846651362</v>
      </c>
      <c r="AB10" s="16">
        <v>1434.5667834325018</v>
      </c>
      <c r="AC10" s="16">
        <v>1668.9826525799006</v>
      </c>
      <c r="AD10" s="16">
        <v>1368.2591136213257</v>
      </c>
      <c r="AE10" s="17">
        <v>1307.2510846651362</v>
      </c>
    </row>
    <row r="11" spans="2:31" x14ac:dyDescent="0.25">
      <c r="B11" s="13">
        <v>6</v>
      </c>
      <c r="C11" t="s">
        <v>24</v>
      </c>
      <c r="D11">
        <v>2.6</v>
      </c>
      <c r="E11">
        <v>2.5</v>
      </c>
      <c r="F11">
        <v>1</v>
      </c>
      <c r="G11" s="14">
        <v>320</v>
      </c>
      <c r="H11" s="15">
        <v>-978.48757079864117</v>
      </c>
      <c r="I11" s="16">
        <v>5274.8069066642747</v>
      </c>
      <c r="J11" s="16">
        <v>0</v>
      </c>
      <c r="K11" s="16">
        <v>13369.847593842927</v>
      </c>
      <c r="L11" s="16">
        <v>-13480.356774450411</v>
      </c>
      <c r="M11" s="16">
        <v>-12242.695853552988</v>
      </c>
      <c r="N11" s="16">
        <v>0</v>
      </c>
      <c r="O11" s="17">
        <v>3592.0639793525897</v>
      </c>
      <c r="P11" s="15">
        <v>-27.901087216670589</v>
      </c>
      <c r="Q11" s="16">
        <v>-262.31925855384134</v>
      </c>
      <c r="R11" s="16">
        <v>-702.67290936984443</v>
      </c>
      <c r="S11" s="16">
        <v>-1011.1663388086887</v>
      </c>
      <c r="T11" s="16">
        <v>-974.12870975785188</v>
      </c>
      <c r="U11" s="16">
        <v>-739.71053842068113</v>
      </c>
      <c r="V11" s="16">
        <v>-299.35688760467804</v>
      </c>
      <c r="W11" s="17">
        <v>9.1365418341662235</v>
      </c>
      <c r="X11" s="15">
        <v>1289.6382885044522</v>
      </c>
      <c r="Y11" s="16">
        <v>1524.0541576518513</v>
      </c>
      <c r="Z11" s="16">
        <v>1223.3306186932764</v>
      </c>
      <c r="AA11" s="16">
        <v>1162.3225897370869</v>
      </c>
      <c r="AB11" s="16">
        <v>1289.6382885044522</v>
      </c>
      <c r="AC11" s="16">
        <v>1524.0541576518513</v>
      </c>
      <c r="AD11" s="16">
        <v>1223.3306186932764</v>
      </c>
      <c r="AE11" s="17">
        <v>1162.3225897370869</v>
      </c>
    </row>
    <row r="12" spans="2:31" x14ac:dyDescent="0.25">
      <c r="B12" s="13">
        <v>7</v>
      </c>
      <c r="C12" t="s">
        <v>25</v>
      </c>
      <c r="D12">
        <v>-2.5</v>
      </c>
      <c r="E12">
        <v>0</v>
      </c>
      <c r="F12">
        <v>5</v>
      </c>
      <c r="G12" s="14">
        <v>0</v>
      </c>
      <c r="H12" s="15">
        <v>-24191.731101129397</v>
      </c>
      <c r="I12" s="16">
        <v>-12362.386590110742</v>
      </c>
      <c r="J12" s="16">
        <v>0</v>
      </c>
      <c r="K12" s="16">
        <v>25426.365228381015</v>
      </c>
      <c r="L12" s="16">
        <v>-24191.731101129397</v>
      </c>
      <c r="M12" s="16">
        <v>-12362.386590110742</v>
      </c>
      <c r="N12" s="16">
        <v>0</v>
      </c>
      <c r="O12" s="17">
        <v>25426.365228381015</v>
      </c>
      <c r="P12" s="15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0</v>
      </c>
      <c r="X12" s="15">
        <v>636.25387141719739</v>
      </c>
      <c r="Y12" s="16">
        <v>636.25387141719739</v>
      </c>
      <c r="Z12" s="16">
        <v>636.25387141719739</v>
      </c>
      <c r="AA12" s="16">
        <v>636.25387141719739</v>
      </c>
      <c r="AB12" s="16">
        <v>636.25387141719739</v>
      </c>
      <c r="AC12" s="16">
        <v>636.25387141719739</v>
      </c>
      <c r="AD12" s="16">
        <v>636.25387141719739</v>
      </c>
      <c r="AE12" s="17">
        <v>636.25387141719739</v>
      </c>
    </row>
    <row r="13" spans="2:31" x14ac:dyDescent="0.25">
      <c r="B13" s="13">
        <v>8</v>
      </c>
      <c r="C13" t="s">
        <v>26</v>
      </c>
      <c r="D13">
        <v>-1.6</v>
      </c>
      <c r="E13">
        <v>0</v>
      </c>
      <c r="F13">
        <v>1</v>
      </c>
      <c r="G13" s="14">
        <v>150</v>
      </c>
      <c r="H13" s="15">
        <v>-11163.772415501211</v>
      </c>
      <c r="I13" s="16">
        <v>-6572.0789173259982</v>
      </c>
      <c r="J13" s="16">
        <v>0</v>
      </c>
      <c r="K13" s="16">
        <v>8096.0513300856201</v>
      </c>
      <c r="L13" s="16">
        <v>-11163.772415501211</v>
      </c>
      <c r="M13" s="16">
        <v>-6572.0789173259982</v>
      </c>
      <c r="N13" s="16">
        <v>0</v>
      </c>
      <c r="O13" s="17">
        <v>8096.0513300856201</v>
      </c>
      <c r="P13" s="15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5">
        <v>-6.3291831984253122</v>
      </c>
      <c r="Y13" s="16">
        <v>-6.3291831984253122</v>
      </c>
      <c r="Z13" s="16">
        <v>-6.3291831984253122</v>
      </c>
      <c r="AA13" s="16">
        <v>-6.3291831984253122</v>
      </c>
      <c r="AB13" s="16">
        <v>-6.3291831984253122</v>
      </c>
      <c r="AC13" s="16">
        <v>-6.3291831984253122</v>
      </c>
      <c r="AD13" s="16">
        <v>-6.3291831984253122</v>
      </c>
      <c r="AE13" s="17">
        <v>-6.3291831984253122</v>
      </c>
    </row>
    <row r="14" spans="2:31" x14ac:dyDescent="0.25">
      <c r="B14" s="13">
        <v>9</v>
      </c>
      <c r="C14" t="s">
        <v>27</v>
      </c>
      <c r="D14">
        <v>-2</v>
      </c>
      <c r="E14">
        <v>0</v>
      </c>
      <c r="F14">
        <v>5</v>
      </c>
      <c r="G14" s="14">
        <v>150</v>
      </c>
      <c r="H14" s="15">
        <v>-30857.373641555572</v>
      </c>
      <c r="I14" s="16">
        <v>-16742.837006723719</v>
      </c>
      <c r="J14" s="16">
        <v>0</v>
      </c>
      <c r="K14" s="16">
        <v>28345.943815396466</v>
      </c>
      <c r="L14" s="16">
        <v>-30857.373641555572</v>
      </c>
      <c r="M14" s="16">
        <v>-16742.837006723719</v>
      </c>
      <c r="N14" s="16">
        <v>0</v>
      </c>
      <c r="O14" s="17">
        <v>28345.943815396466</v>
      </c>
      <c r="P14" s="15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5">
        <v>736.7705062920204</v>
      </c>
      <c r="Y14" s="16">
        <v>736.7705062920204</v>
      </c>
      <c r="Z14" s="16">
        <v>736.7705062920204</v>
      </c>
      <c r="AA14" s="16">
        <v>736.7705062920204</v>
      </c>
      <c r="AB14" s="16">
        <v>736.7705062920204</v>
      </c>
      <c r="AC14" s="16">
        <v>736.7705062920204</v>
      </c>
      <c r="AD14" s="16">
        <v>736.7705062920204</v>
      </c>
      <c r="AE14" s="17">
        <v>736.7705062920204</v>
      </c>
    </row>
    <row r="15" spans="2:31" ht="15.75" thickBot="1" x14ac:dyDescent="0.3">
      <c r="B15" s="18">
        <v>10</v>
      </c>
      <c r="C15" s="19" t="s">
        <v>28</v>
      </c>
      <c r="D15" s="19">
        <v>0</v>
      </c>
      <c r="E15" s="19">
        <v>0</v>
      </c>
      <c r="F15" s="19">
        <v>5</v>
      </c>
      <c r="G15" s="20">
        <v>320</v>
      </c>
      <c r="H15" s="21">
        <v>-26302.812373399964</v>
      </c>
      <c r="I15" s="22">
        <v>-13270.309346193564</v>
      </c>
      <c r="J15" s="22">
        <v>0</v>
      </c>
      <c r="K15" s="22">
        <v>28361.923277525679</v>
      </c>
      <c r="L15" s="22">
        <v>-26302.812373399964</v>
      </c>
      <c r="M15" s="22">
        <v>-13270.309346193564</v>
      </c>
      <c r="N15" s="22">
        <v>0</v>
      </c>
      <c r="O15" s="23">
        <v>28361.923277525679</v>
      </c>
      <c r="P15" s="21">
        <v>-4823.3039939716155</v>
      </c>
      <c r="Q15" s="22">
        <v>-2433.455980375099</v>
      </c>
      <c r="R15" s="22">
        <v>2055.8645005398862</v>
      </c>
      <c r="S15" s="22">
        <v>5200.8954738068296</v>
      </c>
      <c r="T15" s="22">
        <v>4823.3039939716155</v>
      </c>
      <c r="U15" s="22">
        <v>2433.455980375099</v>
      </c>
      <c r="V15" s="22">
        <v>-2055.8645005398862</v>
      </c>
      <c r="W15" s="23">
        <v>-5200.8954738068296</v>
      </c>
      <c r="X15" s="21">
        <v>-3091.454485649976</v>
      </c>
      <c r="Y15" s="22">
        <v>-5481.2790288660963</v>
      </c>
      <c r="Z15" s="22">
        <v>-2415.4605894407641</v>
      </c>
      <c r="AA15" s="22">
        <v>-1793.4955089066298</v>
      </c>
      <c r="AB15" s="22">
        <v>-3091.454485649976</v>
      </c>
      <c r="AC15" s="22">
        <v>-5481.2790288660963</v>
      </c>
      <c r="AD15" s="22">
        <v>-2415.4605894407641</v>
      </c>
      <c r="AE15" s="23">
        <v>-1793.4955089066298</v>
      </c>
    </row>
    <row r="16" spans="2:31" ht="15.75" thickBot="1" x14ac:dyDescent="0.3"/>
    <row r="17" spans="2:31" ht="15.75" thickBot="1" x14ac:dyDescent="0.3">
      <c r="B17" s="1"/>
      <c r="C17" s="1"/>
      <c r="D17" s="1"/>
      <c r="E17" s="1"/>
      <c r="F17" s="1"/>
      <c r="G17" s="1"/>
      <c r="H17" s="24" t="s">
        <v>51</v>
      </c>
      <c r="I17" s="25"/>
      <c r="J17" s="25"/>
      <c r="K17" s="25"/>
      <c r="L17" s="25"/>
      <c r="M17" s="25"/>
      <c r="N17" s="25"/>
      <c r="O17" s="26"/>
      <c r="P17" s="24" t="s">
        <v>60</v>
      </c>
      <c r="Q17" s="25"/>
      <c r="R17" s="25"/>
      <c r="S17" s="25"/>
      <c r="T17" s="25"/>
      <c r="U17" s="25"/>
      <c r="V17" s="25"/>
      <c r="W17" s="26"/>
    </row>
    <row r="18" spans="2:31" x14ac:dyDescent="0.25">
      <c r="B18" s="2" t="s">
        <v>5</v>
      </c>
      <c r="C18" s="3" t="s">
        <v>6</v>
      </c>
      <c r="D18" s="3"/>
      <c r="E18" s="3"/>
      <c r="F18" s="3"/>
      <c r="G18" s="4"/>
      <c r="H18" s="5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  <c r="N18" s="1" t="s">
        <v>17</v>
      </c>
      <c r="O18" s="1" t="s">
        <v>18</v>
      </c>
      <c r="P18" s="5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6" t="s">
        <v>18</v>
      </c>
    </row>
    <row r="19" spans="2:31" x14ac:dyDescent="0.25">
      <c r="B19" s="7">
        <v>1</v>
      </c>
      <c r="C19" s="8" t="s">
        <v>19</v>
      </c>
      <c r="D19" s="8"/>
      <c r="E19" s="8"/>
      <c r="F19" s="8"/>
      <c r="G19" s="9"/>
      <c r="H19" s="10">
        <f t="shared" ref="H19:O28" si="0">SQRT(P6^2+X6^2)</f>
        <v>851.64829023157984</v>
      </c>
      <c r="I19" s="11">
        <f t="shared" si="0"/>
        <v>851.64829023157984</v>
      </c>
      <c r="J19" s="11">
        <f t="shared" si="0"/>
        <v>851.64829023157984</v>
      </c>
      <c r="K19" s="11">
        <f t="shared" si="0"/>
        <v>851.64829023157984</v>
      </c>
      <c r="L19" s="11">
        <f t="shared" si="0"/>
        <v>851.64829023157984</v>
      </c>
      <c r="M19" s="11">
        <f t="shared" si="0"/>
        <v>851.64829023157984</v>
      </c>
      <c r="N19" s="11">
        <f t="shared" si="0"/>
        <v>851.64829023157984</v>
      </c>
      <c r="O19" s="11">
        <f t="shared" si="0"/>
        <v>851.64829023157984</v>
      </c>
      <c r="P19" s="10">
        <f>H19/$D$61</f>
        <v>4258.2414511578991</v>
      </c>
      <c r="Q19" s="11">
        <f>I19/$D$61</f>
        <v>4258.2414511578991</v>
      </c>
      <c r="R19" s="11">
        <f>J19/$D$61</f>
        <v>4258.2414511578991</v>
      </c>
      <c r="S19" s="11">
        <f>K19/$D$61</f>
        <v>4258.2414511578991</v>
      </c>
      <c r="T19" s="11">
        <f>L19/$D$61</f>
        <v>4258.2414511578991</v>
      </c>
      <c r="U19" s="11">
        <f>M19/$D$61</f>
        <v>4258.2414511578991</v>
      </c>
      <c r="V19" s="11">
        <f>N19/$D$61</f>
        <v>4258.2414511578991</v>
      </c>
      <c r="W19" s="12">
        <f>O19/$D$61</f>
        <v>4258.2414511578991</v>
      </c>
    </row>
    <row r="20" spans="2:31" x14ac:dyDescent="0.25">
      <c r="B20" s="13">
        <v>2</v>
      </c>
      <c r="C20" t="s">
        <v>20</v>
      </c>
      <c r="G20" s="14"/>
      <c r="H20" s="15">
        <f t="shared" si="0"/>
        <v>1126.5547950086498</v>
      </c>
      <c r="I20" s="16">
        <f t="shared" si="0"/>
        <v>1126.5547950086498</v>
      </c>
      <c r="J20" s="16">
        <f t="shared" si="0"/>
        <v>1126.5547950086498</v>
      </c>
      <c r="K20" s="16">
        <f t="shared" si="0"/>
        <v>1126.5547950086498</v>
      </c>
      <c r="L20" s="16">
        <f t="shared" si="0"/>
        <v>1126.5547950086498</v>
      </c>
      <c r="M20" s="16">
        <f t="shared" si="0"/>
        <v>1126.5547950086498</v>
      </c>
      <c r="N20" s="16">
        <f t="shared" si="0"/>
        <v>1126.5547950086498</v>
      </c>
      <c r="O20" s="16">
        <f t="shared" si="0"/>
        <v>1126.5547950086498</v>
      </c>
      <c r="P20" s="15">
        <f>H20/$D$61</f>
        <v>5632.7739750432484</v>
      </c>
      <c r="Q20" s="16">
        <f>I20/$D$61</f>
        <v>5632.7739750432484</v>
      </c>
      <c r="R20" s="16">
        <f>J20/$D$61</f>
        <v>5632.7739750432484</v>
      </c>
      <c r="S20" s="16">
        <f>K20/$D$61</f>
        <v>5632.7739750432484</v>
      </c>
      <c r="T20" s="16">
        <f>L20/$D$61</f>
        <v>5632.7739750432484</v>
      </c>
      <c r="U20" s="16">
        <f>M20/$D$61</f>
        <v>5632.7739750432484</v>
      </c>
      <c r="V20" s="16">
        <f>N20/$D$61</f>
        <v>5632.7739750432484</v>
      </c>
      <c r="W20" s="17">
        <f>O20/$D$61</f>
        <v>5632.7739750432484</v>
      </c>
    </row>
    <row r="21" spans="2:31" x14ac:dyDescent="0.25">
      <c r="B21" s="13">
        <v>3</v>
      </c>
      <c r="C21" t="s">
        <v>21</v>
      </c>
      <c r="G21" s="14"/>
      <c r="H21" s="15">
        <f t="shared" si="0"/>
        <v>1287.2969013242609</v>
      </c>
      <c r="I21" s="16">
        <f t="shared" si="0"/>
        <v>1287.2969013242609</v>
      </c>
      <c r="J21" s="16">
        <f t="shared" si="0"/>
        <v>1287.2969013242609</v>
      </c>
      <c r="K21" s="16">
        <f t="shared" si="0"/>
        <v>1287.2969013242609</v>
      </c>
      <c r="L21" s="16">
        <f t="shared" si="0"/>
        <v>1287.2969013242609</v>
      </c>
      <c r="M21" s="16">
        <f t="shared" si="0"/>
        <v>1287.2969013242609</v>
      </c>
      <c r="N21" s="16">
        <f t="shared" si="0"/>
        <v>1287.2969013242609</v>
      </c>
      <c r="O21" s="16">
        <f t="shared" si="0"/>
        <v>1287.2969013242609</v>
      </c>
      <c r="P21" s="15">
        <f>H21/$D$61</f>
        <v>6436.4845066213047</v>
      </c>
      <c r="Q21" s="16">
        <f>I21/$D$61</f>
        <v>6436.4845066213047</v>
      </c>
      <c r="R21" s="16">
        <f>J21/$D$61</f>
        <v>6436.4845066213047</v>
      </c>
      <c r="S21" s="16">
        <f>K21/$D$61</f>
        <v>6436.4845066213047</v>
      </c>
      <c r="T21" s="16">
        <f>L21/$D$61</f>
        <v>6436.4845066213047</v>
      </c>
      <c r="U21" s="16">
        <f>M21/$D$61</f>
        <v>6436.4845066213047</v>
      </c>
      <c r="V21" s="16">
        <f>N21/$D$61</f>
        <v>6436.4845066213047</v>
      </c>
      <c r="W21" s="17">
        <f>O21/$D$61</f>
        <v>6436.4845066213047</v>
      </c>
    </row>
    <row r="22" spans="2:31" x14ac:dyDescent="0.25">
      <c r="B22" s="13">
        <v>4</v>
      </c>
      <c r="C22" t="s">
        <v>22</v>
      </c>
      <c r="G22" s="14"/>
      <c r="H22" s="15">
        <f t="shared" si="0"/>
        <v>1026.6375008463619</v>
      </c>
      <c r="I22" s="16">
        <f t="shared" si="0"/>
        <v>1344.7520871565757</v>
      </c>
      <c r="J22" s="16">
        <f t="shared" si="0"/>
        <v>1267.6368330588593</v>
      </c>
      <c r="K22" s="16">
        <f t="shared" si="0"/>
        <v>1494.9961319701858</v>
      </c>
      <c r="L22" s="16">
        <f t="shared" si="0"/>
        <v>1555.4157227421874</v>
      </c>
      <c r="M22" s="16">
        <f t="shared" si="0"/>
        <v>1580.252191753262</v>
      </c>
      <c r="N22" s="16">
        <f t="shared" si="0"/>
        <v>1012.3977546907976</v>
      </c>
      <c r="O22" s="16">
        <f t="shared" si="0"/>
        <v>873.38138026396223</v>
      </c>
      <c r="P22" s="15">
        <f>H22/$D$61</f>
        <v>5133.1875042318097</v>
      </c>
      <c r="Q22" s="16">
        <f>I22/$D$61</f>
        <v>6723.7604357828786</v>
      </c>
      <c r="R22" s="16">
        <f>J22/$D$61</f>
        <v>6338.1841652942967</v>
      </c>
      <c r="S22" s="16">
        <f>K22/$D$61</f>
        <v>7474.9806598509285</v>
      </c>
      <c r="T22" s="16">
        <f>L22/$D$61</f>
        <v>7777.0786137109371</v>
      </c>
      <c r="U22" s="16">
        <f>M22/$D$61</f>
        <v>7901.2609587663092</v>
      </c>
      <c r="V22" s="16">
        <f>N22/$D$61</f>
        <v>5061.988773453988</v>
      </c>
      <c r="W22" s="17">
        <f>O22/$D$61</f>
        <v>4366.9069013198105</v>
      </c>
    </row>
    <row r="23" spans="2:31" x14ac:dyDescent="0.25">
      <c r="B23" s="13">
        <v>5</v>
      </c>
      <c r="C23" t="s">
        <v>23</v>
      </c>
      <c r="G23" s="14"/>
      <c r="H23" s="15">
        <f t="shared" si="0"/>
        <v>1434.8380838254004</v>
      </c>
      <c r="I23" s="16">
        <f t="shared" si="0"/>
        <v>1689.471659431101</v>
      </c>
      <c r="J23" s="16">
        <f t="shared" si="0"/>
        <v>1538.1424575019369</v>
      </c>
      <c r="K23" s="16">
        <f t="shared" si="0"/>
        <v>1652.6835036079783</v>
      </c>
      <c r="L23" s="16">
        <f t="shared" si="0"/>
        <v>1734.0440015473575</v>
      </c>
      <c r="M23" s="16">
        <f t="shared" si="0"/>
        <v>1825.5614958864726</v>
      </c>
      <c r="N23" s="16">
        <f t="shared" si="0"/>
        <v>1400.6239852880485</v>
      </c>
      <c r="O23" s="16">
        <f t="shared" si="0"/>
        <v>1307.2830124937991</v>
      </c>
      <c r="P23" s="15">
        <f>H23/$D$61</f>
        <v>7174.1904191270014</v>
      </c>
      <c r="Q23" s="16">
        <f>I23/$D$61</f>
        <v>8447.3582971555043</v>
      </c>
      <c r="R23" s="16">
        <f>J23/$D$61</f>
        <v>7690.7122875096838</v>
      </c>
      <c r="S23" s="16">
        <f>K23/$D$61</f>
        <v>8263.4175180398906</v>
      </c>
      <c r="T23" s="16">
        <f>L23/$D$61</f>
        <v>8670.220007736787</v>
      </c>
      <c r="U23" s="16">
        <f>M23/$D$61</f>
        <v>9127.807479432362</v>
      </c>
      <c r="V23" s="16">
        <f>N23/$D$61</f>
        <v>7003.1199264402421</v>
      </c>
      <c r="W23" s="17">
        <f>O23/$D$61</f>
        <v>6536.4150624689955</v>
      </c>
    </row>
    <row r="24" spans="2:31" x14ac:dyDescent="0.25">
      <c r="B24" s="13">
        <v>6</v>
      </c>
      <c r="C24" t="s">
        <v>24</v>
      </c>
      <c r="G24" s="14"/>
      <c r="H24" s="15">
        <f t="shared" si="0"/>
        <v>1289.9400706407121</v>
      </c>
      <c r="I24" s="16">
        <f t="shared" si="0"/>
        <v>1546.4645061766309</v>
      </c>
      <c r="J24" s="16">
        <f t="shared" si="0"/>
        <v>1410.7753259093936</v>
      </c>
      <c r="K24" s="16">
        <f t="shared" si="0"/>
        <v>1540.6009111229605</v>
      </c>
      <c r="L24" s="16">
        <f t="shared" si="0"/>
        <v>1616.1972832396391</v>
      </c>
      <c r="M24" s="16">
        <f t="shared" si="0"/>
        <v>1694.0816851930451</v>
      </c>
      <c r="N24" s="16">
        <f t="shared" si="0"/>
        <v>1259.4254042176672</v>
      </c>
      <c r="O24" s="16">
        <f t="shared" si="0"/>
        <v>1162.3584984890917</v>
      </c>
      <c r="P24" s="15">
        <f>H24/$D$61</f>
        <v>6449.7003532035596</v>
      </c>
      <c r="Q24" s="16">
        <f>I24/$D$61</f>
        <v>7732.3225308831543</v>
      </c>
      <c r="R24" s="16">
        <f>J24/$D$61</f>
        <v>7053.8766295469677</v>
      </c>
      <c r="S24" s="16">
        <f>K24/$D$61</f>
        <v>7703.0045556148025</v>
      </c>
      <c r="T24" s="16">
        <f>L24/$D$61</f>
        <v>8080.986416198195</v>
      </c>
      <c r="U24" s="16">
        <f>M24/$D$61</f>
        <v>8470.4084259652245</v>
      </c>
      <c r="V24" s="16">
        <f>N24/$D$61</f>
        <v>6297.1270210883358</v>
      </c>
      <c r="W24" s="17">
        <f>O24/$D$61</f>
        <v>5811.7924924454583</v>
      </c>
    </row>
    <row r="25" spans="2:31" x14ac:dyDescent="0.25">
      <c r="B25" s="13">
        <v>7</v>
      </c>
      <c r="C25" t="s">
        <v>25</v>
      </c>
      <c r="G25" s="14"/>
      <c r="H25" s="15">
        <f t="shared" si="0"/>
        <v>636.25387141719739</v>
      </c>
      <c r="I25" s="16">
        <f t="shared" si="0"/>
        <v>636.25387141719739</v>
      </c>
      <c r="J25" s="16">
        <f t="shared" si="0"/>
        <v>636.25387141719739</v>
      </c>
      <c r="K25" s="16">
        <f t="shared" si="0"/>
        <v>636.25387141719739</v>
      </c>
      <c r="L25" s="16">
        <f t="shared" si="0"/>
        <v>636.25387141719739</v>
      </c>
      <c r="M25" s="16">
        <f t="shared" si="0"/>
        <v>636.25387141719739</v>
      </c>
      <c r="N25" s="16">
        <f t="shared" si="0"/>
        <v>636.25387141719739</v>
      </c>
      <c r="O25" s="16">
        <f t="shared" si="0"/>
        <v>636.25387141719739</v>
      </c>
      <c r="P25" s="15">
        <f>H25/$D$61</f>
        <v>3181.2693570859869</v>
      </c>
      <c r="Q25" s="16">
        <f>I25/$D$61</f>
        <v>3181.2693570859869</v>
      </c>
      <c r="R25" s="16">
        <f>J25/$D$61</f>
        <v>3181.2693570859869</v>
      </c>
      <c r="S25" s="16">
        <f>K25/$D$61</f>
        <v>3181.2693570859869</v>
      </c>
      <c r="T25" s="16">
        <f>L25/$D$61</f>
        <v>3181.2693570859869</v>
      </c>
      <c r="U25" s="16">
        <f>M25/$D$61</f>
        <v>3181.2693570859869</v>
      </c>
      <c r="V25" s="16">
        <f>N25/$D$61</f>
        <v>3181.2693570859869</v>
      </c>
      <c r="W25" s="17">
        <f>O25/$D$61</f>
        <v>3181.2693570859869</v>
      </c>
    </row>
    <row r="26" spans="2:31" x14ac:dyDescent="0.25">
      <c r="B26" s="13">
        <v>8</v>
      </c>
      <c r="C26" t="s">
        <v>26</v>
      </c>
      <c r="G26" s="14"/>
      <c r="H26" s="15">
        <f t="shared" si="0"/>
        <v>6.3291831984253122</v>
      </c>
      <c r="I26" s="16">
        <f t="shared" si="0"/>
        <v>6.3291831984253122</v>
      </c>
      <c r="J26" s="16">
        <f t="shared" si="0"/>
        <v>6.3291831984253122</v>
      </c>
      <c r="K26" s="16">
        <f t="shared" si="0"/>
        <v>6.3291831984253122</v>
      </c>
      <c r="L26" s="16">
        <f t="shared" si="0"/>
        <v>6.3291831984253122</v>
      </c>
      <c r="M26" s="16">
        <f t="shared" si="0"/>
        <v>6.3291831984253122</v>
      </c>
      <c r="N26" s="16">
        <f t="shared" si="0"/>
        <v>6.3291831984253122</v>
      </c>
      <c r="O26" s="16">
        <f t="shared" si="0"/>
        <v>6.3291831984253122</v>
      </c>
      <c r="P26" s="15">
        <f>H26/$D$61</f>
        <v>31.645915992126561</v>
      </c>
      <c r="Q26" s="16">
        <f>I26/$D$61</f>
        <v>31.645915992126561</v>
      </c>
      <c r="R26" s="16">
        <f>J26/$D$61</f>
        <v>31.645915992126561</v>
      </c>
      <c r="S26" s="16">
        <f>K26/$D$61</f>
        <v>31.645915992126561</v>
      </c>
      <c r="T26" s="16">
        <f>L26/$D$61</f>
        <v>31.645915992126561</v>
      </c>
      <c r="U26" s="16">
        <f>M26/$D$61</f>
        <v>31.645915992126561</v>
      </c>
      <c r="V26" s="16">
        <f>N26/$D$61</f>
        <v>31.645915992126561</v>
      </c>
      <c r="W26" s="17">
        <f>O26/$D$61</f>
        <v>31.645915992126561</v>
      </c>
    </row>
    <row r="27" spans="2:31" x14ac:dyDescent="0.25">
      <c r="B27" s="13">
        <v>9</v>
      </c>
      <c r="C27" t="s">
        <v>27</v>
      </c>
      <c r="G27" s="14"/>
      <c r="H27" s="15">
        <f t="shared" si="0"/>
        <v>736.7705062920204</v>
      </c>
      <c r="I27" s="16">
        <f t="shared" si="0"/>
        <v>736.7705062920204</v>
      </c>
      <c r="J27" s="16">
        <f t="shared" si="0"/>
        <v>736.7705062920204</v>
      </c>
      <c r="K27" s="16">
        <f t="shared" si="0"/>
        <v>736.7705062920204</v>
      </c>
      <c r="L27" s="16">
        <f t="shared" si="0"/>
        <v>736.7705062920204</v>
      </c>
      <c r="M27" s="16">
        <f t="shared" si="0"/>
        <v>736.7705062920204</v>
      </c>
      <c r="N27" s="16">
        <f t="shared" si="0"/>
        <v>736.7705062920204</v>
      </c>
      <c r="O27" s="16">
        <f t="shared" si="0"/>
        <v>736.7705062920204</v>
      </c>
      <c r="P27" s="15">
        <f>H27/$D$61</f>
        <v>3683.852531460102</v>
      </c>
      <c r="Q27" s="16">
        <f>I27/$D$61</f>
        <v>3683.852531460102</v>
      </c>
      <c r="R27" s="16">
        <f>J27/$D$61</f>
        <v>3683.852531460102</v>
      </c>
      <c r="S27" s="16">
        <f>K27/$D$61</f>
        <v>3683.852531460102</v>
      </c>
      <c r="T27" s="16">
        <f>L27/$D$61</f>
        <v>3683.852531460102</v>
      </c>
      <c r="U27" s="16">
        <f>M27/$D$61</f>
        <v>3683.852531460102</v>
      </c>
      <c r="V27" s="16">
        <f>N27/$D$61</f>
        <v>3683.852531460102</v>
      </c>
      <c r="W27" s="17">
        <f>O27/$D$61</f>
        <v>3683.852531460102</v>
      </c>
    </row>
    <row r="28" spans="2:31" ht="15.75" thickBot="1" x14ac:dyDescent="0.3">
      <c r="B28" s="18">
        <v>10</v>
      </c>
      <c r="C28" s="19" t="s">
        <v>28</v>
      </c>
      <c r="D28" s="19"/>
      <c r="E28" s="19"/>
      <c r="F28" s="19"/>
      <c r="G28" s="20"/>
      <c r="H28" s="21">
        <f t="shared" si="0"/>
        <v>5728.992254760683</v>
      </c>
      <c r="I28" s="22">
        <f t="shared" si="0"/>
        <v>5997.1766524516006</v>
      </c>
      <c r="J28" s="22">
        <f t="shared" si="0"/>
        <v>3171.912467853052</v>
      </c>
      <c r="K28" s="22">
        <f t="shared" si="0"/>
        <v>5501.4488882414071</v>
      </c>
      <c r="L28" s="22">
        <f t="shared" si="0"/>
        <v>5728.992254760683</v>
      </c>
      <c r="M28" s="22">
        <f t="shared" si="0"/>
        <v>5997.1766524516006</v>
      </c>
      <c r="N28" s="22">
        <f t="shared" si="0"/>
        <v>3171.912467853052</v>
      </c>
      <c r="O28" s="22">
        <f t="shared" si="0"/>
        <v>5501.4488882414071</v>
      </c>
      <c r="P28" s="21">
        <f>H28/$D$61</f>
        <v>28644.961273803412</v>
      </c>
      <c r="Q28" s="22">
        <f>I28/$D$61</f>
        <v>29985.883262258001</v>
      </c>
      <c r="R28" s="22">
        <f>J28/$D$61</f>
        <v>15859.56233926526</v>
      </c>
      <c r="S28" s="22">
        <f>K28/$D$61</f>
        <v>27507.244441207033</v>
      </c>
      <c r="T28" s="22">
        <f>L28/$D$61</f>
        <v>28644.961273803412</v>
      </c>
      <c r="U28" s="22">
        <f>M28/$D$61</f>
        <v>29985.883262258001</v>
      </c>
      <c r="V28" s="22">
        <f>N28/$D$61</f>
        <v>15859.56233926526</v>
      </c>
      <c r="W28" s="23">
        <f>O28/$D$61</f>
        <v>27507.244441207033</v>
      </c>
    </row>
    <row r="29" spans="2:31" ht="15.75" thickBot="1" x14ac:dyDescent="0.3">
      <c r="B29" s="37"/>
      <c r="C29" s="37"/>
      <c r="D29" s="37"/>
      <c r="E29" s="37"/>
      <c r="F29" s="37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2:31" ht="15.75" thickBot="1" x14ac:dyDescent="0.3">
      <c r="B30" s="37"/>
      <c r="C30" s="37"/>
      <c r="D30" s="37"/>
      <c r="E30" s="37"/>
      <c r="F30" s="37"/>
      <c r="G30" s="37"/>
      <c r="H30" s="56" t="s">
        <v>68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</row>
    <row r="31" spans="2:31" ht="15.75" thickBot="1" x14ac:dyDescent="0.3">
      <c r="B31" s="37"/>
      <c r="C31" s="37"/>
      <c r="D31" s="37"/>
      <c r="E31" s="37"/>
      <c r="F31" s="37"/>
      <c r="G31" s="37"/>
      <c r="H31" s="24" t="s">
        <v>59</v>
      </c>
      <c r="I31" s="25"/>
      <c r="J31" s="25"/>
      <c r="K31" s="25"/>
      <c r="L31" s="25"/>
      <c r="M31" s="25"/>
      <c r="N31" s="25"/>
      <c r="O31" s="26"/>
      <c r="P31" s="24" t="s">
        <v>61</v>
      </c>
      <c r="Q31" s="25"/>
      <c r="R31" s="25"/>
      <c r="S31" s="25"/>
      <c r="T31" s="25"/>
      <c r="U31" s="25"/>
      <c r="V31" s="25"/>
      <c r="W31" s="26"/>
      <c r="X31" s="43" t="s">
        <v>33</v>
      </c>
      <c r="Y31" s="44"/>
      <c r="Z31" s="44"/>
      <c r="AA31" s="44"/>
      <c r="AB31" s="44"/>
      <c r="AC31" s="44"/>
      <c r="AD31" s="44"/>
      <c r="AE31" s="45"/>
    </row>
    <row r="32" spans="2:31" x14ac:dyDescent="0.25">
      <c r="B32" s="2" t="s">
        <v>5</v>
      </c>
      <c r="C32" s="50" t="s">
        <v>6</v>
      </c>
      <c r="D32" s="50"/>
      <c r="E32" s="50"/>
      <c r="F32" s="50"/>
      <c r="G32" s="59"/>
      <c r="H32" s="51" t="s">
        <v>11</v>
      </c>
      <c r="I32" s="52" t="s">
        <v>12</v>
      </c>
      <c r="J32" s="52" t="s">
        <v>13</v>
      </c>
      <c r="K32" s="52" t="s">
        <v>14</v>
      </c>
      <c r="L32" s="52" t="s">
        <v>15</v>
      </c>
      <c r="M32" s="52" t="s">
        <v>16</v>
      </c>
      <c r="N32" s="52" t="s">
        <v>17</v>
      </c>
      <c r="O32" s="53" t="s">
        <v>18</v>
      </c>
      <c r="P32" s="51" t="s">
        <v>11</v>
      </c>
      <c r="Q32" s="52" t="s">
        <v>12</v>
      </c>
      <c r="R32" s="52" t="s">
        <v>13</v>
      </c>
      <c r="S32" s="52" t="s">
        <v>14</v>
      </c>
      <c r="T32" s="52" t="s">
        <v>15</v>
      </c>
      <c r="U32" s="52" t="s">
        <v>16</v>
      </c>
      <c r="V32" s="52" t="s">
        <v>17</v>
      </c>
      <c r="W32" s="53" t="s">
        <v>18</v>
      </c>
      <c r="X32" s="51" t="s">
        <v>11</v>
      </c>
      <c r="Y32" s="52" t="s">
        <v>12</v>
      </c>
      <c r="Z32" s="52" t="s">
        <v>13</v>
      </c>
      <c r="AA32" s="52" t="s">
        <v>14</v>
      </c>
      <c r="AB32" s="52" t="s">
        <v>15</v>
      </c>
      <c r="AC32" s="52" t="s">
        <v>16</v>
      </c>
      <c r="AD32" s="52" t="s">
        <v>17</v>
      </c>
      <c r="AE32" s="53" t="s">
        <v>18</v>
      </c>
    </row>
    <row r="33" spans="2:37" ht="15.75" thickBot="1" x14ac:dyDescent="0.3">
      <c r="B33" s="7">
        <v>1</v>
      </c>
      <c r="C33" s="37" t="s">
        <v>19</v>
      </c>
      <c r="D33" s="37"/>
      <c r="E33" s="37"/>
      <c r="F33" s="37"/>
      <c r="G33" s="14"/>
      <c r="H33" s="15">
        <f>($AJ$43-H6)</f>
        <v>38848.18608884167</v>
      </c>
      <c r="I33" s="39">
        <f>($AJ$43-I6)</f>
        <v>35308.696215733173</v>
      </c>
      <c r="J33" s="39">
        <f>($AJ$43-J6)</f>
        <v>32161.374263568308</v>
      </c>
      <c r="K33" s="39">
        <f>($AJ$43-K6)</f>
        <v>24001.822512429047</v>
      </c>
      <c r="L33" s="39">
        <f>($AJ$43-L6)</f>
        <v>38848.18608884167</v>
      </c>
      <c r="M33" s="39">
        <f>($AJ$43-M6)</f>
        <v>35308.696215733173</v>
      </c>
      <c r="N33" s="39">
        <f>($AJ$43-N6)</f>
        <v>32161.374263568308</v>
      </c>
      <c r="O33" s="17">
        <f>($AJ$43-O6)</f>
        <v>24001.822512429047</v>
      </c>
      <c r="P33" s="15">
        <f>IF((H33*$D$61-H19)&gt;0,0,-(H33*$D$61-H19))</f>
        <v>0</v>
      </c>
      <c r="Q33" s="39">
        <f>IF((I33*$D$61-I19)&gt;0,0,-(I33*$D$61-I19))</f>
        <v>0</v>
      </c>
      <c r="R33" s="39">
        <f>IF((J33*$D$61-J19)&gt;0,0,-(J33*$D$61-J19))</f>
        <v>0</v>
      </c>
      <c r="S33" s="39">
        <f>IF((K33*$D$61-K19)&gt;0,0,-(K33*$D$61-K19))</f>
        <v>0</v>
      </c>
      <c r="T33" s="39">
        <f>IF((L33*$D$61-L19)&gt;0,0,-(L33*$D$61-L19))</f>
        <v>0</v>
      </c>
      <c r="U33" s="39">
        <f>IF((M33*$D$61-M19)&gt;0,0,-(M33*$D$61-M19))</f>
        <v>0</v>
      </c>
      <c r="V33" s="39">
        <f>IF((N33*$D$61-N19)&gt;0,0,-(N33*$D$61-N19))</f>
        <v>0</v>
      </c>
      <c r="W33" s="17">
        <f>IF((O33*$D$61-O19)&gt;0,0,-(O33*$D$61-O19))</f>
        <v>0</v>
      </c>
      <c r="X33" s="38">
        <f>$D$77/(SQRT((($AJ$43+H6)/$D$79)^2+3*(16*$AJ$44/(PI()*$D$78^3)+3/4*P33/$D$79)^2))</f>
        <v>4.3840763545777266</v>
      </c>
      <c r="Y33" s="40">
        <f>$D$77/(SQRT((($AJ$43+I6)/$D$79)^2+3*(16*$AJ$44/(PI()*$D$78^3)+3/4*Q33/$D$79)^2))</f>
        <v>4.0382852225257775</v>
      </c>
      <c r="Z33" s="40">
        <f>$D$77/(SQRT((($AJ$43+J6)/$D$79)^2+3*(16*$AJ$44/(PI()*$D$78^3)+3/4*R33/$D$79)^2))</f>
        <v>3.7636368289768609</v>
      </c>
      <c r="AA33" s="40">
        <f>$D$77/(SQRT((($AJ$43+K6)/$D$79)^2+3*(16*$AJ$44/(PI()*$D$78^3)+3/4*S33/$D$79)^2))</f>
        <v>3.176757551922845</v>
      </c>
      <c r="AB33" s="40">
        <f>$D$77/(SQRT((($AJ$43+L6)/$D$79)^2+3*(16*$AJ$44/(PI()*$D$78^3)+3/4*T33/$D$79)^2))</f>
        <v>4.3840763545777266</v>
      </c>
      <c r="AC33" s="40">
        <f>$D$77/(SQRT((($AJ$43+M6)/$D$79)^2+3*(16*$AJ$44/(PI()*$D$78^3)+3/4*U33/$D$79)^2))</f>
        <v>4.0382852225257775</v>
      </c>
      <c r="AD33" s="40">
        <f>$D$77/(SQRT((($AJ$43+N6)/$D$79)^2+3*(16*$AJ$44/(PI()*$D$78^3)+3/4*V33/$D$79)^2))</f>
        <v>3.7636368289768609</v>
      </c>
      <c r="AE33" s="46">
        <f>$D$77/(SQRT((($AJ$43+O6)/$D$79)^2+3*(16*$AJ$44/(PI()*$D$78^3)+3/4*W33/$D$79)^2))</f>
        <v>3.176757551922845</v>
      </c>
    </row>
    <row r="34" spans="2:37" x14ac:dyDescent="0.25">
      <c r="B34" s="13">
        <v>2</v>
      </c>
      <c r="C34" s="37" t="s">
        <v>20</v>
      </c>
      <c r="D34" s="37"/>
      <c r="E34" s="37"/>
      <c r="F34" s="37"/>
      <c r="G34" s="14"/>
      <c r="H34" s="15">
        <f>($AJ$43-H7)</f>
        <v>59069.747525507046</v>
      </c>
      <c r="I34" s="39">
        <f>($AJ$43-I7)</f>
        <v>45737.201521868956</v>
      </c>
      <c r="J34" s="39">
        <f>($AJ$43-J7)</f>
        <v>32161.374263568308</v>
      </c>
      <c r="K34" s="39">
        <f>($AJ$43-K7)</f>
        <v>3146.4838729906442</v>
      </c>
      <c r="L34" s="39">
        <f>($AJ$43-L7)</f>
        <v>59069.747525507046</v>
      </c>
      <c r="M34" s="39">
        <f>($AJ$43-M7)</f>
        <v>45737.201521868956</v>
      </c>
      <c r="N34" s="39">
        <f>($AJ$43-N7)</f>
        <v>32161.374263568308</v>
      </c>
      <c r="O34" s="17">
        <f>($AJ$43-O7)</f>
        <v>3146.4838729906442</v>
      </c>
      <c r="P34" s="15">
        <f>IF((H34*$D$61-H20)&gt;0,0,-(H34*$D$61-H20))</f>
        <v>0</v>
      </c>
      <c r="Q34" s="39">
        <f>IF((I34*$D$61-I20)&gt;0,0,-(I34*$D$61-I20))</f>
        <v>0</v>
      </c>
      <c r="R34" s="39">
        <f>IF((J34*$D$61-J20)&gt;0,0,-(J34*$D$61-J20))</f>
        <v>0</v>
      </c>
      <c r="S34" s="39">
        <f>IF((K34*$D$61-K20)&gt;0,0,-(K34*$D$61-K20))</f>
        <v>497.25802041052088</v>
      </c>
      <c r="T34" s="39">
        <f>IF((L34*$D$61-L20)&gt;0,0,-(L34*$D$61-L20))</f>
        <v>0</v>
      </c>
      <c r="U34" s="39">
        <f>IF((M34*$D$61-M20)&gt;0,0,-(M34*$D$61-M20))</f>
        <v>0</v>
      </c>
      <c r="V34" s="39">
        <f>IF((N34*$D$61-N20)&gt;0,0,-(N34*$D$61-N20))</f>
        <v>0</v>
      </c>
      <c r="W34" s="17">
        <f>IF((O34*$D$61-O20)&gt;0,0,-(O34*$D$61-O20))</f>
        <v>497.25802041052088</v>
      </c>
      <c r="X34" s="38">
        <f>$D$77/(SQRT((($AJ$43+H7)/$D$79)^2+3*(16*$AJ$44/(PI()*$D$78^3)+3/4*P34/$D$79)^2))</f>
        <v>6.7278258949090768</v>
      </c>
      <c r="Y34" s="40">
        <f>$D$77/(SQRT((($AJ$43+I7)/$D$79)^2+3*(16*$AJ$44/(PI()*$D$78^3)+3/4*Q34/$D$79)^2))</f>
        <v>5.1705165897294627</v>
      </c>
      <c r="Z34" s="40">
        <f>$D$77/(SQRT((($AJ$43+J7)/$D$79)^2+3*(16*$AJ$44/(PI()*$D$78^3)+3/4*R34/$D$79)^2))</f>
        <v>3.7636368289768609</v>
      </c>
      <c r="AA34" s="40">
        <f>$D$77/(SQRT((($AJ$43+K7)/$D$79)^2+3*(16*$AJ$44/(PI()*$D$78^3)+3/4*S34/$D$79)^2))</f>
        <v>2.2228566327018706</v>
      </c>
      <c r="AB34" s="40">
        <f>$D$77/(SQRT((($AJ$43+L7)/$D$79)^2+3*(16*$AJ$44/(PI()*$D$78^3)+3/4*T34/$D$79)^2))</f>
        <v>6.7278258949090768</v>
      </c>
      <c r="AC34" s="40">
        <f>$D$77/(SQRT((($AJ$43+M7)/$D$79)^2+3*(16*$AJ$44/(PI()*$D$78^3)+3/4*U34/$D$79)^2))</f>
        <v>5.1705165897294627</v>
      </c>
      <c r="AD34" s="40">
        <f>$D$77/(SQRT((($AJ$43+N7)/$D$79)^2+3*(16*$AJ$44/(PI()*$D$78^3)+3/4*V34/$D$79)^2))</f>
        <v>3.7636368289768609</v>
      </c>
      <c r="AE34" s="46">
        <f>$D$77/(SQRT((($AJ$43+O7)/$D$79)^2+3*(16*$AJ$44/(PI()*$D$78^3)+3/4*W34/$D$79)^2))</f>
        <v>2.2228566327018706</v>
      </c>
      <c r="AG34" s="71" t="s">
        <v>52</v>
      </c>
      <c r="AH34" s="72"/>
      <c r="AI34" s="72"/>
      <c r="AJ34" s="72"/>
      <c r="AK34" s="73"/>
    </row>
    <row r="35" spans="2:37" x14ac:dyDescent="0.25">
      <c r="B35" s="13">
        <v>3</v>
      </c>
      <c r="C35" s="37" t="s">
        <v>21</v>
      </c>
      <c r="D35" s="37"/>
      <c r="E35" s="37"/>
      <c r="F35" s="37"/>
      <c r="G35" s="14"/>
      <c r="H35" s="15">
        <f>($AJ$43-H8)</f>
        <v>51396.29394812572</v>
      </c>
      <c r="I35" s="39">
        <f>($AJ$43-I8)</f>
        <v>41689.766045935161</v>
      </c>
      <c r="J35" s="39">
        <f>($AJ$43-J8)</f>
        <v>32161.374263568308</v>
      </c>
      <c r="K35" s="39">
        <f>($AJ$43-K8)</f>
        <v>10682.335873157244</v>
      </c>
      <c r="L35" s="39">
        <f>($AJ$43-L8)</f>
        <v>51396.29394812572</v>
      </c>
      <c r="M35" s="39">
        <f>($AJ$43-M8)</f>
        <v>41689.766045935161</v>
      </c>
      <c r="N35" s="39">
        <f>($AJ$43-N8)</f>
        <v>32161.374263568308</v>
      </c>
      <c r="O35" s="17">
        <f>($AJ$43-O8)</f>
        <v>10682.335873157244</v>
      </c>
      <c r="P35" s="15">
        <f>IF((H35*$D$61-H21)&gt;0,0,-(H35*$D$61-H21))</f>
        <v>0</v>
      </c>
      <c r="Q35" s="39">
        <f>IF((I35*$D$61-I21)&gt;0,0,-(I35*$D$61-I21))</f>
        <v>0</v>
      </c>
      <c r="R35" s="39">
        <f>IF((J35*$D$61-J21)&gt;0,0,-(J35*$D$61-J21))</f>
        <v>0</v>
      </c>
      <c r="S35" s="39">
        <f>IF((K35*$D$61-K21)&gt;0,0,-(K35*$D$61-K21))</f>
        <v>0</v>
      </c>
      <c r="T35" s="39">
        <f>IF((L35*$D$61-L21)&gt;0,0,-(L35*$D$61-L21))</f>
        <v>0</v>
      </c>
      <c r="U35" s="39">
        <f>IF((M35*$D$61-M21)&gt;0,0,-(M35*$D$61-M21))</f>
        <v>0</v>
      </c>
      <c r="V35" s="39">
        <f>IF((N35*$D$61-N21)&gt;0,0,-(N35*$D$61-N21))</f>
        <v>0</v>
      </c>
      <c r="W35" s="17">
        <f>IF((O35*$D$61-O21)&gt;0,0,-(O35*$D$61-O21))</f>
        <v>0</v>
      </c>
      <c r="X35" s="38">
        <f>$D$77/(SQRT((($AJ$43+H8)/$D$79)^2+3*(16*$AJ$44/(PI()*$D$78^3)+3/4*P35/$D$79)^2))</f>
        <v>5.891164048965293</v>
      </c>
      <c r="Y35" s="40">
        <f>$D$77/(SQRT((($AJ$43+I8)/$D$79)^2+3*(16*$AJ$44/(PI()*$D$78^3)+3/4*Q35/$D$79)^2))</f>
        <v>4.6910239646593928</v>
      </c>
      <c r="Z35" s="40">
        <f>$D$77/(SQRT((($AJ$43+J8)/$D$79)^2+3*(16*$AJ$44/(PI()*$D$78^3)+3/4*R35/$D$79)^2))</f>
        <v>3.7636368289768609</v>
      </c>
      <c r="AA35" s="40">
        <f>$D$77/(SQRT((($AJ$43+K8)/$D$79)^2+3*(16*$AJ$44/(PI()*$D$78^3)+3/4*S35/$D$79)^2))</f>
        <v>2.5048078788072772</v>
      </c>
      <c r="AB35" s="40">
        <f>$D$77/(SQRT((($AJ$43+L8)/$D$79)^2+3*(16*$AJ$44/(PI()*$D$78^3)+3/4*T35/$D$79)^2))</f>
        <v>5.891164048965293</v>
      </c>
      <c r="AC35" s="40">
        <f>$D$77/(SQRT((($AJ$43+M8)/$D$79)^2+3*(16*$AJ$44/(PI()*$D$78^3)+3/4*U35/$D$79)^2))</f>
        <v>4.6910239646593928</v>
      </c>
      <c r="AD35" s="40">
        <f>$D$77/(SQRT((($AJ$43+N8)/$D$79)^2+3*(16*$AJ$44/(PI()*$D$78^3)+3/4*V35/$D$79)^2))</f>
        <v>3.7636368289768609</v>
      </c>
      <c r="AE35" s="46">
        <f>$D$77/(SQRT((($AJ$43+O8)/$D$79)^2+3*(16*$AJ$44/(PI()*$D$78^3)+3/4*W35/$D$79)^2))</f>
        <v>2.5048078788072772</v>
      </c>
      <c r="AG35" s="13"/>
      <c r="AH35" s="37"/>
      <c r="AI35" s="37"/>
      <c r="AJ35" s="37"/>
      <c r="AK35" s="14"/>
    </row>
    <row r="36" spans="2:37" x14ac:dyDescent="0.25">
      <c r="B36" s="13">
        <v>4</v>
      </c>
      <c r="C36" s="37" t="s">
        <v>22</v>
      </c>
      <c r="D36" s="37"/>
      <c r="E36" s="37"/>
      <c r="F36" s="37"/>
      <c r="G36" s="14"/>
      <c r="H36" s="15">
        <f>($AJ$43-H9)</f>
        <v>33300.461817114796</v>
      </c>
      <c r="I36" s="39">
        <f>($AJ$43-I9)</f>
        <v>26010.035636208984</v>
      </c>
      <c r="J36" s="39">
        <f>($AJ$43-J9)</f>
        <v>32161.374263568308</v>
      </c>
      <c r="K36" s="39">
        <f>($AJ$43-K9)</f>
        <v>16978.09781608425</v>
      </c>
      <c r="L36" s="39">
        <f>($AJ$43-L9)</f>
        <v>48302.704861496932</v>
      </c>
      <c r="M36" s="39">
        <f>($AJ$43-M9)</f>
        <v>47031.038948469708</v>
      </c>
      <c r="N36" s="39">
        <f>($AJ$43-N9)</f>
        <v>32161.374263568308</v>
      </c>
      <c r="O36" s="17">
        <f>($AJ$43-O9)</f>
        <v>28711.438153472656</v>
      </c>
      <c r="P36" s="15">
        <f>IF((H36*$D$61-H22)&gt;0,0,-(H36*$D$61-H22))</f>
        <v>0</v>
      </c>
      <c r="Q36" s="39">
        <f>IF((I36*$D$61-I22)&gt;0,0,-(I36*$D$61-I22))</f>
        <v>0</v>
      </c>
      <c r="R36" s="39">
        <f>IF((J36*$D$61-J22)&gt;0,0,-(J36*$D$61-J22))</f>
        <v>0</v>
      </c>
      <c r="S36" s="39">
        <f>IF((K36*$D$61-K22)&gt;0,0,-(K36*$D$61-K22))</f>
        <v>0</v>
      </c>
      <c r="T36" s="39">
        <f>IF((L36*$D$61-L22)&gt;0,0,-(L36*$D$61-L22))</f>
        <v>0</v>
      </c>
      <c r="U36" s="39">
        <f>IF((M36*$D$61-M22)&gt;0,0,-(M36*$D$61-M22))</f>
        <v>0</v>
      </c>
      <c r="V36" s="39">
        <f>IF((N36*$D$61-N22)&gt;0,0,-(N36*$D$61-N22))</f>
        <v>0</v>
      </c>
      <c r="W36" s="17">
        <f>IF((O36*$D$61-O22)&gt;0,0,-(O36*$D$61-O22))</f>
        <v>0</v>
      </c>
      <c r="X36" s="38">
        <f>$D$77/(SQRT((($AJ$43+H9)/$D$79)^2+3*(16*$AJ$44/(PI()*$D$78^3)+3/4*P36/$D$79)^2))</f>
        <v>3.8596158356464167</v>
      </c>
      <c r="Y36" s="40">
        <f>$D$77/(SQRT((($AJ$43+I9)/$D$79)^2+3*(16*$AJ$44/(PI()*$D$78^3)+3/4*Q36/$D$79)^2))</f>
        <v>3.306214484020122</v>
      </c>
      <c r="Z36" s="40">
        <f>$D$77/(SQRT((($AJ$43+J9)/$D$79)^2+3*(16*$AJ$44/(PI()*$D$78^3)+3/4*R36/$D$79)^2))</f>
        <v>3.7636368289768609</v>
      </c>
      <c r="AA36" s="40">
        <f>$D$77/(SQRT((($AJ$43+K9)/$D$79)^2+3*(16*$AJ$44/(PI()*$D$78^3)+3/4*S36/$D$79)^2))</f>
        <v>2.7868704806362108</v>
      </c>
      <c r="AB36" s="40">
        <f>$D$77/(SQRT((($AJ$43+L9)/$D$79)^2+3*(16*$AJ$44/(PI()*$D$78^3)+3/4*T36/$D$79)^2))</f>
        <v>5.4941812037436524</v>
      </c>
      <c r="AC36" s="40">
        <f>$D$77/(SQRT((($AJ$43+M9)/$D$79)^2+3*(16*$AJ$44/(PI()*$D$78^3)+3/4*U36/$D$79)^2))</f>
        <v>5.3323809010868457</v>
      </c>
      <c r="AD36" s="40">
        <f>$D$77/(SQRT((($AJ$43+N9)/$D$79)^2+3*(16*$AJ$44/(PI()*$D$78^3)+3/4*V36/$D$79)^2))</f>
        <v>3.7636368289768609</v>
      </c>
      <c r="AE36" s="46">
        <f>$D$77/(SQRT((($AJ$43+O9)/$D$79)^2+3*(16*$AJ$44/(PI()*$D$78^3)+3/4*W36/$D$79)^2))</f>
        <v>3.4951074419552111</v>
      </c>
      <c r="AG36" s="60" t="s">
        <v>48</v>
      </c>
      <c r="AH36" s="61"/>
      <c r="AI36" s="61"/>
      <c r="AJ36" s="8">
        <v>90000</v>
      </c>
      <c r="AK36" s="9" t="s">
        <v>49</v>
      </c>
    </row>
    <row r="37" spans="2:37" x14ac:dyDescent="0.25">
      <c r="B37" s="13">
        <v>5</v>
      </c>
      <c r="C37" s="37" t="s">
        <v>23</v>
      </c>
      <c r="D37" s="37"/>
      <c r="E37" s="37"/>
      <c r="F37" s="37"/>
      <c r="G37" s="14"/>
      <c r="H37" s="15">
        <f>($AJ$43-H10)</f>
        <v>45769.685109344879</v>
      </c>
      <c r="I37" s="39">
        <f>($AJ$43-I10)</f>
        <v>33422.020304937971</v>
      </c>
      <c r="J37" s="39">
        <f>($AJ$43-J10)</f>
        <v>32161.374263568308</v>
      </c>
      <c r="K37" s="39">
        <f>($AJ$43-K10)</f>
        <v>5858.5595746748149</v>
      </c>
      <c r="L37" s="39">
        <f>($AJ$43-L10)</f>
        <v>58271.554312996654</v>
      </c>
      <c r="M37" s="39">
        <f>($AJ$43-M10)</f>
        <v>50939.523065155234</v>
      </c>
      <c r="N37" s="39">
        <f>($AJ$43-N10)</f>
        <v>32161.374263568308</v>
      </c>
      <c r="O37" s="17">
        <f>($AJ$43-O10)</f>
        <v>15636.343189165156</v>
      </c>
      <c r="P37" s="15">
        <f>IF((H37*$D$61-H23)&gt;0,0,-(H37*$D$61-H23))</f>
        <v>0</v>
      </c>
      <c r="Q37" s="39">
        <f>IF((I37*$D$61-I23)&gt;0,0,-(I37*$D$61-I23))</f>
        <v>0</v>
      </c>
      <c r="R37" s="39">
        <f>IF((J37*$D$61-J23)&gt;0,0,-(J37*$D$61-J23))</f>
        <v>0</v>
      </c>
      <c r="S37" s="39">
        <f>IF((K37*$D$61-K23)&gt;0,0,-(K37*$D$61-K23))</f>
        <v>480.97158867301528</v>
      </c>
      <c r="T37" s="39">
        <f>IF((L37*$D$61-L23)&gt;0,0,-(L37*$D$61-L23))</f>
        <v>0</v>
      </c>
      <c r="U37" s="39">
        <f>IF((M37*$D$61-M23)&gt;0,0,-(M37*$D$61-M23))</f>
        <v>0</v>
      </c>
      <c r="V37" s="39">
        <f>IF((N37*$D$61-N23)&gt;0,0,-(N37*$D$61-N23))</f>
        <v>0</v>
      </c>
      <c r="W37" s="17">
        <f>IF((O37*$D$61-O23)&gt;0,0,-(O37*$D$61-O23))</f>
        <v>0</v>
      </c>
      <c r="X37" s="38">
        <f>$D$77/(SQRT((($AJ$43+H10)/$D$79)^2+3*(16*$AJ$44/(PI()*$D$78^3)+3/4*P37/$D$79)^2))</f>
        <v>5.1745383763446426</v>
      </c>
      <c r="Y37" s="40">
        <f>$D$77/(SQRT((($AJ$43+I10)/$D$79)^2+3*(16*$AJ$44/(PI()*$D$78^3)+3/4*Q37/$D$79)^2))</f>
        <v>3.8700836189775512</v>
      </c>
      <c r="Z37" s="40">
        <f>$D$77/(SQRT((($AJ$43+J10)/$D$79)^2+3*(16*$AJ$44/(PI()*$D$78^3)+3/4*R37/$D$79)^2))</f>
        <v>3.7636368289768609</v>
      </c>
      <c r="AA37" s="40">
        <f>$D$77/(SQRT((($AJ$43+K10)/$D$79)^2+3*(16*$AJ$44/(PI()*$D$78^3)+3/4*S37/$D$79)^2))</f>
        <v>2.3142926639716221</v>
      </c>
      <c r="AB37" s="40">
        <f>$D$77/(SQRT((($AJ$43+L10)/$D$79)^2+3*(16*$AJ$44/(PI()*$D$78^3)+3/4*T37/$D$79)^2))</f>
        <v>6.6625968464398255</v>
      </c>
      <c r="AC37" s="40">
        <f>$D$77/(SQRT((($AJ$43+M10)/$D$79)^2+3*(16*$AJ$44/(PI()*$D$78^3)+3/4*U37/$D$79)^2))</f>
        <v>5.8328527257816924</v>
      </c>
      <c r="AD37" s="40">
        <f>$D$77/(SQRT((($AJ$43+N10)/$D$79)^2+3*(16*$AJ$44/(PI()*$D$78^3)+3/4*V37/$D$79)^2))</f>
        <v>3.7636368289768609</v>
      </c>
      <c r="AE37" s="46">
        <f>$D$77/(SQRT((($AJ$43+O10)/$D$79)^2+3*(16*$AJ$44/(PI()*$D$78^3)+3/4*W37/$D$79)^2))</f>
        <v>2.722023638687344</v>
      </c>
      <c r="AG37" s="62"/>
      <c r="AH37" s="63"/>
      <c r="AI37" s="63"/>
      <c r="AJ37" s="33">
        <f>AJ36*10^-3</f>
        <v>90</v>
      </c>
      <c r="AK37" s="29" t="s">
        <v>50</v>
      </c>
    </row>
    <row r="38" spans="2:37" x14ac:dyDescent="0.25">
      <c r="B38" s="13">
        <v>6</v>
      </c>
      <c r="C38" s="37" t="s">
        <v>24</v>
      </c>
      <c r="D38" s="37"/>
      <c r="E38" s="37"/>
      <c r="F38" s="37"/>
      <c r="G38" s="14"/>
      <c r="H38" s="15">
        <f>($AJ$43-H11)</f>
        <v>33139.861834366951</v>
      </c>
      <c r="I38" s="39">
        <f>($AJ$43-I11)</f>
        <v>26886.567356904034</v>
      </c>
      <c r="J38" s="39">
        <f>($AJ$43-J11)</f>
        <v>32161.374263568308</v>
      </c>
      <c r="K38" s="39">
        <f>($AJ$43-K11)</f>
        <v>18791.526669725383</v>
      </c>
      <c r="L38" s="39">
        <f>($AJ$43-L11)</f>
        <v>45641.731038018719</v>
      </c>
      <c r="M38" s="39">
        <f>($AJ$43-M11)</f>
        <v>44404.0701171213</v>
      </c>
      <c r="N38" s="39">
        <f>($AJ$43-N11)</f>
        <v>32161.374263568308</v>
      </c>
      <c r="O38" s="17">
        <f>($AJ$43-O11)</f>
        <v>28569.310284215717</v>
      </c>
      <c r="P38" s="15">
        <f>IF((H38*$D$61-H24)&gt;0,0,-(H38*$D$61-H24))</f>
        <v>0</v>
      </c>
      <c r="Q38" s="39">
        <f>IF((I38*$D$61-I24)&gt;0,0,-(I38*$D$61-I24))</f>
        <v>0</v>
      </c>
      <c r="R38" s="39">
        <f>IF((J38*$D$61-J24)&gt;0,0,-(J38*$D$61-J24))</f>
        <v>0</v>
      </c>
      <c r="S38" s="39">
        <f>IF((K38*$D$61-K24)&gt;0,0,-(K38*$D$61-K24))</f>
        <v>0</v>
      </c>
      <c r="T38" s="39">
        <f>IF((L38*$D$61-L24)&gt;0,0,-(L38*$D$61-L24))</f>
        <v>0</v>
      </c>
      <c r="U38" s="39">
        <f>IF((M38*$D$61-M24)&gt;0,0,-(M38*$D$61-M24))</f>
        <v>0</v>
      </c>
      <c r="V38" s="39">
        <f>IF((N38*$D$61-N24)&gt;0,0,-(N38*$D$61-N24))</f>
        <v>0</v>
      </c>
      <c r="W38" s="17">
        <f>IF((O38*$D$61-O24)&gt;0,0,-(O38*$D$61-O24))</f>
        <v>0</v>
      </c>
      <c r="X38" s="38">
        <f>$D$77/(SQRT((($AJ$43+H11)/$D$79)^2+3*(16*$AJ$44/(PI()*$D$78^3)+3/4*P38/$D$79)^2))</f>
        <v>3.8458533271493667</v>
      </c>
      <c r="Y38" s="40">
        <f>$D$77/(SQRT((($AJ$43+I11)/$D$79)^2+3*(16*$AJ$44/(PI()*$D$78^3)+3/4*Q38/$D$79)^2))</f>
        <v>3.3655800008081624</v>
      </c>
      <c r="Z38" s="40">
        <f>$D$77/(SQRT((($AJ$43+J11)/$D$79)^2+3*(16*$AJ$44/(PI()*$D$78^3)+3/4*R38/$D$79)^2))</f>
        <v>3.7636368289768609</v>
      </c>
      <c r="AA38" s="40">
        <f>$D$77/(SQRT((($AJ$43+K11)/$D$79)^2+3*(16*$AJ$44/(PI()*$D$78^3)+3/4*S38/$D$79)^2))</f>
        <v>2.8790681889271745</v>
      </c>
      <c r="AB38" s="40">
        <f>$D$77/(SQRT((($AJ$43+L11)/$D$79)^2+3*(16*$AJ$44/(PI()*$D$78^3)+3/4*T38/$D$79)^2))</f>
        <v>5.1587100704446005</v>
      </c>
      <c r="AC38" s="40">
        <f>$D$77/(SQRT((($AJ$43+M11)/$D$79)^2+3*(16*$AJ$44/(PI()*$D$78^3)+3/4*U38/$D$79)^2))</f>
        <v>5.0076261568820986</v>
      </c>
      <c r="AD38" s="40">
        <f>$D$77/(SQRT((($AJ$43+N11)/$D$79)^2+3*(16*$AJ$44/(PI()*$D$78^3)+3/4*V38/$D$79)^2))</f>
        <v>3.7636368289768609</v>
      </c>
      <c r="AE38" s="46">
        <f>$D$77/(SQRT((($AJ$43+O11)/$D$79)^2+3*(16*$AJ$44/(PI()*$D$78^3)+3/4*W38/$D$79)^2))</f>
        <v>3.4847219613755516</v>
      </c>
      <c r="AG38" s="13"/>
      <c r="AH38" s="37"/>
      <c r="AI38" s="37"/>
      <c r="AJ38" s="37"/>
      <c r="AK38" s="14"/>
    </row>
    <row r="39" spans="2:37" x14ac:dyDescent="0.25">
      <c r="B39" s="13">
        <v>7</v>
      </c>
      <c r="C39" s="37" t="s">
        <v>25</v>
      </c>
      <c r="D39" s="37"/>
      <c r="E39" s="37"/>
      <c r="F39" s="37"/>
      <c r="G39" s="14"/>
      <c r="H39" s="15">
        <f>($AJ$43-H12)</f>
        <v>56353.105364697709</v>
      </c>
      <c r="I39" s="39">
        <f>($AJ$43-I12)</f>
        <v>44523.76085367905</v>
      </c>
      <c r="J39" s="39">
        <f>($AJ$43-J12)</f>
        <v>32161.374263568308</v>
      </c>
      <c r="K39" s="39">
        <f>($AJ$43-K12)</f>
        <v>6735.0090351872932</v>
      </c>
      <c r="L39" s="39">
        <f>($AJ$43-L12)</f>
        <v>56353.105364697709</v>
      </c>
      <c r="M39" s="39">
        <f>($AJ$43-M12)</f>
        <v>44523.76085367905</v>
      </c>
      <c r="N39" s="39">
        <f>($AJ$43-N12)</f>
        <v>32161.374263568308</v>
      </c>
      <c r="O39" s="17">
        <f>($AJ$43-O12)</f>
        <v>6735.0090351872932</v>
      </c>
      <c r="P39" s="15">
        <f>IF((H39*$D$61-H25)&gt;0,0,-(H39*$D$61-H25))</f>
        <v>0</v>
      </c>
      <c r="Q39" s="39">
        <f>IF((I39*$D$61-I25)&gt;0,0,-(I39*$D$61-I25))</f>
        <v>0</v>
      </c>
      <c r="R39" s="39">
        <f>IF((J39*$D$61-J25)&gt;0,0,-(J39*$D$61-J25))</f>
        <v>0</v>
      </c>
      <c r="S39" s="39">
        <f>IF((K39*$D$61-K25)&gt;0,0,-(K39*$D$61-K25))</f>
        <v>0</v>
      </c>
      <c r="T39" s="39">
        <f>IF((L39*$D$61-L25)&gt;0,0,-(L39*$D$61-L25))</f>
        <v>0</v>
      </c>
      <c r="U39" s="39">
        <f>IF((M39*$D$61-M25)&gt;0,0,-(M39*$D$61-M25))</f>
        <v>0</v>
      </c>
      <c r="V39" s="39">
        <f>IF((N39*$D$61-N25)&gt;0,0,-(N39*$D$61-N25))</f>
        <v>0</v>
      </c>
      <c r="W39" s="17">
        <f>IF((O39*$D$61-O25)&gt;0,0,-(O39*$D$61-O25))</f>
        <v>0</v>
      </c>
      <c r="X39" s="38">
        <f>$D$77/(SQRT((($AJ$43+H12)/$D$79)^2+3*(16*$AJ$44/(PI()*$D$78^3)+3/4*P39/$D$79)^2))</f>
        <v>6.4788519735711061</v>
      </c>
      <c r="Y39" s="40">
        <f>$D$77/(SQRT((($AJ$43+I12)/$D$79)^2+3*(16*$AJ$44/(PI()*$D$78^3)+3/4*Q39/$D$79)^2))</f>
        <v>5.0220684681497767</v>
      </c>
      <c r="Z39" s="40">
        <f>$D$77/(SQRT((($AJ$43+J12)/$D$79)^2+3*(16*$AJ$44/(PI()*$D$78^3)+3/4*R39/$D$79)^2))</f>
        <v>3.7636368289768609</v>
      </c>
      <c r="AA39" s="40">
        <f>$D$77/(SQRT((($AJ$43+K12)/$D$79)^2+3*(16*$AJ$44/(PI()*$D$78^3)+3/4*S39/$D$79)^2))</f>
        <v>2.353500135198991</v>
      </c>
      <c r="AB39" s="40">
        <f>$D$77/(SQRT((($AJ$43+L12)/$D$79)^2+3*(16*$AJ$44/(PI()*$D$78^3)+3/4*T39/$D$79)^2))</f>
        <v>6.4788519735711061</v>
      </c>
      <c r="AC39" s="40">
        <f>$D$77/(SQRT((($AJ$43+M12)/$D$79)^2+3*(16*$AJ$44/(PI()*$D$78^3)+3/4*U39/$D$79)^2))</f>
        <v>5.0220684681497767</v>
      </c>
      <c r="AD39" s="40">
        <f>$D$77/(SQRT((($AJ$43+N12)/$D$79)^2+3*(16*$AJ$44/(PI()*$D$78^3)+3/4*V39/$D$79)^2))</f>
        <v>3.7636368289768609</v>
      </c>
      <c r="AE39" s="46">
        <f>$D$77/(SQRT((($AJ$43+O12)/$D$79)^2+3*(16*$AJ$44/(PI()*$D$78^3)+3/4*W39/$D$79)^2))</f>
        <v>2.353500135198991</v>
      </c>
      <c r="AG39" s="64" t="s">
        <v>66</v>
      </c>
      <c r="AH39" s="65"/>
      <c r="AI39" s="65"/>
      <c r="AJ39" s="8">
        <v>0.25</v>
      </c>
      <c r="AK39" s="9"/>
    </row>
    <row r="40" spans="2:37" x14ac:dyDescent="0.25">
      <c r="B40" s="13">
        <v>8</v>
      </c>
      <c r="C40" s="37" t="s">
        <v>26</v>
      </c>
      <c r="D40" s="37"/>
      <c r="E40" s="37"/>
      <c r="F40" s="37"/>
      <c r="G40" s="14"/>
      <c r="H40" s="15">
        <f>($AJ$43-H13)</f>
        <v>43325.146679069519</v>
      </c>
      <c r="I40" s="39">
        <f>($AJ$43-I13)</f>
        <v>38733.453180894307</v>
      </c>
      <c r="J40" s="39">
        <f>($AJ$43-J13)</f>
        <v>32161.374263568308</v>
      </c>
      <c r="K40" s="39">
        <f>($AJ$43-K13)</f>
        <v>24065.32293348269</v>
      </c>
      <c r="L40" s="39">
        <f>($AJ$43-L13)</f>
        <v>43325.146679069519</v>
      </c>
      <c r="M40" s="39">
        <f>($AJ$43-M13)</f>
        <v>38733.453180894307</v>
      </c>
      <c r="N40" s="39">
        <f>($AJ$43-N13)</f>
        <v>32161.374263568308</v>
      </c>
      <c r="O40" s="17">
        <f>($AJ$43-O13)</f>
        <v>24065.32293348269</v>
      </c>
      <c r="P40" s="15">
        <f>IF((H40*$D$61-H26)&gt;0,0,-(H40*$D$61-H26))</f>
        <v>0</v>
      </c>
      <c r="Q40" s="39">
        <f>IF((I40*$D$61-I26)&gt;0,0,-(I40*$D$61-I26))</f>
        <v>0</v>
      </c>
      <c r="R40" s="39">
        <f>IF((J40*$D$61-J26)&gt;0,0,-(J40*$D$61-J26))</f>
        <v>0</v>
      </c>
      <c r="S40" s="39">
        <f>IF((K40*$D$61-K26)&gt;0,0,-(K40*$D$61-K26))</f>
        <v>0</v>
      </c>
      <c r="T40" s="39">
        <f>IF((L40*$D$61-L26)&gt;0,0,-(L40*$D$61-L26))</f>
        <v>0</v>
      </c>
      <c r="U40" s="39">
        <f>IF((M40*$D$61-M26)&gt;0,0,-(M40*$D$61-M26))</f>
        <v>0</v>
      </c>
      <c r="V40" s="39">
        <f>IF((N40*$D$61-N26)&gt;0,0,-(N40*$D$61-N26))</f>
        <v>0</v>
      </c>
      <c r="W40" s="17">
        <f>IF((O40*$D$61-O26)&gt;0,0,-(O40*$D$61-O26))</f>
        <v>0</v>
      </c>
      <c r="X40" s="38">
        <f>$D$77/(SQRT((($AJ$43+H13)/$D$79)^2+3*(16*$AJ$44/(PI()*$D$78^3)+3/4*P40/$D$79)^2))</f>
        <v>4.8792032649555201</v>
      </c>
      <c r="Y40" s="40">
        <f>$D$77/(SQRT((($AJ$43+I13)/$D$79)^2+3*(16*$AJ$44/(PI()*$D$78^3)+3/4*Q40/$D$79)^2))</f>
        <v>4.3722324648541147</v>
      </c>
      <c r="Z40" s="40">
        <f>$D$77/(SQRT((($AJ$43+J13)/$D$79)^2+3*(16*$AJ$44/(PI()*$D$78^3)+3/4*R40/$D$79)^2))</f>
        <v>3.7636368289768609</v>
      </c>
      <c r="AA40" s="40">
        <f>$D$77/(SQRT((($AJ$43+K13)/$D$79)^2+3*(16*$AJ$44/(PI()*$D$78^3)+3/4*S40/$D$79)^2))</f>
        <v>3.1807164976370799</v>
      </c>
      <c r="AB40" s="40">
        <f>$D$77/(SQRT((($AJ$43+L13)/$D$79)^2+3*(16*$AJ$44/(PI()*$D$78^3)+3/4*T40/$D$79)^2))</f>
        <v>4.8792032649555201</v>
      </c>
      <c r="AC40" s="40">
        <f>$D$77/(SQRT((($AJ$43+M13)/$D$79)^2+3*(16*$AJ$44/(PI()*$D$78^3)+3/4*U40/$D$79)^2))</f>
        <v>4.3722324648541147</v>
      </c>
      <c r="AD40" s="40">
        <f>$D$77/(SQRT((($AJ$43+N13)/$D$79)^2+3*(16*$AJ$44/(PI()*$D$78^3)+3/4*V40/$D$79)^2))</f>
        <v>3.7636368289768609</v>
      </c>
      <c r="AE40" s="46">
        <f>$D$77/(SQRT((($AJ$43+O13)/$D$79)^2+3*(16*$AJ$44/(PI()*$D$78^3)+3/4*W40/$D$79)^2))</f>
        <v>3.1807164976370799</v>
      </c>
      <c r="AG40" s="35" t="s">
        <v>70</v>
      </c>
      <c r="AH40" s="42"/>
      <c r="AI40" s="42"/>
      <c r="AJ40" s="37">
        <f>1-AJ39</f>
        <v>0.75</v>
      </c>
      <c r="AK40" s="14"/>
    </row>
    <row r="41" spans="2:37" x14ac:dyDescent="0.25">
      <c r="B41" s="13">
        <v>9</v>
      </c>
      <c r="C41" s="37" t="s">
        <v>27</v>
      </c>
      <c r="D41" s="37"/>
      <c r="E41" s="37"/>
      <c r="F41" s="37"/>
      <c r="G41" s="14"/>
      <c r="H41" s="15">
        <f>($AJ$43-H14)</f>
        <v>63018.747905123877</v>
      </c>
      <c r="I41" s="39">
        <f>($AJ$43-I14)</f>
        <v>48904.211270292028</v>
      </c>
      <c r="J41" s="39">
        <f>($AJ$43-J14)</f>
        <v>32161.374263568308</v>
      </c>
      <c r="K41" s="39">
        <f>($AJ$43-K14)</f>
        <v>3815.4304481718427</v>
      </c>
      <c r="L41" s="39">
        <f>($AJ$43-L14)</f>
        <v>63018.747905123877</v>
      </c>
      <c r="M41" s="39">
        <f>($AJ$43-M14)</f>
        <v>48904.211270292028</v>
      </c>
      <c r="N41" s="39">
        <f>($AJ$43-N14)</f>
        <v>32161.374263568308</v>
      </c>
      <c r="O41" s="17">
        <f>($AJ$43-O14)</f>
        <v>3815.4304481718427</v>
      </c>
      <c r="P41" s="15">
        <f>IF((H41*$D$61-H27)&gt;0,0,-(H41*$D$61-H27))</f>
        <v>0</v>
      </c>
      <c r="Q41" s="39">
        <f>IF((I41*$D$61-I27)&gt;0,0,-(I41*$D$61-I27))</f>
        <v>0</v>
      </c>
      <c r="R41" s="39">
        <f>IF((J41*$D$61-J27)&gt;0,0,-(J41*$D$61-J27))</f>
        <v>0</v>
      </c>
      <c r="S41" s="39">
        <f>IF((K41*$D$61-K27)&gt;0,0,-(K41*$D$61-K27))</f>
        <v>0</v>
      </c>
      <c r="T41" s="39">
        <f>IF((L41*$D$61-L27)&gt;0,0,-(L41*$D$61-L27))</f>
        <v>0</v>
      </c>
      <c r="U41" s="39">
        <f>IF((M41*$D$61-M27)&gt;0,0,-(M41*$D$61-M27))</f>
        <v>0</v>
      </c>
      <c r="V41" s="39">
        <f>IF((N41*$D$61-N27)&gt;0,0,-(N41*$D$61-N27))</f>
        <v>0</v>
      </c>
      <c r="W41" s="17">
        <f>IF((O41*$D$61-O27)&gt;0,0,-(O41*$D$61-O27))</f>
        <v>0</v>
      </c>
      <c r="X41" s="38">
        <f>$D$77/(SQRT((($AJ$43+H14)/$D$79)^2+3*(16*$AJ$44/(PI()*$D$78^3)+3/4*P41/$D$79)^2))</f>
        <v>6.9262178482329491</v>
      </c>
      <c r="Y41" s="40">
        <f>$D$77/(SQRT((($AJ$43+I14)/$D$79)^2+3*(16*$AJ$44/(PI()*$D$78^3)+3/4*Q41/$D$79)^2))</f>
        <v>5.571325895964244</v>
      </c>
      <c r="Z41" s="40">
        <f>$D$77/(SQRT((($AJ$43+J14)/$D$79)^2+3*(16*$AJ$44/(PI()*$D$78^3)+3/4*R41/$D$79)^2))</f>
        <v>3.7636368289768609</v>
      </c>
      <c r="AA41" s="40">
        <f>$D$77/(SQRT((($AJ$43+K14)/$D$79)^2+3*(16*$AJ$44/(PI()*$D$78^3)+3/4*S41/$D$79)^2))</f>
        <v>2.2521694915180048</v>
      </c>
      <c r="AB41" s="40">
        <f>$D$77/(SQRT((($AJ$43+L14)/$D$79)^2+3*(16*$AJ$44/(PI()*$D$78^3)+3/4*T41/$D$79)^2))</f>
        <v>6.9262178482329491</v>
      </c>
      <c r="AC41" s="40">
        <f>$D$77/(SQRT((($AJ$43+M14)/$D$79)^2+3*(16*$AJ$44/(PI()*$D$78^3)+3/4*U41/$D$79)^2))</f>
        <v>5.571325895964244</v>
      </c>
      <c r="AD41" s="40">
        <f>$D$77/(SQRT((($AJ$43+N14)/$D$79)^2+3*(16*$AJ$44/(PI()*$D$78^3)+3/4*V41/$D$79)^2))</f>
        <v>3.7636368289768609</v>
      </c>
      <c r="AE41" s="46">
        <f>$D$77/(SQRT((($AJ$43+O14)/$D$79)^2+3*(16*$AJ$44/(PI()*$D$78^3)+3/4*W41/$D$79)^2))</f>
        <v>2.2521694915180048</v>
      </c>
      <c r="AG41" s="66" t="s">
        <v>71</v>
      </c>
      <c r="AH41" s="67"/>
      <c r="AI41" s="67"/>
      <c r="AJ41" s="33">
        <f>1+AJ39</f>
        <v>1.25</v>
      </c>
      <c r="AK41" s="29"/>
    </row>
    <row r="42" spans="2:37" ht="15.75" thickBot="1" x14ac:dyDescent="0.3">
      <c r="B42" s="18">
        <v>10</v>
      </c>
      <c r="C42" s="19" t="s">
        <v>28</v>
      </c>
      <c r="D42" s="19"/>
      <c r="E42" s="19"/>
      <c r="F42" s="19"/>
      <c r="G42" s="20"/>
      <c r="H42" s="21">
        <f>($AJ$43-H15)</f>
        <v>58464.186636968268</v>
      </c>
      <c r="I42" s="22">
        <f>($AJ$43-I15)</f>
        <v>45431.683609761873</v>
      </c>
      <c r="J42" s="22">
        <f>($AJ$43-J15)</f>
        <v>32161.374263568308</v>
      </c>
      <c r="K42" s="22">
        <f>($AJ$43-K15)</f>
        <v>3799.4509860426297</v>
      </c>
      <c r="L42" s="22">
        <f>($AJ$43-L15)</f>
        <v>58464.186636968268</v>
      </c>
      <c r="M42" s="22">
        <f>($AJ$43-M15)</f>
        <v>45431.683609761873</v>
      </c>
      <c r="N42" s="22">
        <f>($AJ$43-N15)</f>
        <v>32161.374263568308</v>
      </c>
      <c r="O42" s="23">
        <f>($AJ$43-O15)</f>
        <v>3799.4509860426297</v>
      </c>
      <c r="P42" s="21">
        <f>IF((H42*$D$61-H28)&gt;0,0,-(H42*$D$61-H28))</f>
        <v>0</v>
      </c>
      <c r="Q42" s="22">
        <f>IF((I42*$D$61-I28)&gt;0,0,-(I42*$D$61-I28))</f>
        <v>0</v>
      </c>
      <c r="R42" s="22">
        <f>IF((J42*$D$61-J28)&gt;0,0,-(J42*$D$61-J28))</f>
        <v>0</v>
      </c>
      <c r="S42" s="22">
        <f>IF((K42*$D$61-K28)&gt;0,0,-(K42*$D$61-K28))</f>
        <v>4741.5586910328811</v>
      </c>
      <c r="T42" s="22">
        <f>IF((L42*$D$61-L28)&gt;0,0,-(L42*$D$61-L28))</f>
        <v>0</v>
      </c>
      <c r="U42" s="22">
        <f>IF((M42*$D$61-M28)&gt;0,0,-(M42*$D$61-M28))</f>
        <v>0</v>
      </c>
      <c r="V42" s="22">
        <f>IF((N42*$D$61-N28)&gt;0,0,-(N42*$D$61-N28))</f>
        <v>0</v>
      </c>
      <c r="W42" s="23">
        <f>IF((O42*$D$61-O28)&gt;0,0,-(O42*$D$61-O28))</f>
        <v>4741.5586910328811</v>
      </c>
      <c r="X42" s="47">
        <f>$D$77/(SQRT((($AJ$43+H15)/$D$79)^2+3*(16*$AJ$44/(PI()*$D$78^3)+3/4*P42/$D$79)^2))</f>
        <v>6.6790021958144044</v>
      </c>
      <c r="Y42" s="48">
        <f>$D$77/(SQRT((($AJ$43+I15)/$D$79)^2+3*(16*$AJ$44/(PI()*$D$78^3)+3/4*Q42/$D$79)^2))</f>
        <v>5.1328072845363355</v>
      </c>
      <c r="Z42" s="48">
        <f>$D$77/(SQRT((($AJ$43+J15)/$D$79)^2+3*(16*$AJ$44/(PI()*$D$78^3)+3/4*R42/$D$79)^2))</f>
        <v>3.7636368289768609</v>
      </c>
      <c r="AA42" s="48">
        <f>$D$77/(SQRT((($AJ$43+K15)/$D$79)^2+3*(16*$AJ$44/(PI()*$D$78^3)+3/4*S42/$D$79)^2))</f>
        <v>2.1749795164245644</v>
      </c>
      <c r="AB42" s="48">
        <f>$D$77/(SQRT((($AJ$43+L15)/$D$79)^2+3*(16*$AJ$44/(PI()*$D$78^3)+3/4*T42/$D$79)^2))</f>
        <v>6.6790021958144044</v>
      </c>
      <c r="AC42" s="48">
        <f>$D$77/(SQRT((($AJ$43+M15)/$D$79)^2+3*(16*$AJ$44/(PI()*$D$78^3)+3/4*U42/$D$79)^2))</f>
        <v>5.1328072845363355</v>
      </c>
      <c r="AD42" s="48">
        <f>$D$77/(SQRT((($AJ$43+N15)/$D$79)^2+3*(16*$AJ$44/(PI()*$D$78^3)+3/4*V42/$D$79)^2))</f>
        <v>3.7636368289768609</v>
      </c>
      <c r="AE42" s="49">
        <f>$D$77/(SQRT((($AJ$43+O15)/$D$79)^2+3*(16*$AJ$44/(PI()*$D$78^3)+3/4*W42/$D$79)^2))</f>
        <v>2.1749795164245644</v>
      </c>
      <c r="AG42" s="13"/>
      <c r="AH42" s="37"/>
      <c r="AI42" s="37"/>
      <c r="AJ42" s="37"/>
      <c r="AK42" s="14"/>
    </row>
    <row r="43" spans="2:37" ht="15.75" thickBot="1" x14ac:dyDescent="0.3">
      <c r="B43" s="37"/>
      <c r="C43" s="37"/>
      <c r="D43" s="37"/>
      <c r="E43" s="37"/>
      <c r="F43" s="37"/>
      <c r="G43" s="37"/>
      <c r="H43" s="39"/>
      <c r="I43" s="39"/>
      <c r="AG43" s="64" t="s">
        <v>62</v>
      </c>
      <c r="AH43" s="65"/>
      <c r="AI43" s="65"/>
      <c r="AJ43" s="8">
        <f>AJ40*2*AJ36/(1.27/PI()+$D$64*$D$68/COS($D$67*PI()/180)+$D$74*$D$73)</f>
        <v>32161.374263568308</v>
      </c>
      <c r="AK43" s="9" t="s">
        <v>34</v>
      </c>
    </row>
    <row r="44" spans="2:37" ht="15.75" thickBot="1" x14ac:dyDescent="0.3">
      <c r="B44" s="37"/>
      <c r="C44" s="37"/>
      <c r="D44" s="37"/>
      <c r="E44" s="37"/>
      <c r="F44" s="37"/>
      <c r="G44" s="37"/>
      <c r="H44" s="56" t="s">
        <v>69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G44" s="66" t="s">
        <v>63</v>
      </c>
      <c r="AH44" s="67"/>
      <c r="AI44" s="67"/>
      <c r="AJ44" s="33">
        <f>AJ43/2*((1.27/PI()+$D$64*$D$68/COS($D$67*PI()/180)))</f>
        <v>32960.613723383445</v>
      </c>
      <c r="AK44" s="29" t="s">
        <v>49</v>
      </c>
    </row>
    <row r="45" spans="2:37" ht="15.75" thickBot="1" x14ac:dyDescent="0.3">
      <c r="H45" s="24" t="s">
        <v>59</v>
      </c>
      <c r="I45" s="25"/>
      <c r="J45" s="25"/>
      <c r="K45" s="25"/>
      <c r="L45" s="25"/>
      <c r="M45" s="25"/>
      <c r="N45" s="25"/>
      <c r="O45" s="26"/>
      <c r="P45" s="24" t="s">
        <v>61</v>
      </c>
      <c r="Q45" s="25"/>
      <c r="R45" s="25"/>
      <c r="S45" s="25"/>
      <c r="T45" s="25"/>
      <c r="U45" s="25"/>
      <c r="V45" s="25"/>
      <c r="W45" s="26"/>
      <c r="X45" s="43" t="s">
        <v>33</v>
      </c>
      <c r="Y45" s="44"/>
      <c r="Z45" s="44"/>
      <c r="AA45" s="44"/>
      <c r="AB45" s="44"/>
      <c r="AC45" s="44"/>
      <c r="AD45" s="44"/>
      <c r="AE45" s="45"/>
      <c r="AG45" s="34"/>
      <c r="AH45" s="55"/>
      <c r="AI45" s="55"/>
      <c r="AJ45" s="37"/>
      <c r="AK45" s="14"/>
    </row>
    <row r="46" spans="2:37" x14ac:dyDescent="0.25">
      <c r="B46" s="54" t="s">
        <v>5</v>
      </c>
      <c r="C46" s="50" t="s">
        <v>6</v>
      </c>
      <c r="D46" s="50"/>
      <c r="E46" s="50"/>
      <c r="F46" s="50"/>
      <c r="G46" s="50"/>
      <c r="H46" s="51" t="s">
        <v>11</v>
      </c>
      <c r="I46" s="52" t="s">
        <v>12</v>
      </c>
      <c r="J46" s="52" t="s">
        <v>13</v>
      </c>
      <c r="K46" s="52" t="s">
        <v>14</v>
      </c>
      <c r="L46" s="52" t="s">
        <v>15</v>
      </c>
      <c r="M46" s="52" t="s">
        <v>16</v>
      </c>
      <c r="N46" s="52" t="s">
        <v>17</v>
      </c>
      <c r="O46" s="53" t="s">
        <v>18</v>
      </c>
      <c r="P46" s="51" t="s">
        <v>11</v>
      </c>
      <c r="Q46" s="52" t="s">
        <v>12</v>
      </c>
      <c r="R46" s="52" t="s">
        <v>13</v>
      </c>
      <c r="S46" s="52" t="s">
        <v>14</v>
      </c>
      <c r="T46" s="52" t="s">
        <v>15</v>
      </c>
      <c r="U46" s="52" t="s">
        <v>16</v>
      </c>
      <c r="V46" s="52" t="s">
        <v>17</v>
      </c>
      <c r="W46" s="53" t="s">
        <v>18</v>
      </c>
      <c r="X46" s="51" t="s">
        <v>11</v>
      </c>
      <c r="Y46" s="52" t="s">
        <v>12</v>
      </c>
      <c r="Z46" s="52" t="s">
        <v>13</v>
      </c>
      <c r="AA46" s="52" t="s">
        <v>14</v>
      </c>
      <c r="AB46" s="52" t="s">
        <v>15</v>
      </c>
      <c r="AC46" s="52" t="s">
        <v>16</v>
      </c>
      <c r="AD46" s="52" t="s">
        <v>17</v>
      </c>
      <c r="AE46" s="53" t="s">
        <v>18</v>
      </c>
      <c r="AG46" s="64" t="s">
        <v>64</v>
      </c>
      <c r="AH46" s="65"/>
      <c r="AI46" s="65"/>
      <c r="AJ46" s="8">
        <f>AJ41*2*AJ36/(1.27/PI()+$D$64*$D$68/COS($D$67*PI()/180)+$D$74*$D$73)</f>
        <v>53602.290439280514</v>
      </c>
      <c r="AK46" s="9" t="s">
        <v>34</v>
      </c>
    </row>
    <row r="47" spans="2:37" x14ac:dyDescent="0.25">
      <c r="B47" s="13">
        <v>1</v>
      </c>
      <c r="C47" s="37" t="s">
        <v>19</v>
      </c>
      <c r="D47" s="37"/>
      <c r="E47" s="37"/>
      <c r="F47" s="37"/>
      <c r="G47" s="37"/>
      <c r="H47" s="15">
        <f>($AJ$46-H6)</f>
        <v>60289.102264553876</v>
      </c>
      <c r="I47" s="39">
        <f>($AJ$46-I6)</f>
        <v>56749.612391445378</v>
      </c>
      <c r="J47" s="39">
        <f>($AJ$46-J6)</f>
        <v>53602.290439280514</v>
      </c>
      <c r="K47" s="39">
        <f>($AJ$46-K6)</f>
        <v>45442.738688141253</v>
      </c>
      <c r="L47" s="39">
        <f>($AJ$46-L6)</f>
        <v>60289.102264553876</v>
      </c>
      <c r="M47" s="39">
        <f>($AJ$46-M6)</f>
        <v>56749.612391445378</v>
      </c>
      <c r="N47" s="39">
        <f>($AJ$46-N6)</f>
        <v>53602.290439280514</v>
      </c>
      <c r="O47" s="17">
        <f>($AJ$46-O6)</f>
        <v>45442.738688141253</v>
      </c>
      <c r="P47" s="15">
        <f>IF((H47*$D$61-H19)&gt;0,0,-(H47*$D$61-H19))</f>
        <v>0</v>
      </c>
      <c r="Q47" s="39">
        <f t="shared" ref="Q47:W47" si="1">IF((I47*$D$61-I19)&gt;0,0,-(I47*$D$61-I19))</f>
        <v>0</v>
      </c>
      <c r="R47" s="39">
        <f t="shared" si="1"/>
        <v>0</v>
      </c>
      <c r="S47" s="39">
        <f t="shared" si="1"/>
        <v>0</v>
      </c>
      <c r="T47" s="39">
        <f t="shared" si="1"/>
        <v>0</v>
      </c>
      <c r="U47" s="39">
        <f t="shared" si="1"/>
        <v>0</v>
      </c>
      <c r="V47" s="39">
        <f t="shared" si="1"/>
        <v>0</v>
      </c>
      <c r="W47" s="17">
        <f t="shared" si="1"/>
        <v>0</v>
      </c>
      <c r="X47" s="38">
        <f>$D$77/(SQRT((($AJ$46+H6)/$D$79)^2+3*(16*$AJ$47/(PI()*$D$78^3)+3/4*P47/$D$79)^2))</f>
        <v>2.4714397325260897</v>
      </c>
      <c r="Y47" s="40">
        <f>$D$77/(SQRT((($AJ$46+I6)/$D$79)^2+3*(16*$AJ$47/(PI()*$D$78^3)+3/4*Q47/$D$79)^2))</f>
        <v>2.354906986729143</v>
      </c>
      <c r="Z47" s="40">
        <f>$D$77/(SQRT((($AJ$46+J6)/$D$79)^2+3*(16*$AJ$47/(PI()*$D$78^3)+3/4*R47/$D$79)^2))</f>
        <v>2.2581820973861166</v>
      </c>
      <c r="AA47" s="40">
        <f>$D$77/(SQRT((($AJ$46+K6)/$D$79)^2+3*(16*$AJ$47/(PI()*$D$78^3)+3/4*S47/$D$79)^2))</f>
        <v>2.0350896652596142</v>
      </c>
      <c r="AB47" s="40">
        <f>$D$77/(SQRT((($AJ$46+L6)/$D$79)^2+3*(16*$AJ$47/(PI()*$D$78^3)+3/4*T47/$D$79)^2))</f>
        <v>2.4714397325260897</v>
      </c>
      <c r="AC47" s="40">
        <f>$D$77/(SQRT((($AJ$46+M6)/$D$79)^2+3*(16*$AJ$47/(PI()*$D$78^3)+3/4*U47/$D$79)^2))</f>
        <v>2.354906986729143</v>
      </c>
      <c r="AD47" s="40">
        <f>$D$77/(SQRT((($AJ$46+N6)/$D$79)^2+3*(16*$AJ$47/(PI()*$D$78^3)+3/4*V47/$D$79)^2))</f>
        <v>2.2581820973861166</v>
      </c>
      <c r="AE47" s="46">
        <f>$D$77/(SQRT((($AJ$46+O6)/$D$79)^2+3*(16*$AJ$47/(PI()*$D$78^3)+3/4*W47/$D$79)^2))</f>
        <v>2.0350896652596142</v>
      </c>
      <c r="AG47" s="66" t="s">
        <v>65</v>
      </c>
      <c r="AH47" s="67"/>
      <c r="AI47" s="67"/>
      <c r="AJ47" s="33">
        <f>AJ46/2*((1.27/PI()+$D$64*$D$68/COS($D$67*PI()/180)))</f>
        <v>54934.356205639073</v>
      </c>
      <c r="AK47" s="29" t="s">
        <v>49</v>
      </c>
    </row>
    <row r="48" spans="2:37" x14ac:dyDescent="0.25">
      <c r="B48" s="13">
        <v>2</v>
      </c>
      <c r="C48" t="s">
        <v>20</v>
      </c>
      <c r="G48" s="37"/>
      <c r="H48" s="15">
        <f>($AJ$46-H7)</f>
        <v>80510.663701219251</v>
      </c>
      <c r="I48" s="39">
        <f>($AJ$46-I7)</f>
        <v>67178.117697581154</v>
      </c>
      <c r="J48" s="39">
        <f>($AJ$46-J7)</f>
        <v>53602.290439280514</v>
      </c>
      <c r="K48" s="39">
        <f>($AJ$46-K7)</f>
        <v>24587.40004870285</v>
      </c>
      <c r="L48" s="39">
        <f>($AJ$46-L7)</f>
        <v>80510.663701219251</v>
      </c>
      <c r="M48" s="39">
        <f>($AJ$46-M7)</f>
        <v>67178.117697581154</v>
      </c>
      <c r="N48" s="39">
        <f>($AJ$46-N7)</f>
        <v>53602.290439280514</v>
      </c>
      <c r="O48" s="17">
        <f>($AJ$46-O7)</f>
        <v>24587.40004870285</v>
      </c>
      <c r="P48" s="15">
        <f>IF((H48*$D$61-H20)&gt;0,0,-(H48*$D$61-H20))</f>
        <v>0</v>
      </c>
      <c r="Q48" s="39">
        <f>IF((I48*$D$61-I20)&gt;0,0,-(I48*$D$61-I20))</f>
        <v>0</v>
      </c>
      <c r="R48" s="39">
        <f>IF((J48*$D$61-J20)&gt;0,0,-(J48*$D$61-J20))</f>
        <v>0</v>
      </c>
      <c r="S48" s="39">
        <f>IF((K48*$D$61-K20)&gt;0,0,-(K48*$D$61-K20))</f>
        <v>0</v>
      </c>
      <c r="T48" s="39">
        <f>IF((L48*$D$61-L20)&gt;0,0,-(L48*$D$61-L20))</f>
        <v>0</v>
      </c>
      <c r="U48" s="39">
        <f>IF((M48*$D$61-M20)&gt;0,0,-(M48*$D$61-M20))</f>
        <v>0</v>
      </c>
      <c r="V48" s="39">
        <f>IF((N48*$D$61-N20)&gt;0,0,-(N48*$D$61-N20))</f>
        <v>0</v>
      </c>
      <c r="W48" s="17">
        <f>IF((O48*$D$61-O20)&gt;0,0,-(O48*$D$61-O20))</f>
        <v>0</v>
      </c>
      <c r="X48" s="38">
        <f>$D$77/(SQRT((($AJ$46+H7)/$D$79)^2+3*(16*$AJ$47/(PI()*$D$78^3)+3/4*P48/$D$79)^2))</f>
        <v>3.2967923851313037</v>
      </c>
      <c r="Y48" s="40">
        <f>$D$77/(SQRT((($AJ$46+I7)/$D$79)^2+3*(16*$AJ$47/(PI()*$D$78^3)+3/4*Q48/$D$79)^2))</f>
        <v>2.7230349848238156</v>
      </c>
      <c r="Z48" s="40">
        <f>$D$77/(SQRT((($AJ$46+J7)/$D$79)^2+3*(16*$AJ$47/(PI()*$D$78^3)+3/4*R48/$D$79)^2))</f>
        <v>2.2581820973861166</v>
      </c>
      <c r="AA48" s="40">
        <f>$D$77/(SQRT((($AJ$46+K7)/$D$79)^2+3*(16*$AJ$47/(PI()*$D$78^3)+3/4*S48/$D$79)^2))</f>
        <v>1.6084708962022742</v>
      </c>
      <c r="AB48" s="40">
        <f>$D$77/(SQRT((($AJ$46+L7)/$D$79)^2+3*(16*$AJ$47/(PI()*$D$78^3)+3/4*T48/$D$79)^2))</f>
        <v>3.2967923851313037</v>
      </c>
      <c r="AC48" s="40">
        <f>$D$77/(SQRT((($AJ$46+M7)/$D$79)^2+3*(16*$AJ$47/(PI()*$D$78^3)+3/4*U48/$D$79)^2))</f>
        <v>2.7230349848238156</v>
      </c>
      <c r="AD48" s="40">
        <f>$D$77/(SQRT((($AJ$46+N7)/$D$79)^2+3*(16*$AJ$47/(PI()*$D$78^3)+3/4*V48/$D$79)^2))</f>
        <v>2.2581820973861166</v>
      </c>
      <c r="AE48" s="46">
        <f>$D$77/(SQRT((($AJ$46+O7)/$D$79)^2+3*(16*$AJ$47/(PI()*$D$78^3)+3/4*W48/$D$79)^2))</f>
        <v>1.6084708962022742</v>
      </c>
      <c r="AG48" s="13"/>
      <c r="AH48" s="37"/>
      <c r="AI48" s="37"/>
      <c r="AJ48" s="37"/>
      <c r="AK48" s="14"/>
    </row>
    <row r="49" spans="2:37" ht="15.75" thickBot="1" x14ac:dyDescent="0.3">
      <c r="B49" s="13">
        <v>3</v>
      </c>
      <c r="C49" t="s">
        <v>21</v>
      </c>
      <c r="G49" s="37"/>
      <c r="H49" s="15">
        <f>($AJ$46-H8)</f>
        <v>72837.210123837925</v>
      </c>
      <c r="I49" s="39">
        <f>($AJ$46-I8)</f>
        <v>63130.682221647367</v>
      </c>
      <c r="J49" s="39">
        <f>($AJ$46-J8)</f>
        <v>53602.290439280514</v>
      </c>
      <c r="K49" s="39">
        <f>($AJ$46-K8)</f>
        <v>32123.25204886945</v>
      </c>
      <c r="L49" s="39">
        <f>($AJ$46-L8)</f>
        <v>72837.210123837925</v>
      </c>
      <c r="M49" s="39">
        <f>($AJ$46-M8)</f>
        <v>63130.682221647367</v>
      </c>
      <c r="N49" s="39">
        <f>($AJ$46-N8)</f>
        <v>53602.290439280514</v>
      </c>
      <c r="O49" s="17">
        <f>($AJ$46-O8)</f>
        <v>32123.25204886945</v>
      </c>
      <c r="P49" s="15">
        <f>IF((H49*$D$61-H21)&gt;0,0,-(H49*$D$61-H21))</f>
        <v>0</v>
      </c>
      <c r="Q49" s="39">
        <f>IF((I49*$D$61-I21)&gt;0,0,-(I49*$D$61-I21))</f>
        <v>0</v>
      </c>
      <c r="R49" s="39">
        <f>IF((J49*$D$61-J21)&gt;0,0,-(J49*$D$61-J21))</f>
        <v>0</v>
      </c>
      <c r="S49" s="39">
        <f>IF((K49*$D$61-K21)&gt;0,0,-(K49*$D$61-K21))</f>
        <v>0</v>
      </c>
      <c r="T49" s="39">
        <f>IF((L49*$D$61-L21)&gt;0,0,-(L49*$D$61-L21))</f>
        <v>0</v>
      </c>
      <c r="U49" s="39">
        <f>IF((M49*$D$61-M21)&gt;0,0,-(M49*$D$61-M21))</f>
        <v>0</v>
      </c>
      <c r="V49" s="39">
        <f>IF((N49*$D$61-N21)&gt;0,0,-(N49*$D$61-N21))</f>
        <v>0</v>
      </c>
      <c r="W49" s="17">
        <f>IF((O49*$D$61-O21)&gt;0,0,-(O49*$D$61-O21))</f>
        <v>0</v>
      </c>
      <c r="X49" s="38">
        <f>$D$77/(SQRT((($AJ$46+H8)/$D$79)^2+3*(16*$AJ$47/(PI()*$D$78^3)+3/4*P49/$D$79)^2))</f>
        <v>2.9542373699946038</v>
      </c>
      <c r="Y49" s="40">
        <f>$D$77/(SQRT((($AJ$46+I8)/$D$79)^2+3*(16*$AJ$47/(PI()*$D$78^3)+3/4*Q49/$D$79)^2))</f>
        <v>2.5711897338059715</v>
      </c>
      <c r="Z49" s="40">
        <f>$D$77/(SQRT((($AJ$46+J8)/$D$79)^2+3*(16*$AJ$47/(PI()*$D$78^3)+3/4*R49/$D$79)^2))</f>
        <v>2.2581820973861166</v>
      </c>
      <c r="AA49" s="40">
        <f>$D$77/(SQRT((($AJ$46+K8)/$D$79)^2+3*(16*$AJ$47/(PI()*$D$78^3)+3/4*S49/$D$79)^2))</f>
        <v>1.7427137639217294</v>
      </c>
      <c r="AB49" s="40">
        <f>$D$77/(SQRT((($AJ$46+L8)/$D$79)^2+3*(16*$AJ$47/(PI()*$D$78^3)+3/4*T49/$D$79)^2))</f>
        <v>2.9542373699946038</v>
      </c>
      <c r="AC49" s="40">
        <f>$D$77/(SQRT((($AJ$46+M8)/$D$79)^2+3*(16*$AJ$47/(PI()*$D$78^3)+3/4*U49/$D$79)^2))</f>
        <v>2.5711897338059715</v>
      </c>
      <c r="AD49" s="40">
        <f>$D$77/(SQRT((($AJ$46+N8)/$D$79)^2+3*(16*$AJ$47/(PI()*$D$78^3)+3/4*V49/$D$79)^2))</f>
        <v>2.2581820973861166</v>
      </c>
      <c r="AE49" s="46">
        <f>$D$77/(SQRT((($AJ$46+O8)/$D$79)^2+3*(16*$AJ$47/(PI()*$D$78^3)+3/4*W49/$D$79)^2))</f>
        <v>1.7427137639217294</v>
      </c>
      <c r="AG49" s="68" t="s">
        <v>67</v>
      </c>
      <c r="AH49" s="69"/>
      <c r="AI49" s="69"/>
      <c r="AJ49" s="70">
        <f>$D$77/(SQRT(($AJ$46/$D$79)^2+3*(16*$AJ$47/(PI()*$D$78^3))))</f>
        <v>2.6851039805501578</v>
      </c>
      <c r="AK49" s="36"/>
    </row>
    <row r="50" spans="2:37" x14ac:dyDescent="0.25">
      <c r="B50" s="13">
        <v>4</v>
      </c>
      <c r="C50" t="s">
        <v>22</v>
      </c>
      <c r="G50" s="37"/>
      <c r="H50" s="15">
        <f>($AJ$46-H9)</f>
        <v>54741.377992827001</v>
      </c>
      <c r="I50" s="39">
        <f>($AJ$46-I9)</f>
        <v>47450.951811921193</v>
      </c>
      <c r="J50" s="39">
        <f>($AJ$46-J9)</f>
        <v>53602.290439280514</v>
      </c>
      <c r="K50" s="39">
        <f>($AJ$46-K9)</f>
        <v>38419.013991796455</v>
      </c>
      <c r="L50" s="39">
        <f>($AJ$46-L9)</f>
        <v>69743.621037209145</v>
      </c>
      <c r="M50" s="39">
        <f>($AJ$46-M9)</f>
        <v>68471.955124181914</v>
      </c>
      <c r="N50" s="39">
        <f>($AJ$46-N9)</f>
        <v>53602.290439280514</v>
      </c>
      <c r="O50" s="17">
        <f>($AJ$46-O9)</f>
        <v>50152.354329184862</v>
      </c>
      <c r="P50" s="15">
        <f>IF((H50*$D$61-H22)&gt;0,0,-(H50*$D$61-H22))</f>
        <v>0</v>
      </c>
      <c r="Q50" s="39">
        <f>IF((I50*$D$61-I22)&gt;0,0,-(I50*$D$61-I22))</f>
        <v>0</v>
      </c>
      <c r="R50" s="39">
        <f>IF((J50*$D$61-J22)&gt;0,0,-(J50*$D$61-J22))</f>
        <v>0</v>
      </c>
      <c r="S50" s="39">
        <f>IF((K50*$D$61-K22)&gt;0,0,-(K50*$D$61-K22))</f>
        <v>0</v>
      </c>
      <c r="T50" s="39">
        <f>IF((L50*$D$61-L22)&gt;0,0,-(L50*$D$61-L22))</f>
        <v>0</v>
      </c>
      <c r="U50" s="39">
        <f>IF((M50*$D$61-M22)&gt;0,0,-(M50*$D$61-M22))</f>
        <v>0</v>
      </c>
      <c r="V50" s="39">
        <f>IF((N50*$D$61-N22)&gt;0,0,-(N50*$D$61-N22))</f>
        <v>0</v>
      </c>
      <c r="W50" s="17">
        <f>IF((O50*$D$61-O22)&gt;0,0,-(O50*$D$61-O22))</f>
        <v>0</v>
      </c>
      <c r="X50" s="38">
        <f>$D$77/(SQRT((($AJ$46+H9)/$D$79)^2+3*(16*$AJ$47/(PI()*$D$78^3)+3/4*P50/$D$79)^2))</f>
        <v>2.2924613603497206</v>
      </c>
      <c r="Y50" s="40">
        <f>$D$77/(SQRT((($AJ$46+I9)/$D$79)^2+3*(16*$AJ$47/(PI()*$D$78^3)+3/4*Q50/$D$79)^2))</f>
        <v>2.086522269847674</v>
      </c>
      <c r="Z50" s="40">
        <f>$D$77/(SQRT((($AJ$46+J9)/$D$79)^2+3*(16*$AJ$47/(PI()*$D$78^3)+3/4*R50/$D$79)^2))</f>
        <v>2.2581820973861166</v>
      </c>
      <c r="AA50" s="40">
        <f>$D$77/(SQRT((($AJ$46+K9)/$D$79)^2+3*(16*$AJ$47/(PI()*$D$78^3)+3/4*S50/$D$79)^2))</f>
        <v>1.8711072897128334</v>
      </c>
      <c r="AB50" s="40">
        <f>$D$77/(SQRT((($AJ$46+L9)/$D$79)^2+3*(16*$AJ$47/(PI()*$D$78^3)+3/4*T50/$D$79)^2))</f>
        <v>2.8252006671892897</v>
      </c>
      <c r="AC50" s="40">
        <f>$D$77/(SQRT((($AJ$46+M9)/$D$79)^2+3*(16*$AJ$47/(PI()*$D$78^3)+3/4*U50/$D$79)^2))</f>
        <v>2.773993989279512</v>
      </c>
      <c r="AD50" s="40">
        <f>$D$77/(SQRT((($AJ$46+N9)/$D$79)^2+3*(16*$AJ$47/(PI()*$D$78^3)+3/4*V50/$D$79)^2))</f>
        <v>2.2581820973861166</v>
      </c>
      <c r="AE50" s="46">
        <f>$D$77/(SQRT((($AJ$46+O9)/$D$79)^2+3*(16*$AJ$47/(PI()*$D$78^3)+3/4*W50/$D$79)^2))</f>
        <v>2.159197157075897</v>
      </c>
    </row>
    <row r="51" spans="2:37" x14ac:dyDescent="0.25">
      <c r="B51" s="13">
        <v>5</v>
      </c>
      <c r="C51" t="s">
        <v>23</v>
      </c>
      <c r="G51" s="37"/>
      <c r="H51" s="15">
        <f>($AJ$46-H10)</f>
        <v>67210.601285057084</v>
      </c>
      <c r="I51" s="39">
        <f>($AJ$46-I10)</f>
        <v>54862.936480650176</v>
      </c>
      <c r="J51" s="39">
        <f>($AJ$46-J10)</f>
        <v>53602.290439280514</v>
      </c>
      <c r="K51" s="39">
        <f>($AJ$46-K10)</f>
        <v>27299.475750387021</v>
      </c>
      <c r="L51" s="39">
        <f>($AJ$46-L10)</f>
        <v>79712.470488708859</v>
      </c>
      <c r="M51" s="39">
        <f>($AJ$46-M10)</f>
        <v>72380.439240867447</v>
      </c>
      <c r="N51" s="39">
        <f>($AJ$46-N10)</f>
        <v>53602.290439280514</v>
      </c>
      <c r="O51" s="17">
        <f>($AJ$46-O10)</f>
        <v>37077.259364877362</v>
      </c>
      <c r="P51" s="15">
        <f>IF((H51*$D$61-H23)&gt;0,0,-(H51*$D$61-H23))</f>
        <v>0</v>
      </c>
      <c r="Q51" s="39">
        <f>IF((I51*$D$61-I23)&gt;0,0,-(I51*$D$61-I23))</f>
        <v>0</v>
      </c>
      <c r="R51" s="39">
        <f>IF((J51*$D$61-J23)&gt;0,0,-(J51*$D$61-J23))</f>
        <v>0</v>
      </c>
      <c r="S51" s="39">
        <f>IF((K51*$D$61-K23)&gt;0,0,-(K51*$D$61-K23))</f>
        <v>0</v>
      </c>
      <c r="T51" s="39">
        <f>IF((L51*$D$61-L23)&gt;0,0,-(L51*$D$61-L23))</f>
        <v>0</v>
      </c>
      <c r="U51" s="39">
        <f>IF((M51*$D$61-M23)&gt;0,0,-(M51*$D$61-M23))</f>
        <v>0</v>
      </c>
      <c r="V51" s="39">
        <f>IF((N51*$D$61-N23)&gt;0,0,-(N51*$D$61-N23))</f>
        <v>0</v>
      </c>
      <c r="W51" s="17">
        <f>IF((O51*$D$61-O23)&gt;0,0,-(O51*$D$61-O23))</f>
        <v>0</v>
      </c>
      <c r="X51" s="38">
        <f>$D$77/(SQRT((($AJ$46+H10)/$D$79)^2+3*(16*$AJ$47/(PI()*$D$78^3)+3/4*P51/$D$79)^2))</f>
        <v>2.7243001530813529</v>
      </c>
      <c r="Y51" s="40">
        <f>$D$77/(SQRT((($AJ$46+I10)/$D$79)^2+3*(16*$AJ$47/(PI()*$D$78^3)+3/4*Q51/$D$79)^2))</f>
        <v>2.2961677071949196</v>
      </c>
      <c r="Z51" s="40">
        <f>$D$77/(SQRT((($AJ$46+J10)/$D$79)^2+3*(16*$AJ$47/(PI()*$D$78^3)+3/4*R51/$D$79)^2))</f>
        <v>2.2581820973861166</v>
      </c>
      <c r="AA51" s="40">
        <f>$D$77/(SQRT((($AJ$46+K10)/$D$79)^2+3*(16*$AJ$47/(PI()*$D$78^3)+3/4*S51/$D$79)^2))</f>
        <v>1.6545641891443166</v>
      </c>
      <c r="AB51" s="40">
        <f>$D$77/(SQRT((($AJ$46+L10)/$D$79)^2+3*(16*$AJ$47/(PI()*$D$78^3)+3/4*T51/$D$79)^2))</f>
        <v>3.2600819269968326</v>
      </c>
      <c r="AC51" s="40">
        <f>$D$77/(SQRT((($AJ$46+M10)/$D$79)^2+3*(16*$AJ$47/(PI()*$D$78^3)+3/4*U51/$D$79)^2))</f>
        <v>2.9348014041563317</v>
      </c>
      <c r="AD51" s="40">
        <f>$D$77/(SQRT((($AJ$46+N10)/$D$79)^2+3*(16*$AJ$47/(PI()*$D$78^3)+3/4*V51/$D$79)^2))</f>
        <v>2.2581820973861166</v>
      </c>
      <c r="AE51" s="46">
        <f>$D$77/(SQRT((($AJ$46+O10)/$D$79)^2+3*(16*$AJ$47/(PI()*$D$78^3)+3/4*W51/$D$79)^2))</f>
        <v>1.8423705659270853</v>
      </c>
    </row>
    <row r="52" spans="2:37" x14ac:dyDescent="0.25">
      <c r="B52" s="13">
        <v>6</v>
      </c>
      <c r="C52" t="s">
        <v>24</v>
      </c>
      <c r="G52" s="37"/>
      <c r="H52" s="15">
        <f>($AJ$46-H11)</f>
        <v>54580.778010079157</v>
      </c>
      <c r="I52" s="39">
        <f>($AJ$46-I11)</f>
        <v>48327.483532616243</v>
      </c>
      <c r="J52" s="39">
        <f>($AJ$46-J11)</f>
        <v>53602.290439280514</v>
      </c>
      <c r="K52" s="39">
        <f>($AJ$46-K11)</f>
        <v>40232.442845437588</v>
      </c>
      <c r="L52" s="39">
        <f>($AJ$46-L11)</f>
        <v>67082.647213730932</v>
      </c>
      <c r="M52" s="39">
        <f>($AJ$46-M11)</f>
        <v>65844.986292833506</v>
      </c>
      <c r="N52" s="39">
        <f>($AJ$46-N11)</f>
        <v>53602.290439280514</v>
      </c>
      <c r="O52" s="17">
        <f>($AJ$46-O11)</f>
        <v>50010.226459927922</v>
      </c>
      <c r="P52" s="15">
        <f>IF((H52*$D$61-H24)&gt;0,0,-(H52*$D$61-H24))</f>
        <v>0</v>
      </c>
      <c r="Q52" s="39">
        <f>IF((I52*$D$61-I24)&gt;0,0,-(I52*$D$61-I24))</f>
        <v>0</v>
      </c>
      <c r="R52" s="39">
        <f>IF((J52*$D$61-J24)&gt;0,0,-(J52*$D$61-J24))</f>
        <v>0</v>
      </c>
      <c r="S52" s="39">
        <f>IF((K52*$D$61-K24)&gt;0,0,-(K52*$D$61-K24))</f>
        <v>0</v>
      </c>
      <c r="T52" s="39">
        <f>IF((L52*$D$61-L24)&gt;0,0,-(L52*$D$61-L24))</f>
        <v>0</v>
      </c>
      <c r="U52" s="39">
        <f>IF((M52*$D$61-M24)&gt;0,0,-(M52*$D$61-M24))</f>
        <v>0</v>
      </c>
      <c r="V52" s="39">
        <f>IF((N52*$D$61-N24)&gt;0,0,-(N52*$D$61-N24))</f>
        <v>0</v>
      </c>
      <c r="W52" s="17">
        <f>IF((O52*$D$61-O24)&gt;0,0,-(O52*$D$61-O24))</f>
        <v>0</v>
      </c>
      <c r="X52" s="38">
        <f>$D$77/(SQRT((($AJ$46+H11)/$D$79)^2+3*(16*$AJ$47/(PI()*$D$78^3)+3/4*P52/$D$79)^2))</f>
        <v>2.2875789694983908</v>
      </c>
      <c r="Y52" s="40">
        <f>$D$77/(SQRT((($AJ$46+I11)/$D$79)^2+3*(16*$AJ$47/(PI()*$D$78^3)+3/4*Q52/$D$79)^2))</f>
        <v>2.1096552236425103</v>
      </c>
      <c r="Z52" s="40">
        <f>$D$77/(SQRT((($AJ$46+J11)/$D$79)^2+3*(16*$AJ$47/(PI()*$D$78^3)+3/4*R52/$D$79)^2))</f>
        <v>2.2581820973861166</v>
      </c>
      <c r="AA52" s="40">
        <f>$D$77/(SQRT((($AJ$46+K11)/$D$79)^2+3*(16*$AJ$47/(PI()*$D$78^3)+3/4*S52/$D$79)^2))</f>
        <v>1.9112098684290344</v>
      </c>
      <c r="AB52" s="40">
        <f>$D$77/(SQRT((($AJ$46+L11)/$D$79)^2+3*(16*$AJ$47/(PI()*$D$78^3)+3/4*T52/$D$79)^2))</f>
        <v>2.7193208687201422</v>
      </c>
      <c r="AC52" s="40">
        <f>$D$77/(SQRT((($AJ$46+M11)/$D$79)^2+3*(16*$AJ$47/(PI()*$D$78^3)+3/4*U52/$D$79)^2))</f>
        <v>2.671749107917428</v>
      </c>
      <c r="AD52" s="40">
        <f>$D$77/(SQRT((($AJ$46+N11)/$D$79)^2+3*(16*$AJ$47/(PI()*$D$78^3)+3/4*V52/$D$79)^2))</f>
        <v>2.2581820973861166</v>
      </c>
      <c r="AE52" s="46">
        <f>$D$77/(SQRT((($AJ$46+O11)/$D$79)^2+3*(16*$AJ$47/(PI()*$D$78^3)+3/4*W52/$D$79)^2))</f>
        <v>2.1552703960599979</v>
      </c>
    </row>
    <row r="53" spans="2:37" x14ac:dyDescent="0.25">
      <c r="B53" s="13">
        <v>7</v>
      </c>
      <c r="C53" t="s">
        <v>25</v>
      </c>
      <c r="G53" s="37"/>
      <c r="H53" s="15">
        <f>($AJ$46-H12)</f>
        <v>77794.021540409914</v>
      </c>
      <c r="I53" s="39">
        <f>($AJ$46-I12)</f>
        <v>65964.677029391256</v>
      </c>
      <c r="J53" s="39">
        <f>($AJ$46-J12)</f>
        <v>53602.290439280514</v>
      </c>
      <c r="K53" s="39">
        <f>($AJ$46-K12)</f>
        <v>28175.925210899499</v>
      </c>
      <c r="L53" s="39">
        <f>($AJ$46-L12)</f>
        <v>77794.021540409914</v>
      </c>
      <c r="M53" s="39">
        <f>($AJ$46-M12)</f>
        <v>65964.677029391256</v>
      </c>
      <c r="N53" s="39">
        <f>($AJ$46-N12)</f>
        <v>53602.290439280514</v>
      </c>
      <c r="O53" s="17">
        <f>($AJ$46-O12)</f>
        <v>28175.925210899499</v>
      </c>
      <c r="P53" s="15">
        <f>IF((H53*$D$61-H25)&gt;0,0,-(H53*$D$61-H25))</f>
        <v>0</v>
      </c>
      <c r="Q53" s="39">
        <f>IF((I53*$D$61-I25)&gt;0,0,-(I53*$D$61-I25))</f>
        <v>0</v>
      </c>
      <c r="R53" s="39">
        <f>IF((J53*$D$61-J25)&gt;0,0,-(J53*$D$61-J25))</f>
        <v>0</v>
      </c>
      <c r="S53" s="39">
        <f>IF((K53*$D$61-K25)&gt;0,0,-(K53*$D$61-K25))</f>
        <v>0</v>
      </c>
      <c r="T53" s="39">
        <f>IF((L53*$D$61-L25)&gt;0,0,-(L53*$D$61-L25))</f>
        <v>0</v>
      </c>
      <c r="U53" s="39">
        <f>IF((M53*$D$61-M25)&gt;0,0,-(M53*$D$61-M25))</f>
        <v>0</v>
      </c>
      <c r="V53" s="39">
        <f>IF((N53*$D$61-N25)&gt;0,0,-(N53*$D$61-N25))</f>
        <v>0</v>
      </c>
      <c r="W53" s="17">
        <f>IF((O53*$D$61-O25)&gt;0,0,-(O53*$D$61-O25))</f>
        <v>0</v>
      </c>
      <c r="X53" s="38">
        <f>$D$77/(SQRT((($AJ$46+H12)/$D$79)^2+3*(16*$AJ$47/(PI()*$D$78^3)+3/4*P53/$D$79)^2))</f>
        <v>3.1726171657840867</v>
      </c>
      <c r="Y53" s="40">
        <f>$D$77/(SQRT((($AJ$46+I12)/$D$79)^2+3*(16*$AJ$47/(PI()*$D$78^3)+3/4*Q53/$D$79)^2))</f>
        <v>2.6763027118294263</v>
      </c>
      <c r="Z53" s="40">
        <f>$D$77/(SQRT((($AJ$46+J12)/$D$79)^2+3*(16*$AJ$47/(PI()*$D$78^3)+3/4*R53/$D$79)^2))</f>
        <v>2.2581820973861166</v>
      </c>
      <c r="AA53" s="40">
        <f>$D$77/(SQRT((($AJ$46+K12)/$D$79)^2+3*(16*$AJ$47/(PI()*$D$78^3)+3/4*S53/$D$79)^2))</f>
        <v>1.6699758767402482</v>
      </c>
      <c r="AB53" s="40">
        <f>$D$77/(SQRT((($AJ$46+L12)/$D$79)^2+3*(16*$AJ$47/(PI()*$D$78^3)+3/4*T53/$D$79)^2))</f>
        <v>3.1726171657840867</v>
      </c>
      <c r="AC53" s="40">
        <f>$D$77/(SQRT((($AJ$46+M12)/$D$79)^2+3*(16*$AJ$47/(PI()*$D$78^3)+3/4*U53/$D$79)^2))</f>
        <v>2.6763027118294263</v>
      </c>
      <c r="AD53" s="40">
        <f>$D$77/(SQRT((($AJ$46+N12)/$D$79)^2+3*(16*$AJ$47/(PI()*$D$78^3)+3/4*V53/$D$79)^2))</f>
        <v>2.2581820973861166</v>
      </c>
      <c r="AE53" s="46">
        <f>$D$77/(SQRT((($AJ$46+O12)/$D$79)^2+3*(16*$AJ$47/(PI()*$D$78^3)+3/4*W53/$D$79)^2))</f>
        <v>1.6699758767402482</v>
      </c>
    </row>
    <row r="54" spans="2:37" x14ac:dyDescent="0.25">
      <c r="B54" s="13">
        <v>8</v>
      </c>
      <c r="C54" t="s">
        <v>26</v>
      </c>
      <c r="G54" s="37"/>
      <c r="H54" s="15">
        <f>($AJ$46-H13)</f>
        <v>64766.062854781725</v>
      </c>
      <c r="I54" s="39">
        <f>($AJ$46-I13)</f>
        <v>60174.369356606512</v>
      </c>
      <c r="J54" s="39">
        <f>($AJ$46-J13)</f>
        <v>53602.290439280514</v>
      </c>
      <c r="K54" s="39">
        <f>($AJ$46-K13)</f>
        <v>45506.239109194896</v>
      </c>
      <c r="L54" s="39">
        <f>($AJ$46-L13)</f>
        <v>64766.062854781725</v>
      </c>
      <c r="M54" s="39">
        <f>($AJ$46-M13)</f>
        <v>60174.369356606512</v>
      </c>
      <c r="N54" s="39">
        <f>($AJ$46-N13)</f>
        <v>53602.290439280514</v>
      </c>
      <c r="O54" s="17">
        <f>($AJ$46-O13)</f>
        <v>45506.239109194896</v>
      </c>
      <c r="P54" s="15">
        <f>IF((H54*$D$61-H26)&gt;0,0,-(H54*$D$61-H26))</f>
        <v>0</v>
      </c>
      <c r="Q54" s="39">
        <f>IF((I54*$D$61-I26)&gt;0,0,-(I54*$D$61-I26))</f>
        <v>0</v>
      </c>
      <c r="R54" s="39">
        <f>IF((J54*$D$61-J26)&gt;0,0,-(J54*$D$61-J26))</f>
        <v>0</v>
      </c>
      <c r="S54" s="39">
        <f>IF((K54*$D$61-K26)&gt;0,0,-(K54*$D$61-K26))</f>
        <v>0</v>
      </c>
      <c r="T54" s="39">
        <f>IF((L54*$D$61-L26)&gt;0,0,-(L54*$D$61-L26))</f>
        <v>0</v>
      </c>
      <c r="U54" s="39">
        <f>IF((M54*$D$61-M26)&gt;0,0,-(M54*$D$61-M26))</f>
        <v>0</v>
      </c>
      <c r="V54" s="39">
        <f>IF((N54*$D$61-N26)&gt;0,0,-(N54*$D$61-N26))</f>
        <v>0</v>
      </c>
      <c r="W54" s="17">
        <f>IF((O54*$D$61-O26)&gt;0,0,-(O54*$D$61-O26))</f>
        <v>0</v>
      </c>
      <c r="X54" s="38">
        <f>$D$77/(SQRT((($AJ$46+H13)/$D$79)^2+3*(16*$AJ$47/(PI()*$D$78^3)+3/4*P54/$D$79)^2))</f>
        <v>2.6311565168820845</v>
      </c>
      <c r="Y54" s="40">
        <f>$D$77/(SQRT((($AJ$46+I13)/$D$79)^2+3*(16*$AJ$47/(PI()*$D$78^3)+3/4*Q54/$D$79)^2))</f>
        <v>2.4675294837655142</v>
      </c>
      <c r="Z54" s="40">
        <f>$D$77/(SQRT((($AJ$46+J13)/$D$79)^2+3*(16*$AJ$47/(PI()*$D$78^3)+3/4*R54/$D$79)^2))</f>
        <v>2.2581820973861166</v>
      </c>
      <c r="AA54" s="40">
        <f>$D$77/(SQRT((($AJ$46+K13)/$D$79)^2+3*(16*$AJ$47/(PI()*$D$78^3)+3/4*S54/$D$79)^2))</f>
        <v>2.0366832866938358</v>
      </c>
      <c r="AB54" s="40">
        <f>$D$77/(SQRT((($AJ$46+L13)/$D$79)^2+3*(16*$AJ$47/(PI()*$D$78^3)+3/4*T54/$D$79)^2))</f>
        <v>2.6311565168820845</v>
      </c>
      <c r="AC54" s="40">
        <f>$D$77/(SQRT((($AJ$46+M13)/$D$79)^2+3*(16*$AJ$47/(PI()*$D$78^3)+3/4*U54/$D$79)^2))</f>
        <v>2.4675294837655142</v>
      </c>
      <c r="AD54" s="40">
        <f>$D$77/(SQRT((($AJ$46+N13)/$D$79)^2+3*(16*$AJ$47/(PI()*$D$78^3)+3/4*V54/$D$79)^2))</f>
        <v>2.2581820973861166</v>
      </c>
      <c r="AE54" s="46">
        <f>$D$77/(SQRT((($AJ$46+O13)/$D$79)^2+3*(16*$AJ$47/(PI()*$D$78^3)+3/4*W54/$D$79)^2))</f>
        <v>2.0366832866938358</v>
      </c>
    </row>
    <row r="55" spans="2:37" x14ac:dyDescent="0.25">
      <c r="B55" s="13">
        <v>9</v>
      </c>
      <c r="C55" t="s">
        <v>27</v>
      </c>
      <c r="G55" s="37"/>
      <c r="H55" s="15">
        <f>($AJ$46-H14)</f>
        <v>84459.664080836083</v>
      </c>
      <c r="I55" s="39">
        <f>($AJ$46-I14)</f>
        <v>70345.127446004233</v>
      </c>
      <c r="J55" s="39">
        <f>($AJ$46-J14)</f>
        <v>53602.290439280514</v>
      </c>
      <c r="K55" s="39">
        <f>($AJ$46-K14)</f>
        <v>25256.346623884048</v>
      </c>
      <c r="L55" s="39">
        <f>($AJ$46-L14)</f>
        <v>84459.664080836083</v>
      </c>
      <c r="M55" s="39">
        <f>($AJ$46-M14)</f>
        <v>70345.127446004233</v>
      </c>
      <c r="N55" s="39">
        <f>($AJ$46-N14)</f>
        <v>53602.290439280514</v>
      </c>
      <c r="O55" s="17">
        <f>($AJ$46-O14)</f>
        <v>25256.346623884048</v>
      </c>
      <c r="P55" s="15">
        <f>IF((H55*$D$61-H27)&gt;0,0,-(H55*$D$61-H27))</f>
        <v>0</v>
      </c>
      <c r="Q55" s="39">
        <f>IF((I55*$D$61-I27)&gt;0,0,-(I55*$D$61-I27))</f>
        <v>0</v>
      </c>
      <c r="R55" s="39">
        <f>IF((J55*$D$61-J27)&gt;0,0,-(J55*$D$61-J27))</f>
        <v>0</v>
      </c>
      <c r="S55" s="39">
        <f>IF((K55*$D$61-K27)&gt;0,0,-(K55*$D$61-K27))</f>
        <v>0</v>
      </c>
      <c r="T55" s="39">
        <f>IF((L55*$D$61-L27)&gt;0,0,-(L55*$D$61-L27))</f>
        <v>0</v>
      </c>
      <c r="U55" s="39">
        <f>IF((M55*$D$61-M27)&gt;0,0,-(M55*$D$61-M27))</f>
        <v>0</v>
      </c>
      <c r="V55" s="39">
        <f>IF((N55*$D$61-N27)&gt;0,0,-(N55*$D$61-N27))</f>
        <v>0</v>
      </c>
      <c r="W55" s="17">
        <f>IF((O55*$D$61-O27)&gt;0,0,-(O55*$D$61-O27))</f>
        <v>0</v>
      </c>
      <c r="X55" s="38">
        <f>$D$77/(SQRT((($AJ$46+H14)/$D$79)^2+3*(16*$AJ$47/(PI()*$D$78^3)+3/4*P55/$D$79)^2))</f>
        <v>3.4794427792386391</v>
      </c>
      <c r="Y55" s="40">
        <f>$D$77/(SQRT((($AJ$46+I14)/$D$79)^2+3*(16*$AJ$47/(PI()*$D$78^3)+3/4*Q55/$D$79)^2))</f>
        <v>2.84980215706504</v>
      </c>
      <c r="Z55" s="40">
        <f>$D$77/(SQRT((($AJ$46+J14)/$D$79)^2+3*(16*$AJ$47/(PI()*$D$78^3)+3/4*R55/$D$79)^2))</f>
        <v>2.2581820973861166</v>
      </c>
      <c r="AA55" s="40">
        <f>$D$77/(SQRT((($AJ$46+K14)/$D$79)^2+3*(16*$AJ$47/(PI()*$D$78^3)+3/4*S55/$D$79)^2))</f>
        <v>1.6196212467339166</v>
      </c>
      <c r="AB55" s="40">
        <f>$D$77/(SQRT((($AJ$46+L14)/$D$79)^2+3*(16*$AJ$47/(PI()*$D$78^3)+3/4*T55/$D$79)^2))</f>
        <v>3.4794427792386391</v>
      </c>
      <c r="AC55" s="40">
        <f>$D$77/(SQRT((($AJ$46+M14)/$D$79)^2+3*(16*$AJ$47/(PI()*$D$78^3)+3/4*U55/$D$79)^2))</f>
        <v>2.84980215706504</v>
      </c>
      <c r="AD55" s="40">
        <f>$D$77/(SQRT((($AJ$46+N14)/$D$79)^2+3*(16*$AJ$47/(PI()*$D$78^3)+3/4*V55/$D$79)^2))</f>
        <v>2.2581820973861166</v>
      </c>
      <c r="AE55" s="46">
        <f>$D$77/(SQRT((($AJ$46+O14)/$D$79)^2+3*(16*$AJ$47/(PI()*$D$78^3)+3/4*W55/$D$79)^2))</f>
        <v>1.6196212467339166</v>
      </c>
    </row>
    <row r="56" spans="2:37" ht="15.75" thickBot="1" x14ac:dyDescent="0.3">
      <c r="B56" s="18">
        <v>10</v>
      </c>
      <c r="C56" s="19" t="s">
        <v>28</v>
      </c>
      <c r="D56" s="19"/>
      <c r="E56" s="19"/>
      <c r="F56" s="19"/>
      <c r="G56" s="19"/>
      <c r="H56" s="21">
        <f>($AJ$46-H15)</f>
        <v>79905.102812680474</v>
      </c>
      <c r="I56" s="22">
        <f>($AJ$46-I15)</f>
        <v>66872.599785474071</v>
      </c>
      <c r="J56" s="22">
        <f>($AJ$46-J15)</f>
        <v>53602.290439280514</v>
      </c>
      <c r="K56" s="22">
        <f>($AJ$46-K15)</f>
        <v>25240.367161754835</v>
      </c>
      <c r="L56" s="22">
        <f>($AJ$46-L15)</f>
        <v>79905.102812680474</v>
      </c>
      <c r="M56" s="22">
        <f>($AJ$46-M15)</f>
        <v>66872.599785474071</v>
      </c>
      <c r="N56" s="22">
        <f>($AJ$46-N15)</f>
        <v>53602.290439280514</v>
      </c>
      <c r="O56" s="23">
        <f>($AJ$46-O15)</f>
        <v>25240.367161754835</v>
      </c>
      <c r="P56" s="21">
        <f>IF((H56*$D$61-H28)&gt;0,0,-(H56*$D$61-H28))</f>
        <v>0</v>
      </c>
      <c r="Q56" s="22">
        <f>IF((I56*$D$61-I28)&gt;0,0,-(I56*$D$61-I28))</f>
        <v>0</v>
      </c>
      <c r="R56" s="22">
        <f>IF((J56*$D$61-J28)&gt;0,0,-(J56*$D$61-J28))</f>
        <v>0</v>
      </c>
      <c r="S56" s="22">
        <f>IF((K56*$D$61-K28)&gt;0,0,-(K56*$D$61-K28))</f>
        <v>453.3754558904393</v>
      </c>
      <c r="T56" s="22">
        <f>IF((L56*$D$61-L28)&gt;0,0,-(L56*$D$61-L28))</f>
        <v>0</v>
      </c>
      <c r="U56" s="22">
        <f>IF((M56*$D$61-M28)&gt;0,0,-(M56*$D$61-M28))</f>
        <v>0</v>
      </c>
      <c r="V56" s="22">
        <f>IF((N56*$D$61-N28)&gt;0,0,-(N56*$D$61-N28))</f>
        <v>0</v>
      </c>
      <c r="W56" s="23">
        <f>IF((O56*$D$61-O28)&gt;0,0,-(O56*$D$61-O28))</f>
        <v>453.3754558904393</v>
      </c>
      <c r="X56" s="47">
        <f>$D$77/(SQRT((($AJ$46+H15)/$D$79)^2+3*(16*$AJ$47/(PI()*$D$78^3)+3/4*P56/$D$79)^2))</f>
        <v>3.2689272645809186</v>
      </c>
      <c r="Y56" s="48">
        <f>$D$77/(SQRT((($AJ$46+I15)/$D$79)^2+3*(16*$AJ$47/(PI()*$D$78^3)+3/4*Q56/$D$79)^2))</f>
        <v>2.711171736114415</v>
      </c>
      <c r="Z56" s="48">
        <f>$D$77/(SQRT((($AJ$46+J15)/$D$79)^2+3*(16*$AJ$47/(PI()*$D$78^3)+3/4*R56/$D$79)^2))</f>
        <v>2.2581820973861166</v>
      </c>
      <c r="AA56" s="48">
        <f>$D$77/(SQRT((($AJ$46+K15)/$D$79)^2+3*(16*$AJ$47/(PI()*$D$78^3)+3/4*S56/$D$79)^2))</f>
        <v>1.6151651128968934</v>
      </c>
      <c r="AB56" s="48">
        <f>$D$77/(SQRT((($AJ$46+L15)/$D$79)^2+3*(16*$AJ$47/(PI()*$D$78^3)+3/4*T56/$D$79)^2))</f>
        <v>3.2689272645809186</v>
      </c>
      <c r="AC56" s="48">
        <f>$D$77/(SQRT((($AJ$46+M15)/$D$79)^2+3*(16*$AJ$47/(PI()*$D$78^3)+3/4*U56/$D$79)^2))</f>
        <v>2.711171736114415</v>
      </c>
      <c r="AD56" s="48">
        <f>$D$77/(SQRT((($AJ$46+N15)/$D$79)^2+3*(16*$AJ$47/(PI()*$D$78^3)+3/4*V56/$D$79)^2))</f>
        <v>2.2581820973861166</v>
      </c>
      <c r="AE56" s="49">
        <f>$D$77/(SQRT((($AJ$46+O15)/$D$79)^2+3*(16*$AJ$47/(PI()*$D$78^3)+3/4*W56/$D$79)^2))</f>
        <v>1.6151651128968934</v>
      </c>
    </row>
    <row r="58" spans="2:37" ht="15.75" thickBot="1" x14ac:dyDescent="0.3">
      <c r="I58" s="41"/>
      <c r="J58" s="41"/>
      <c r="K58" s="41"/>
    </row>
    <row r="59" spans="2:37" x14ac:dyDescent="0.25">
      <c r="C59" s="24" t="s">
        <v>29</v>
      </c>
      <c r="D59" s="25"/>
      <c r="E59" s="26"/>
    </row>
    <row r="60" spans="2:37" x14ac:dyDescent="0.25">
      <c r="C60" s="7" t="s">
        <v>30</v>
      </c>
      <c r="D60" s="8"/>
      <c r="E60" s="9"/>
    </row>
    <row r="61" spans="2:37" x14ac:dyDescent="0.25">
      <c r="C61" s="13" t="s">
        <v>31</v>
      </c>
      <c r="D61" s="37">
        <v>0.2</v>
      </c>
      <c r="E61" s="27" t="s">
        <v>32</v>
      </c>
    </row>
    <row r="62" spans="2:37" x14ac:dyDescent="0.25">
      <c r="C62" s="7"/>
      <c r="D62" s="8"/>
      <c r="E62" s="9"/>
    </row>
    <row r="63" spans="2:37" x14ac:dyDescent="0.25">
      <c r="C63" s="30" t="s">
        <v>35</v>
      </c>
      <c r="D63" s="31"/>
      <c r="E63" s="32"/>
    </row>
    <row r="64" spans="2:37" x14ac:dyDescent="0.25">
      <c r="C64" s="13" t="s">
        <v>36</v>
      </c>
      <c r="D64" s="37">
        <v>11.875</v>
      </c>
      <c r="E64" s="14" t="s">
        <v>37</v>
      </c>
    </row>
    <row r="65" spans="3:5" x14ac:dyDescent="0.25">
      <c r="C65" s="13" t="s">
        <v>38</v>
      </c>
      <c r="D65" s="37">
        <v>11.143000000000001</v>
      </c>
      <c r="E65" s="14" t="s">
        <v>37</v>
      </c>
    </row>
    <row r="66" spans="3:5" x14ac:dyDescent="0.25">
      <c r="C66" s="13" t="s">
        <v>39</v>
      </c>
      <c r="D66" s="37">
        <v>1.27</v>
      </c>
      <c r="E66" s="14" t="s">
        <v>37</v>
      </c>
    </row>
    <row r="67" spans="3:5" x14ac:dyDescent="0.25">
      <c r="C67" s="13" t="s">
        <v>40</v>
      </c>
      <c r="D67" s="37">
        <v>30</v>
      </c>
      <c r="E67" s="14" t="s">
        <v>41</v>
      </c>
    </row>
    <row r="68" spans="3:5" x14ac:dyDescent="0.25">
      <c r="C68" s="13" t="s">
        <v>42</v>
      </c>
      <c r="D68" s="37">
        <v>0.12</v>
      </c>
      <c r="E68" s="14"/>
    </row>
    <row r="69" spans="3:5" x14ac:dyDescent="0.25">
      <c r="C69" s="28"/>
      <c r="D69" s="33"/>
      <c r="E69" s="29"/>
    </row>
    <row r="70" spans="3:5" x14ac:dyDescent="0.25">
      <c r="C70" s="30" t="s">
        <v>43</v>
      </c>
      <c r="D70" s="31"/>
      <c r="E70" s="32"/>
    </row>
    <row r="71" spans="3:5" x14ac:dyDescent="0.25">
      <c r="C71" s="13" t="s">
        <v>44</v>
      </c>
      <c r="D71" s="37">
        <f>11.049*2</f>
        <v>22.097999999999999</v>
      </c>
      <c r="E71" s="14" t="s">
        <v>37</v>
      </c>
    </row>
    <row r="72" spans="3:5" x14ac:dyDescent="0.25">
      <c r="C72" s="13" t="s">
        <v>45</v>
      </c>
      <c r="D72" s="37">
        <f>6.85*2</f>
        <v>13.7</v>
      </c>
      <c r="E72" s="14" t="s">
        <v>37</v>
      </c>
    </row>
    <row r="73" spans="3:5" x14ac:dyDescent="0.25">
      <c r="C73" s="13" t="s">
        <v>46</v>
      </c>
      <c r="D73" s="37">
        <v>0.12</v>
      </c>
      <c r="E73" s="27" t="s">
        <v>32</v>
      </c>
    </row>
    <row r="74" spans="3:5" x14ac:dyDescent="0.25">
      <c r="C74" s="28" t="s">
        <v>47</v>
      </c>
      <c r="D74" s="33">
        <f>(D71+D72)/2</f>
        <v>17.899000000000001</v>
      </c>
      <c r="E74" s="29" t="s">
        <v>37</v>
      </c>
    </row>
    <row r="75" spans="3:5" x14ac:dyDescent="0.25">
      <c r="C75" s="13"/>
      <c r="D75" s="37"/>
      <c r="E75" s="14"/>
    </row>
    <row r="76" spans="3:5" x14ac:dyDescent="0.25">
      <c r="C76" s="30" t="s">
        <v>58</v>
      </c>
      <c r="D76" s="31"/>
      <c r="E76" s="32"/>
    </row>
    <row r="77" spans="3:5" x14ac:dyDescent="0.25">
      <c r="C77" s="13" t="s">
        <v>55</v>
      </c>
      <c r="D77" s="37">
        <v>1516</v>
      </c>
      <c r="E77" s="14" t="s">
        <v>54</v>
      </c>
    </row>
    <row r="78" spans="3:5" x14ac:dyDescent="0.25">
      <c r="C78" s="13" t="s">
        <v>56</v>
      </c>
      <c r="D78" s="37">
        <v>11</v>
      </c>
      <c r="E78" s="14" t="s">
        <v>37</v>
      </c>
    </row>
    <row r="79" spans="3:5" ht="15.75" thickBot="1" x14ac:dyDescent="0.3">
      <c r="C79" s="18" t="s">
        <v>57</v>
      </c>
      <c r="D79" s="19">
        <f>D78^2/4*PI()</f>
        <v>95.033177771091246</v>
      </c>
      <c r="E79" s="20" t="s">
        <v>53</v>
      </c>
    </row>
  </sheetData>
  <mergeCells count="25">
    <mergeCell ref="AG49:AI49"/>
    <mergeCell ref="B2:C2"/>
    <mergeCell ref="AG44:AI44"/>
    <mergeCell ref="AG46:AI46"/>
    <mergeCell ref="AG47:AI47"/>
    <mergeCell ref="H31:O31"/>
    <mergeCell ref="H45:O45"/>
    <mergeCell ref="X31:AE31"/>
    <mergeCell ref="P45:W45"/>
    <mergeCell ref="X45:AE45"/>
    <mergeCell ref="H30:AE30"/>
    <mergeCell ref="AG36:AI37"/>
    <mergeCell ref="AG43:AI43"/>
    <mergeCell ref="AG34:AK34"/>
    <mergeCell ref="C76:E76"/>
    <mergeCell ref="H44:AE44"/>
    <mergeCell ref="AG40:AI40"/>
    <mergeCell ref="AG41:AI41"/>
    <mergeCell ref="AG39:AI39"/>
    <mergeCell ref="C59:E59"/>
    <mergeCell ref="C63:E63"/>
    <mergeCell ref="C70:E70"/>
    <mergeCell ref="H17:O17"/>
    <mergeCell ref="P17:W17"/>
    <mergeCell ref="P31:W31"/>
  </mergeCells>
  <conditionalFormatting sqref="P6:W15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:W29 X31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3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AE43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36:AK37 AG43 AG34 AK43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 H30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9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4:AK4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4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7:AE5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47:AE5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O43">
    <cfRule type="cellIs" dxfId="1" priority="4" operator="lessThan">
      <formula>0</formula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7:O56">
    <cfRule type="cellIs" dxfId="0" priority="2" operator="less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2020-07-23T10:36:31Z</dcterms:created>
  <dcterms:modified xsi:type="dcterms:W3CDTF">2020-07-23T15:30:54Z</dcterms:modified>
</cp:coreProperties>
</file>