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pe.local\shares\P074\Documents\Design\12 Engine Installation\05 Studs\TighteningTorque\"/>
    </mc:Choice>
  </mc:AlternateContent>
  <xr:revisionPtr revIDLastSave="0" documentId="13_ncr:1_{C0348332-95DB-46DC-A385-D08C5BD0D352}" xr6:coauthVersionLast="45" xr6:coauthVersionMax="45" xr10:uidLastSave="{00000000-0000-0000-0000-000000000000}"/>
  <bookViews>
    <workbookView xWindow="-120" yWindow="-120" windowWidth="29040" windowHeight="15840" xr2:uid="{95BC0863-25A8-4654-98F4-5DDFADCC2FBF}"/>
  </bookViews>
  <sheets>
    <sheet name="Monocoque" sheetId="1" r:id="rId1"/>
    <sheet name="Bellhous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41" i="1" l="1"/>
  <c r="AJ44" i="1"/>
  <c r="S42" i="1"/>
  <c r="AJ43" i="1"/>
  <c r="X48" i="2"/>
  <c r="Y48" i="2"/>
  <c r="Z48" i="2"/>
  <c r="AA48" i="2"/>
  <c r="AB48" i="2"/>
  <c r="AC48" i="2"/>
  <c r="AD48" i="2"/>
  <c r="AE48" i="2"/>
  <c r="X49" i="2"/>
  <c r="Y49" i="2"/>
  <c r="Z49" i="2"/>
  <c r="AA49" i="2"/>
  <c r="AB49" i="2"/>
  <c r="AC49" i="2"/>
  <c r="AD49" i="2"/>
  <c r="AE49" i="2"/>
  <c r="X50" i="2"/>
  <c r="Y50" i="2"/>
  <c r="Z50" i="2"/>
  <c r="AA50" i="2"/>
  <c r="AB50" i="2"/>
  <c r="AC50" i="2"/>
  <c r="AD50" i="2"/>
  <c r="AE50" i="2"/>
  <c r="X51" i="2"/>
  <c r="Y51" i="2"/>
  <c r="Z51" i="2"/>
  <c r="AA51" i="2"/>
  <c r="AB51" i="2"/>
  <c r="AC51" i="2"/>
  <c r="AD51" i="2"/>
  <c r="AE51" i="2"/>
  <c r="X52" i="2"/>
  <c r="Y52" i="2"/>
  <c r="Z52" i="2"/>
  <c r="AA52" i="2"/>
  <c r="AB52" i="2"/>
  <c r="AC52" i="2"/>
  <c r="AD52" i="2"/>
  <c r="AE52" i="2"/>
  <c r="X53" i="2"/>
  <c r="Y53" i="2"/>
  <c r="Z53" i="2"/>
  <c r="AA53" i="2"/>
  <c r="AB53" i="2"/>
  <c r="AC53" i="2"/>
  <c r="AD53" i="2"/>
  <c r="AE53" i="2"/>
  <c r="X54" i="2"/>
  <c r="Y54" i="2"/>
  <c r="Z54" i="2"/>
  <c r="AA54" i="2"/>
  <c r="AB54" i="2"/>
  <c r="AC54" i="2"/>
  <c r="AD54" i="2"/>
  <c r="AE54" i="2"/>
  <c r="X55" i="2"/>
  <c r="Y55" i="2"/>
  <c r="Z55" i="2"/>
  <c r="AA55" i="2"/>
  <c r="AB55" i="2"/>
  <c r="AC55" i="2"/>
  <c r="AD55" i="2"/>
  <c r="AE55" i="2"/>
  <c r="X56" i="2"/>
  <c r="Y56" i="2"/>
  <c r="Z56" i="2"/>
  <c r="AA56" i="2"/>
  <c r="AB56" i="2"/>
  <c r="AC56" i="2"/>
  <c r="AD56" i="2"/>
  <c r="AE56" i="2"/>
  <c r="Y47" i="2"/>
  <c r="Z47" i="2"/>
  <c r="AA47" i="2"/>
  <c r="AB47" i="2"/>
  <c r="AC47" i="2"/>
  <c r="AD47" i="2"/>
  <c r="AE47" i="2"/>
  <c r="X47" i="2"/>
  <c r="AE42" i="2"/>
  <c r="AD42" i="2"/>
  <c r="AC42" i="2"/>
  <c r="AB42" i="2"/>
  <c r="AA42" i="2"/>
  <c r="Z42" i="2"/>
  <c r="Y42" i="2"/>
  <c r="X42" i="2"/>
  <c r="AE41" i="2"/>
  <c r="AD41" i="2"/>
  <c r="AC41" i="2"/>
  <c r="AB41" i="2"/>
  <c r="AA41" i="2"/>
  <c r="Z41" i="2"/>
  <c r="Y41" i="2"/>
  <c r="X41" i="2"/>
  <c r="AE40" i="2"/>
  <c r="AD40" i="2"/>
  <c r="AC40" i="2"/>
  <c r="AB40" i="2"/>
  <c r="AA40" i="2"/>
  <c r="Z40" i="2"/>
  <c r="Y40" i="2"/>
  <c r="X40" i="2"/>
  <c r="AE39" i="2"/>
  <c r="AD39" i="2"/>
  <c r="AC39" i="2"/>
  <c r="AB39" i="2"/>
  <c r="AA39" i="2"/>
  <c r="Z39" i="2"/>
  <c r="Y39" i="2"/>
  <c r="X39" i="2"/>
  <c r="AE38" i="2"/>
  <c r="AD38" i="2"/>
  <c r="AC38" i="2"/>
  <c r="AB38" i="2"/>
  <c r="AA38" i="2"/>
  <c r="Z38" i="2"/>
  <c r="Y38" i="2"/>
  <c r="X38" i="2"/>
  <c r="AE37" i="2"/>
  <c r="AD37" i="2"/>
  <c r="AC37" i="2"/>
  <c r="AB37" i="2"/>
  <c r="AA37" i="2"/>
  <c r="Z37" i="2"/>
  <c r="Y37" i="2"/>
  <c r="X37" i="2"/>
  <c r="AE36" i="2"/>
  <c r="AD36" i="2"/>
  <c r="AC36" i="2"/>
  <c r="AB36" i="2"/>
  <c r="AA36" i="2"/>
  <c r="Z36" i="2"/>
  <c r="Y36" i="2"/>
  <c r="X36" i="2"/>
  <c r="AE35" i="2"/>
  <c r="AD35" i="2"/>
  <c r="AC35" i="2"/>
  <c r="AB35" i="2"/>
  <c r="AA35" i="2"/>
  <c r="Z35" i="2"/>
  <c r="Y35" i="2"/>
  <c r="X35" i="2"/>
  <c r="AE34" i="2"/>
  <c r="AD34" i="2"/>
  <c r="AC34" i="2"/>
  <c r="AB34" i="2"/>
  <c r="AA34" i="2"/>
  <c r="Z34" i="2"/>
  <c r="Y34" i="2"/>
  <c r="X34" i="2"/>
  <c r="Y33" i="2"/>
  <c r="Z33" i="2"/>
  <c r="AA33" i="2"/>
  <c r="AB33" i="2"/>
  <c r="AC33" i="2"/>
  <c r="AD33" i="2"/>
  <c r="AE33" i="2"/>
  <c r="X33" i="2"/>
  <c r="R23" i="1"/>
  <c r="M36" i="1" l="1"/>
  <c r="P20" i="1"/>
  <c r="K2" i="2"/>
  <c r="K2" i="1"/>
  <c r="D79" i="2" l="1"/>
  <c r="D74" i="2"/>
  <c r="D72" i="2"/>
  <c r="D71" i="2"/>
  <c r="AJ46" i="2"/>
  <c r="AJ48" i="2" s="1"/>
  <c r="AJ43" i="2"/>
  <c r="J39" i="2" s="1"/>
  <c r="AJ41" i="2"/>
  <c r="AJ40" i="2"/>
  <c r="AJ37" i="2"/>
  <c r="S28" i="2"/>
  <c r="O28" i="2"/>
  <c r="W28" i="2" s="1"/>
  <c r="N28" i="2"/>
  <c r="V28" i="2" s="1"/>
  <c r="M28" i="2"/>
  <c r="U28" i="2" s="1"/>
  <c r="L28" i="2"/>
  <c r="T28" i="2" s="1"/>
  <c r="K28" i="2"/>
  <c r="J28" i="2"/>
  <c r="R28" i="2" s="1"/>
  <c r="I28" i="2"/>
  <c r="Q28" i="2" s="1"/>
  <c r="H28" i="2"/>
  <c r="P28" i="2" s="1"/>
  <c r="O27" i="2"/>
  <c r="W27" i="2" s="1"/>
  <c r="N27" i="2"/>
  <c r="V27" i="2" s="1"/>
  <c r="M27" i="2"/>
  <c r="U27" i="2" s="1"/>
  <c r="L27" i="2"/>
  <c r="T27" i="2" s="1"/>
  <c r="K27" i="2"/>
  <c r="J27" i="2"/>
  <c r="R27" i="2" s="1"/>
  <c r="I27" i="2"/>
  <c r="Q27" i="2" s="1"/>
  <c r="H27" i="2"/>
  <c r="P27" i="2" s="1"/>
  <c r="V26" i="2"/>
  <c r="U26" i="2"/>
  <c r="S26" i="2"/>
  <c r="O26" i="2"/>
  <c r="W26" i="2" s="1"/>
  <c r="N26" i="2"/>
  <c r="M26" i="2"/>
  <c r="L26" i="2"/>
  <c r="T26" i="2" s="1"/>
  <c r="K26" i="2"/>
  <c r="J26" i="2"/>
  <c r="R26" i="2" s="1"/>
  <c r="I26" i="2"/>
  <c r="Q26" i="2" s="1"/>
  <c r="H26" i="2"/>
  <c r="P26" i="2" s="1"/>
  <c r="O25" i="2"/>
  <c r="W25" i="2" s="1"/>
  <c r="N25" i="2"/>
  <c r="V25" i="2" s="1"/>
  <c r="M25" i="2"/>
  <c r="U25" i="2" s="1"/>
  <c r="L25" i="2"/>
  <c r="T25" i="2" s="1"/>
  <c r="K25" i="2"/>
  <c r="S25" i="2" s="1"/>
  <c r="J25" i="2"/>
  <c r="R25" i="2" s="1"/>
  <c r="I25" i="2"/>
  <c r="Q25" i="2" s="1"/>
  <c r="H25" i="2"/>
  <c r="P25" i="2" s="1"/>
  <c r="O24" i="2"/>
  <c r="W24" i="2" s="1"/>
  <c r="N24" i="2"/>
  <c r="V24" i="2" s="1"/>
  <c r="M24" i="2"/>
  <c r="U24" i="2" s="1"/>
  <c r="L24" i="2"/>
  <c r="T24" i="2" s="1"/>
  <c r="K24" i="2"/>
  <c r="S24" i="2" s="1"/>
  <c r="J24" i="2"/>
  <c r="R24" i="2" s="1"/>
  <c r="I24" i="2"/>
  <c r="Q24" i="2" s="1"/>
  <c r="H24" i="2"/>
  <c r="P24" i="2" s="1"/>
  <c r="S23" i="2"/>
  <c r="R23" i="2"/>
  <c r="O23" i="2"/>
  <c r="W23" i="2" s="1"/>
  <c r="N23" i="2"/>
  <c r="V23" i="2" s="1"/>
  <c r="M23" i="2"/>
  <c r="U23" i="2" s="1"/>
  <c r="L23" i="2"/>
  <c r="T23" i="2" s="1"/>
  <c r="K23" i="2"/>
  <c r="J23" i="2"/>
  <c r="I23" i="2"/>
  <c r="Q23" i="2" s="1"/>
  <c r="H23" i="2"/>
  <c r="P23" i="2" s="1"/>
  <c r="O22" i="2"/>
  <c r="W22" i="2" s="1"/>
  <c r="N22" i="2"/>
  <c r="V22" i="2" s="1"/>
  <c r="M22" i="2"/>
  <c r="L22" i="2"/>
  <c r="T22" i="2" s="1"/>
  <c r="K22" i="2"/>
  <c r="J22" i="2"/>
  <c r="R22" i="2" s="1"/>
  <c r="I22" i="2"/>
  <c r="Q22" i="2" s="1"/>
  <c r="H22" i="2"/>
  <c r="P22" i="2" s="1"/>
  <c r="O21" i="2"/>
  <c r="W21" i="2" s="1"/>
  <c r="N21" i="2"/>
  <c r="V21" i="2" s="1"/>
  <c r="M21" i="2"/>
  <c r="U21" i="2" s="1"/>
  <c r="L21" i="2"/>
  <c r="T21" i="2" s="1"/>
  <c r="K21" i="2"/>
  <c r="J21" i="2"/>
  <c r="R21" i="2" s="1"/>
  <c r="I21" i="2"/>
  <c r="Q21" i="2" s="1"/>
  <c r="H21" i="2"/>
  <c r="P21" i="2" s="1"/>
  <c r="S20" i="2"/>
  <c r="R20" i="2"/>
  <c r="O20" i="2"/>
  <c r="W20" i="2" s="1"/>
  <c r="N20" i="2"/>
  <c r="V20" i="2" s="1"/>
  <c r="M20" i="2"/>
  <c r="U20" i="2" s="1"/>
  <c r="L20" i="2"/>
  <c r="T20" i="2" s="1"/>
  <c r="K20" i="2"/>
  <c r="J20" i="2"/>
  <c r="I20" i="2"/>
  <c r="Q20" i="2" s="1"/>
  <c r="H20" i="2"/>
  <c r="P20" i="2" s="1"/>
  <c r="W19" i="2"/>
  <c r="V19" i="2"/>
  <c r="U19" i="2"/>
  <c r="O19" i="2"/>
  <c r="N19" i="2"/>
  <c r="M19" i="2"/>
  <c r="L19" i="2"/>
  <c r="T19" i="2" s="1"/>
  <c r="K19" i="2"/>
  <c r="S19" i="2" s="1"/>
  <c r="J19" i="2"/>
  <c r="R19" i="2" s="1"/>
  <c r="I19" i="2"/>
  <c r="Q19" i="2" s="1"/>
  <c r="H19" i="2"/>
  <c r="P19" i="2" s="1"/>
  <c r="O34" i="2" l="1"/>
  <c r="W34" i="2" s="1"/>
  <c r="K36" i="2"/>
  <c r="S36" i="2" s="1"/>
  <c r="K34" i="2"/>
  <c r="S34" i="2" s="1"/>
  <c r="N36" i="2"/>
  <c r="V36" i="2" s="1"/>
  <c r="L39" i="2"/>
  <c r="T39" i="2" s="1"/>
  <c r="M34" i="2"/>
  <c r="U34" i="2" s="1"/>
  <c r="K37" i="2"/>
  <c r="S37" i="2" s="1"/>
  <c r="M39" i="2"/>
  <c r="U39" i="2" s="1"/>
  <c r="J42" i="2"/>
  <c r="R42" i="2" s="1"/>
  <c r="M37" i="2"/>
  <c r="U37" i="2" s="1"/>
  <c r="J35" i="2"/>
  <c r="R35" i="2" s="1"/>
  <c r="N35" i="2"/>
  <c r="V35" i="2" s="1"/>
  <c r="L40" i="2"/>
  <c r="T40" i="2" s="1"/>
  <c r="M40" i="2"/>
  <c r="U40" i="2" s="1"/>
  <c r="K33" i="2"/>
  <c r="S33" i="2" s="1"/>
  <c r="O35" i="2"/>
  <c r="W35" i="2" s="1"/>
  <c r="I38" i="2"/>
  <c r="Q38" i="2" s="1"/>
  <c r="H41" i="2"/>
  <c r="P41" i="2" s="1"/>
  <c r="M38" i="2"/>
  <c r="U38" i="2" s="1"/>
  <c r="M33" i="2"/>
  <c r="U33" i="2" s="1"/>
  <c r="I41" i="2"/>
  <c r="Q41" i="2" s="1"/>
  <c r="N33" i="2"/>
  <c r="V33" i="2" s="1"/>
  <c r="M36" i="2"/>
  <c r="U36" i="2" s="1"/>
  <c r="I39" i="2"/>
  <c r="Q39" i="2" s="1"/>
  <c r="K41" i="2"/>
  <c r="S41" i="2" s="1"/>
  <c r="O33" i="2"/>
  <c r="W33" i="2" s="1"/>
  <c r="K35" i="2"/>
  <c r="S35" i="2" s="1"/>
  <c r="O36" i="2"/>
  <c r="W36" i="2" s="1"/>
  <c r="J38" i="2"/>
  <c r="R38" i="2" s="1"/>
  <c r="I40" i="2"/>
  <c r="Q40" i="2" s="1"/>
  <c r="L41" i="2"/>
  <c r="T41" i="2" s="1"/>
  <c r="J34" i="2"/>
  <c r="R34" i="2" s="1"/>
  <c r="M35" i="2"/>
  <c r="U35" i="2" s="1"/>
  <c r="J37" i="2"/>
  <c r="R37" i="2" s="1"/>
  <c r="L38" i="2"/>
  <c r="T38" i="2" s="1"/>
  <c r="J40" i="2"/>
  <c r="R40" i="2" s="1"/>
  <c r="J33" i="2"/>
  <c r="R33" i="2" s="1"/>
  <c r="N34" i="2"/>
  <c r="V34" i="2" s="1"/>
  <c r="J36" i="2"/>
  <c r="R36" i="2" s="1"/>
  <c r="N37" i="2"/>
  <c r="V37" i="2" s="1"/>
  <c r="R39" i="2"/>
  <c r="S22" i="2"/>
  <c r="M53" i="2"/>
  <c r="U53" i="2" s="1"/>
  <c r="U22" i="2"/>
  <c r="S27" i="2"/>
  <c r="N48" i="2"/>
  <c r="V48" i="2" s="1"/>
  <c r="M56" i="2"/>
  <c r="U56" i="2" s="1"/>
  <c r="M51" i="2"/>
  <c r="U51" i="2" s="1"/>
  <c r="S21" i="2"/>
  <c r="M54" i="2"/>
  <c r="U54" i="2" s="1"/>
  <c r="N49" i="2"/>
  <c r="V49" i="2" s="1"/>
  <c r="K56" i="2"/>
  <c r="S56" i="2" s="1"/>
  <c r="K55" i="2"/>
  <c r="S55" i="2" s="1"/>
  <c r="K54" i="2"/>
  <c r="S54" i="2" s="1"/>
  <c r="K53" i="2"/>
  <c r="S53" i="2" s="1"/>
  <c r="K52" i="2"/>
  <c r="S52" i="2" s="1"/>
  <c r="K51" i="2"/>
  <c r="S51" i="2" s="1"/>
  <c r="K50" i="2"/>
  <c r="S50" i="2" s="1"/>
  <c r="L48" i="2"/>
  <c r="T48" i="2" s="1"/>
  <c r="J56" i="2"/>
  <c r="R56" i="2" s="1"/>
  <c r="J55" i="2"/>
  <c r="R55" i="2" s="1"/>
  <c r="J54" i="2"/>
  <c r="R54" i="2" s="1"/>
  <c r="J53" i="2"/>
  <c r="R53" i="2" s="1"/>
  <c r="J52" i="2"/>
  <c r="R52" i="2" s="1"/>
  <c r="J51" i="2"/>
  <c r="R51" i="2" s="1"/>
  <c r="J50" i="2"/>
  <c r="R50" i="2" s="1"/>
  <c r="K49" i="2"/>
  <c r="S49" i="2" s="1"/>
  <c r="K48" i="2"/>
  <c r="S48" i="2" s="1"/>
  <c r="L47" i="2"/>
  <c r="T47" i="2" s="1"/>
  <c r="I56" i="2"/>
  <c r="Q56" i="2" s="1"/>
  <c r="I55" i="2"/>
  <c r="Q55" i="2" s="1"/>
  <c r="I54" i="2"/>
  <c r="Q54" i="2" s="1"/>
  <c r="I53" i="2"/>
  <c r="Q53" i="2" s="1"/>
  <c r="I52" i="2"/>
  <c r="Q52" i="2" s="1"/>
  <c r="I51" i="2"/>
  <c r="Q51" i="2" s="1"/>
  <c r="I50" i="2"/>
  <c r="Q50" i="2" s="1"/>
  <c r="J49" i="2"/>
  <c r="R49" i="2" s="1"/>
  <c r="J48" i="2"/>
  <c r="R48" i="2" s="1"/>
  <c r="K47" i="2"/>
  <c r="S47" i="2" s="1"/>
  <c r="O51" i="2"/>
  <c r="W51" i="2" s="1"/>
  <c r="H49" i="2"/>
  <c r="P49" i="2" s="1"/>
  <c r="H56" i="2"/>
  <c r="P56" i="2" s="1"/>
  <c r="H55" i="2"/>
  <c r="P55" i="2" s="1"/>
  <c r="H54" i="2"/>
  <c r="P54" i="2" s="1"/>
  <c r="H53" i="2"/>
  <c r="P53" i="2" s="1"/>
  <c r="H52" i="2"/>
  <c r="P52" i="2" s="1"/>
  <c r="H51" i="2"/>
  <c r="P51" i="2" s="1"/>
  <c r="H50" i="2"/>
  <c r="P50" i="2" s="1"/>
  <c r="I49" i="2"/>
  <c r="Q49" i="2" s="1"/>
  <c r="I48" i="2"/>
  <c r="Q48" i="2" s="1"/>
  <c r="J47" i="2"/>
  <c r="R47" i="2" s="1"/>
  <c r="I47" i="2"/>
  <c r="Q47" i="2" s="1"/>
  <c r="O56" i="2"/>
  <c r="W56" i="2" s="1"/>
  <c r="O55" i="2"/>
  <c r="W55" i="2" s="1"/>
  <c r="O54" i="2"/>
  <c r="W54" i="2" s="1"/>
  <c r="O53" i="2"/>
  <c r="W53" i="2" s="1"/>
  <c r="O52" i="2"/>
  <c r="W52" i="2" s="1"/>
  <c r="O50" i="2"/>
  <c r="W50" i="2" s="1"/>
  <c r="H48" i="2"/>
  <c r="P48" i="2" s="1"/>
  <c r="N56" i="2"/>
  <c r="V56" i="2" s="1"/>
  <c r="N55" i="2"/>
  <c r="V55" i="2" s="1"/>
  <c r="N54" i="2"/>
  <c r="V54" i="2" s="1"/>
  <c r="N53" i="2"/>
  <c r="V53" i="2" s="1"/>
  <c r="N52" i="2"/>
  <c r="V52" i="2" s="1"/>
  <c r="N51" i="2"/>
  <c r="V51" i="2" s="1"/>
  <c r="N50" i="2"/>
  <c r="V50" i="2" s="1"/>
  <c r="O49" i="2"/>
  <c r="W49" i="2" s="1"/>
  <c r="O48" i="2"/>
  <c r="W48" i="2" s="1"/>
  <c r="AJ47" i="2"/>
  <c r="H47" i="2"/>
  <c r="P47" i="2" s="1"/>
  <c r="L56" i="2"/>
  <c r="T56" i="2" s="1"/>
  <c r="L55" i="2"/>
  <c r="T55" i="2" s="1"/>
  <c r="L54" i="2"/>
  <c r="T54" i="2" s="1"/>
  <c r="L53" i="2"/>
  <c r="T53" i="2" s="1"/>
  <c r="L52" i="2"/>
  <c r="T52" i="2" s="1"/>
  <c r="L51" i="2"/>
  <c r="T51" i="2" s="1"/>
  <c r="L50" i="2"/>
  <c r="T50" i="2" s="1"/>
  <c r="M49" i="2"/>
  <c r="U49" i="2" s="1"/>
  <c r="M48" i="2"/>
  <c r="U48" i="2" s="1"/>
  <c r="N47" i="2"/>
  <c r="V47" i="2" s="1"/>
  <c r="L49" i="2"/>
  <c r="T49" i="2" s="1"/>
  <c r="M47" i="2"/>
  <c r="U47" i="2" s="1"/>
  <c r="M52" i="2"/>
  <c r="U52" i="2" s="1"/>
  <c r="O47" i="2"/>
  <c r="W47" i="2" s="1"/>
  <c r="M55" i="2"/>
  <c r="U55" i="2" s="1"/>
  <c r="M50" i="2"/>
  <c r="U50" i="2" s="1"/>
  <c r="H42" i="2"/>
  <c r="P42" i="2" s="1"/>
  <c r="L33" i="2"/>
  <c r="T33" i="2" s="1"/>
  <c r="L34" i="2"/>
  <c r="T34" i="2" s="1"/>
  <c r="L35" i="2"/>
  <c r="T35" i="2" s="1"/>
  <c r="L36" i="2"/>
  <c r="T36" i="2" s="1"/>
  <c r="L37" i="2"/>
  <c r="T37" i="2" s="1"/>
  <c r="K38" i="2"/>
  <c r="S38" i="2" s="1"/>
  <c r="K39" i="2"/>
  <c r="S39" i="2" s="1"/>
  <c r="K40" i="2"/>
  <c r="S40" i="2" s="1"/>
  <c r="J41" i="2"/>
  <c r="R41" i="2" s="1"/>
  <c r="I42" i="2"/>
  <c r="Q42" i="2" s="1"/>
  <c r="AJ44" i="2"/>
  <c r="K42" i="2"/>
  <c r="S42" i="2" s="1"/>
  <c r="O37" i="2"/>
  <c r="W37" i="2" s="1"/>
  <c r="M41" i="2"/>
  <c r="U41" i="2" s="1"/>
  <c r="H33" i="2"/>
  <c r="P33" i="2" s="1"/>
  <c r="H34" i="2"/>
  <c r="P34" i="2" s="1"/>
  <c r="H35" i="2"/>
  <c r="P35" i="2" s="1"/>
  <c r="H36" i="2"/>
  <c r="P36" i="2" s="1"/>
  <c r="H37" i="2"/>
  <c r="P37" i="2" s="1"/>
  <c r="O38" i="2"/>
  <c r="W38" i="2" s="1"/>
  <c r="O39" i="2"/>
  <c r="W39" i="2" s="1"/>
  <c r="O40" i="2"/>
  <c r="W40" i="2" s="1"/>
  <c r="N41" i="2"/>
  <c r="V41" i="2" s="1"/>
  <c r="M42" i="2"/>
  <c r="U42" i="2" s="1"/>
  <c r="N38" i="2"/>
  <c r="V38" i="2" s="1"/>
  <c r="N39" i="2"/>
  <c r="V39" i="2" s="1"/>
  <c r="N40" i="2"/>
  <c r="V40" i="2" s="1"/>
  <c r="L42" i="2"/>
  <c r="T42" i="2" s="1"/>
  <c r="I33" i="2"/>
  <c r="Q33" i="2" s="1"/>
  <c r="I34" i="2"/>
  <c r="Q34" i="2" s="1"/>
  <c r="I35" i="2"/>
  <c r="Q35" i="2" s="1"/>
  <c r="I36" i="2"/>
  <c r="Q36" i="2" s="1"/>
  <c r="I37" i="2"/>
  <c r="Q37" i="2" s="1"/>
  <c r="H38" i="2"/>
  <c r="P38" i="2" s="1"/>
  <c r="H39" i="2"/>
  <c r="P39" i="2" s="1"/>
  <c r="H40" i="2"/>
  <c r="P40" i="2" s="1"/>
  <c r="O41" i="2"/>
  <c r="W41" i="2" s="1"/>
  <c r="N42" i="2"/>
  <c r="V42" i="2" s="1"/>
  <c r="O42" i="2"/>
  <c r="W42" i="2" s="1"/>
  <c r="AJ40" i="1"/>
  <c r="AJ37" i="1"/>
  <c r="D79" i="1"/>
  <c r="AJ50" i="2" l="1"/>
  <c r="O28" i="1"/>
  <c r="W28" i="1" s="1"/>
  <c r="N28" i="1"/>
  <c r="V28" i="1" s="1"/>
  <c r="M28" i="1"/>
  <c r="U28" i="1" s="1"/>
  <c r="L28" i="1"/>
  <c r="T28" i="1" s="1"/>
  <c r="K28" i="1"/>
  <c r="S28" i="1" s="1"/>
  <c r="J28" i="1"/>
  <c r="R28" i="1" s="1"/>
  <c r="I28" i="1"/>
  <c r="H28" i="1"/>
  <c r="P28" i="1" s="1"/>
  <c r="O27" i="1"/>
  <c r="W27" i="1" s="1"/>
  <c r="N27" i="1"/>
  <c r="V27" i="1" s="1"/>
  <c r="M27" i="1"/>
  <c r="U27" i="1" s="1"/>
  <c r="L27" i="1"/>
  <c r="T27" i="1" s="1"/>
  <c r="K27" i="1"/>
  <c r="S27" i="1" s="1"/>
  <c r="J27" i="1"/>
  <c r="R27" i="1" s="1"/>
  <c r="I27" i="1"/>
  <c r="Q27" i="1" s="1"/>
  <c r="H27" i="1"/>
  <c r="O26" i="1"/>
  <c r="W26" i="1" s="1"/>
  <c r="N26" i="1"/>
  <c r="V26" i="1" s="1"/>
  <c r="M26" i="1"/>
  <c r="U26" i="1" s="1"/>
  <c r="L26" i="1"/>
  <c r="T26" i="1" s="1"/>
  <c r="K26" i="1"/>
  <c r="S26" i="1" s="1"/>
  <c r="J26" i="1"/>
  <c r="R26" i="1" s="1"/>
  <c r="I26" i="1"/>
  <c r="Q26" i="1" s="1"/>
  <c r="H26" i="1"/>
  <c r="P26" i="1" s="1"/>
  <c r="O25" i="1"/>
  <c r="W25" i="1" s="1"/>
  <c r="N25" i="1"/>
  <c r="V25" i="1" s="1"/>
  <c r="M25" i="1"/>
  <c r="U25" i="1" s="1"/>
  <c r="L25" i="1"/>
  <c r="T25" i="1" s="1"/>
  <c r="K25" i="1"/>
  <c r="S25" i="1" s="1"/>
  <c r="J25" i="1"/>
  <c r="R25" i="1" s="1"/>
  <c r="I25" i="1"/>
  <c r="H25" i="1"/>
  <c r="O24" i="1"/>
  <c r="W24" i="1" s="1"/>
  <c r="N24" i="1"/>
  <c r="V24" i="1" s="1"/>
  <c r="M24" i="1"/>
  <c r="U24" i="1" s="1"/>
  <c r="L24" i="1"/>
  <c r="T24" i="1" s="1"/>
  <c r="K24" i="1"/>
  <c r="S24" i="1" s="1"/>
  <c r="J24" i="1"/>
  <c r="R24" i="1" s="1"/>
  <c r="I24" i="1"/>
  <c r="Q24" i="1" s="1"/>
  <c r="H24" i="1"/>
  <c r="O23" i="1"/>
  <c r="W23" i="1" s="1"/>
  <c r="N23" i="1"/>
  <c r="V23" i="1" s="1"/>
  <c r="M23" i="1"/>
  <c r="U23" i="1" s="1"/>
  <c r="L23" i="1"/>
  <c r="T23" i="1" s="1"/>
  <c r="K23" i="1"/>
  <c r="S23" i="1" s="1"/>
  <c r="J23" i="1"/>
  <c r="I23" i="1"/>
  <c r="Q23" i="1" s="1"/>
  <c r="H23" i="1"/>
  <c r="P23" i="1" s="1"/>
  <c r="O22" i="1"/>
  <c r="W22" i="1" s="1"/>
  <c r="N22" i="1"/>
  <c r="V22" i="1" s="1"/>
  <c r="M22" i="1"/>
  <c r="U22" i="1" s="1"/>
  <c r="L22" i="1"/>
  <c r="T22" i="1" s="1"/>
  <c r="K22" i="1"/>
  <c r="S22" i="1" s="1"/>
  <c r="J22" i="1"/>
  <c r="I22" i="1"/>
  <c r="Q22" i="1" s="1"/>
  <c r="H22" i="1"/>
  <c r="O21" i="1"/>
  <c r="W21" i="1" s="1"/>
  <c r="N21" i="1"/>
  <c r="V21" i="1" s="1"/>
  <c r="M21" i="1"/>
  <c r="U21" i="1" s="1"/>
  <c r="L21" i="1"/>
  <c r="T21" i="1" s="1"/>
  <c r="K21" i="1"/>
  <c r="S21" i="1" s="1"/>
  <c r="J21" i="1"/>
  <c r="R21" i="1" s="1"/>
  <c r="I21" i="1"/>
  <c r="Q21" i="1" s="1"/>
  <c r="H21" i="1"/>
  <c r="P21" i="1" s="1"/>
  <c r="O20" i="1"/>
  <c r="W20" i="1" s="1"/>
  <c r="N20" i="1"/>
  <c r="V20" i="1" s="1"/>
  <c r="M20" i="1"/>
  <c r="U20" i="1" s="1"/>
  <c r="L20" i="1"/>
  <c r="T20" i="1" s="1"/>
  <c r="K20" i="1"/>
  <c r="S20" i="1" s="1"/>
  <c r="J20" i="1"/>
  <c r="R20" i="1" s="1"/>
  <c r="I20" i="1"/>
  <c r="Q20" i="1" s="1"/>
  <c r="H20" i="1"/>
  <c r="O19" i="1"/>
  <c r="W19" i="1" s="1"/>
  <c r="N19" i="1"/>
  <c r="V19" i="1" s="1"/>
  <c r="M19" i="1"/>
  <c r="U19" i="1" s="1"/>
  <c r="L19" i="1"/>
  <c r="T19" i="1" s="1"/>
  <c r="K19" i="1"/>
  <c r="S19" i="1" s="1"/>
  <c r="J19" i="1"/>
  <c r="I19" i="1"/>
  <c r="Q19" i="1" s="1"/>
  <c r="H19" i="1"/>
  <c r="P19" i="1" s="1"/>
  <c r="D72" i="1"/>
  <c r="D71" i="1"/>
  <c r="D74" i="1" l="1"/>
  <c r="P24" i="1"/>
  <c r="R22" i="1"/>
  <c r="P27" i="1"/>
  <c r="Q28" i="1"/>
  <c r="P22" i="1"/>
  <c r="P25" i="1"/>
  <c r="R19" i="1"/>
  <c r="Q25" i="1"/>
  <c r="AJ46" i="1" l="1"/>
  <c r="AJ48" i="1" l="1"/>
  <c r="X51" i="1"/>
  <c r="AA56" i="1"/>
  <c r="AB53" i="1"/>
  <c r="AC55" i="1"/>
  <c r="AD54" i="1"/>
  <c r="AE48" i="1"/>
  <c r="H41" i="1"/>
  <c r="P41" i="1" s="1"/>
  <c r="H33" i="1"/>
  <c r="P33" i="1" s="1"/>
  <c r="K42" i="1"/>
  <c r="M39" i="1"/>
  <c r="U39" i="1" s="1"/>
  <c r="M41" i="1"/>
  <c r="U41" i="1" s="1"/>
  <c r="N36" i="1"/>
  <c r="V36" i="1" s="1"/>
  <c r="L37" i="1"/>
  <c r="T37" i="1" s="1"/>
  <c r="I41" i="1"/>
  <c r="Q41" i="1" s="1"/>
  <c r="O38" i="1"/>
  <c r="W38" i="1" s="1"/>
  <c r="L36" i="1"/>
  <c r="T36" i="1" s="1"/>
  <c r="O36" i="1"/>
  <c r="W36" i="1" s="1"/>
  <c r="N37" i="1"/>
  <c r="V37" i="1" s="1"/>
  <c r="M35" i="1"/>
  <c r="U35" i="1" s="1"/>
  <c r="J35" i="1"/>
  <c r="R35" i="1" s="1"/>
  <c r="N41" i="1"/>
  <c r="V41" i="1" s="1"/>
  <c r="I36" i="1"/>
  <c r="Q36" i="1" s="1"/>
  <c r="N34" i="1"/>
  <c r="V34" i="1" s="1"/>
  <c r="J39" i="1"/>
  <c r="R39" i="1" s="1"/>
  <c r="L42" i="1"/>
  <c r="T42" i="1" s="1"/>
  <c r="L38" i="1"/>
  <c r="T38" i="1" s="1"/>
  <c r="M33" i="1"/>
  <c r="U33" i="1" s="1"/>
  <c r="O34" i="1"/>
  <c r="W34" i="1" s="1"/>
  <c r="K40" i="1"/>
  <c r="S40" i="1" s="1"/>
  <c r="I35" i="1"/>
  <c r="Q35" i="1" s="1"/>
  <c r="H42" i="1"/>
  <c r="P42" i="1" s="1"/>
  <c r="M40" i="1"/>
  <c r="U40" i="1" s="1"/>
  <c r="M37" i="1"/>
  <c r="U37" i="1" s="1"/>
  <c r="N33" i="1"/>
  <c r="V33" i="1" s="1"/>
  <c r="J33" i="1"/>
  <c r="R33" i="1" s="1"/>
  <c r="L40" i="1"/>
  <c r="T40" i="1" s="1"/>
  <c r="I40" i="1"/>
  <c r="Q40" i="1" s="1"/>
  <c r="I42" i="1"/>
  <c r="Q42" i="1" s="1"/>
  <c r="J36" i="1"/>
  <c r="R36" i="1" s="1"/>
  <c r="O35" i="1"/>
  <c r="W35" i="1" s="1"/>
  <c r="H38" i="1"/>
  <c r="P38" i="1" s="1"/>
  <c r="O37" i="1"/>
  <c r="W37" i="1" s="1"/>
  <c r="J38" i="1"/>
  <c r="R38" i="1" s="1"/>
  <c r="K36" i="1"/>
  <c r="S36" i="1" s="1"/>
  <c r="K35" i="1"/>
  <c r="S35" i="1" s="1"/>
  <c r="H40" i="1"/>
  <c r="P40" i="1" s="1"/>
  <c r="J41" i="1"/>
  <c r="R41" i="1" s="1"/>
  <c r="K37" i="1"/>
  <c r="S37" i="1" s="1"/>
  <c r="J34" i="1"/>
  <c r="R34" i="1" s="1"/>
  <c r="J42" i="1"/>
  <c r="R42" i="1" s="1"/>
  <c r="O33" i="1"/>
  <c r="W33" i="1" s="1"/>
  <c r="L35" i="1"/>
  <c r="T35" i="1" s="1"/>
  <c r="N39" i="1"/>
  <c r="V39" i="1" s="1"/>
  <c r="L33" i="1"/>
  <c r="T33" i="1" s="1"/>
  <c r="M42" i="1"/>
  <c r="U42" i="1" s="1"/>
  <c r="O40" i="1"/>
  <c r="W40" i="1" s="1"/>
  <c r="AJ47" i="1"/>
  <c r="AJ50" i="1" s="1"/>
  <c r="M48" i="1"/>
  <c r="U48" i="1" s="1"/>
  <c r="M49" i="1"/>
  <c r="U49" i="1" s="1"/>
  <c r="M50" i="1"/>
  <c r="U50" i="1" s="1"/>
  <c r="M51" i="1"/>
  <c r="U51" i="1" s="1"/>
  <c r="M52" i="1"/>
  <c r="U52" i="1" s="1"/>
  <c r="M53" i="1"/>
  <c r="U53" i="1" s="1"/>
  <c r="M54" i="1"/>
  <c r="U54" i="1" s="1"/>
  <c r="M55" i="1"/>
  <c r="U55" i="1" s="1"/>
  <c r="M56" i="1"/>
  <c r="U56" i="1" s="1"/>
  <c r="AC56" i="1" s="1"/>
  <c r="N47" i="1"/>
  <c r="V47" i="1" s="1"/>
  <c r="O50" i="1"/>
  <c r="W50" i="1" s="1"/>
  <c r="O52" i="1"/>
  <c r="W52" i="1" s="1"/>
  <c r="AE52" i="1" s="1"/>
  <c r="O54" i="1"/>
  <c r="W54" i="1" s="1"/>
  <c r="O55" i="1"/>
  <c r="W55" i="1" s="1"/>
  <c r="H47" i="1"/>
  <c r="P47" i="1" s="1"/>
  <c r="H48" i="1"/>
  <c r="P48" i="1" s="1"/>
  <c r="H50" i="1"/>
  <c r="P50" i="1" s="1"/>
  <c r="H51" i="1"/>
  <c r="P51" i="1" s="1"/>
  <c r="H53" i="1"/>
  <c r="P53" i="1" s="1"/>
  <c r="X53" i="1" s="1"/>
  <c r="H54" i="1"/>
  <c r="P54" i="1" s="1"/>
  <c r="X54" i="1" s="1"/>
  <c r="H56" i="1"/>
  <c r="P56" i="1" s="1"/>
  <c r="I48" i="1"/>
  <c r="Q48" i="1" s="1"/>
  <c r="I49" i="1"/>
  <c r="Q49" i="1" s="1"/>
  <c r="I50" i="1"/>
  <c r="Q50" i="1" s="1"/>
  <c r="I51" i="1"/>
  <c r="Q51" i="1" s="1"/>
  <c r="Y51" i="1" s="1"/>
  <c r="I52" i="1"/>
  <c r="Q52" i="1" s="1"/>
  <c r="I53" i="1"/>
  <c r="Q53" i="1" s="1"/>
  <c r="Y53" i="1" s="1"/>
  <c r="I54" i="1"/>
  <c r="Q54" i="1" s="1"/>
  <c r="Y54" i="1" s="1"/>
  <c r="I55" i="1"/>
  <c r="Q55" i="1" s="1"/>
  <c r="I56" i="1"/>
  <c r="Q56" i="1" s="1"/>
  <c r="J47" i="1"/>
  <c r="R47" i="1" s="1"/>
  <c r="N48" i="1"/>
  <c r="V48" i="1" s="1"/>
  <c r="N49" i="1"/>
  <c r="V49" i="1" s="1"/>
  <c r="N50" i="1"/>
  <c r="V50" i="1" s="1"/>
  <c r="AD50" i="1" s="1"/>
  <c r="N51" i="1"/>
  <c r="V51" i="1" s="1"/>
  <c r="N52" i="1"/>
  <c r="V52" i="1" s="1"/>
  <c r="N53" i="1"/>
  <c r="V53" i="1" s="1"/>
  <c r="N54" i="1"/>
  <c r="V54" i="1" s="1"/>
  <c r="N55" i="1"/>
  <c r="V55" i="1" s="1"/>
  <c r="N56" i="1"/>
  <c r="V56" i="1" s="1"/>
  <c r="O47" i="1"/>
  <c r="W47" i="1" s="1"/>
  <c r="AE47" i="1" s="1"/>
  <c r="O48" i="1"/>
  <c r="W48" i="1" s="1"/>
  <c r="O49" i="1"/>
  <c r="W49" i="1" s="1"/>
  <c r="AE49" i="1" s="1"/>
  <c r="O51" i="1"/>
  <c r="W51" i="1" s="1"/>
  <c r="AE51" i="1" s="1"/>
  <c r="O53" i="1"/>
  <c r="W53" i="1" s="1"/>
  <c r="O56" i="1"/>
  <c r="W56" i="1" s="1"/>
  <c r="H49" i="1"/>
  <c r="P49" i="1" s="1"/>
  <c r="H52" i="1"/>
  <c r="P52" i="1" s="1"/>
  <c r="H55" i="1"/>
  <c r="P55" i="1" s="1"/>
  <c r="I47" i="1"/>
  <c r="Q47" i="1" s="1"/>
  <c r="L51" i="1"/>
  <c r="T51" i="1" s="1"/>
  <c r="L54" i="1"/>
  <c r="T54" i="1" s="1"/>
  <c r="L56" i="1"/>
  <c r="T56" i="1" s="1"/>
  <c r="J48" i="1"/>
  <c r="R48" i="1" s="1"/>
  <c r="J49" i="1"/>
  <c r="R49" i="1" s="1"/>
  <c r="J50" i="1"/>
  <c r="R50" i="1" s="1"/>
  <c r="J51" i="1"/>
  <c r="R51" i="1" s="1"/>
  <c r="J52" i="1"/>
  <c r="R52" i="1" s="1"/>
  <c r="J53" i="1"/>
  <c r="R53" i="1" s="1"/>
  <c r="Z53" i="1" s="1"/>
  <c r="J54" i="1"/>
  <c r="R54" i="1" s="1"/>
  <c r="J55" i="1"/>
  <c r="R55" i="1" s="1"/>
  <c r="J56" i="1"/>
  <c r="R56" i="1" s="1"/>
  <c r="K47" i="1"/>
  <c r="S47" i="1" s="1"/>
  <c r="K48" i="1"/>
  <c r="S48" i="1" s="1"/>
  <c r="K49" i="1"/>
  <c r="S49" i="1" s="1"/>
  <c r="K50" i="1"/>
  <c r="S50" i="1" s="1"/>
  <c r="K51" i="1"/>
  <c r="S51" i="1" s="1"/>
  <c r="AA51" i="1" s="1"/>
  <c r="K52" i="1"/>
  <c r="S52" i="1" s="1"/>
  <c r="AA52" i="1" s="1"/>
  <c r="K53" i="1"/>
  <c r="S53" i="1" s="1"/>
  <c r="K54" i="1"/>
  <c r="S54" i="1" s="1"/>
  <c r="K55" i="1"/>
  <c r="S55" i="1" s="1"/>
  <c r="K56" i="1"/>
  <c r="S56" i="1" s="1"/>
  <c r="L47" i="1"/>
  <c r="T47" i="1" s="1"/>
  <c r="L48" i="1"/>
  <c r="T48" i="1" s="1"/>
  <c r="L49" i="1"/>
  <c r="T49" i="1" s="1"/>
  <c r="L50" i="1"/>
  <c r="T50" i="1" s="1"/>
  <c r="L52" i="1"/>
  <c r="T52" i="1" s="1"/>
  <c r="L53" i="1"/>
  <c r="T53" i="1" s="1"/>
  <c r="L55" i="1"/>
  <c r="T55" i="1" s="1"/>
  <c r="M47" i="1"/>
  <c r="U47" i="1" s="1"/>
  <c r="O41" i="1"/>
  <c r="W41" i="1" s="1"/>
  <c r="I37" i="1"/>
  <c r="Q37" i="1" s="1"/>
  <c r="H37" i="1"/>
  <c r="P37" i="1" s="1"/>
  <c r="H35" i="1"/>
  <c r="P35" i="1" s="1"/>
  <c r="I39" i="1"/>
  <c r="Q39" i="1" s="1"/>
  <c r="K33" i="1"/>
  <c r="S33" i="1" s="1"/>
  <c r="O39" i="1"/>
  <c r="W39" i="1" s="1"/>
  <c r="N42" i="1"/>
  <c r="V42" i="1" s="1"/>
  <c r="N38" i="1"/>
  <c r="V38" i="1" s="1"/>
  <c r="J37" i="1"/>
  <c r="R37" i="1" s="1"/>
  <c r="K38" i="1"/>
  <c r="S38" i="1" s="1"/>
  <c r="N40" i="1"/>
  <c r="V40" i="1" s="1"/>
  <c r="K41" i="1"/>
  <c r="S41" i="1" s="1"/>
  <c r="I38" i="1"/>
  <c r="Q38" i="1" s="1"/>
  <c r="K34" i="1"/>
  <c r="S34" i="1" s="1"/>
  <c r="N35" i="1"/>
  <c r="V35" i="1" s="1"/>
  <c r="L39" i="1"/>
  <c r="T39" i="1" s="1"/>
  <c r="K39" i="1"/>
  <c r="S39" i="1" s="1"/>
  <c r="U36" i="1"/>
  <c r="H36" i="1"/>
  <c r="P36" i="1" s="1"/>
  <c r="H39" i="1"/>
  <c r="P39" i="1" s="1"/>
  <c r="M38" i="1"/>
  <c r="U38" i="1" s="1"/>
  <c r="L41" i="1"/>
  <c r="T41" i="1" s="1"/>
  <c r="H34" i="1"/>
  <c r="P34" i="1" s="1"/>
  <c r="M34" i="1"/>
  <c r="U34" i="1" s="1"/>
  <c r="O42" i="1"/>
  <c r="W42" i="1" s="1"/>
  <c r="J40" i="1"/>
  <c r="R40" i="1" s="1"/>
  <c r="I34" i="1"/>
  <c r="Q34" i="1" s="1"/>
  <c r="L34" i="1"/>
  <c r="T34" i="1" s="1"/>
  <c r="I33" i="1"/>
  <c r="Q33" i="1" s="1"/>
  <c r="AD51" i="1" l="1"/>
  <c r="X47" i="1"/>
  <c r="AB52" i="1"/>
  <c r="AA54" i="1"/>
  <c r="AA48" i="1"/>
  <c r="Z52" i="1"/>
  <c r="AE55" i="1"/>
  <c r="AD55" i="1"/>
  <c r="AB56" i="1"/>
  <c r="AA55" i="1"/>
  <c r="AC48" i="1"/>
  <c r="AC49" i="1"/>
  <c r="AE50" i="1"/>
  <c r="AB51" i="1"/>
  <c r="AD56" i="1"/>
  <c r="Z55" i="1"/>
  <c r="Y52" i="1"/>
  <c r="AD49" i="1"/>
  <c r="Z56" i="1"/>
  <c r="X52" i="1"/>
  <c r="AD52" i="1"/>
  <c r="AB47" i="1"/>
  <c r="AD53" i="1"/>
  <c r="AA47" i="1"/>
  <c r="AD47" i="1"/>
  <c r="Z49" i="1"/>
  <c r="Y50" i="1"/>
  <c r="AC51" i="1"/>
  <c r="Z51" i="1"/>
  <c r="X50" i="1"/>
  <c r="AC53" i="1"/>
  <c r="AA53" i="1"/>
  <c r="AD48" i="1"/>
  <c r="Z54" i="1"/>
  <c r="AC52" i="1"/>
  <c r="Z47" i="1"/>
  <c r="Y49" i="1"/>
  <c r="AC47" i="1"/>
  <c r="Y47" i="1"/>
  <c r="X49" i="1"/>
  <c r="AB48" i="1"/>
  <c r="AA50" i="1"/>
  <c r="AC54" i="1"/>
  <c r="Z50" i="1"/>
  <c r="AB55" i="1"/>
  <c r="Y56" i="1"/>
  <c r="Y48" i="1"/>
  <c r="AB54" i="1"/>
  <c r="X56" i="1"/>
  <c r="X48" i="1"/>
  <c r="AE54" i="1"/>
  <c r="AE53" i="1"/>
  <c r="AA49" i="1"/>
  <c r="AC50" i="1"/>
  <c r="Z48" i="1"/>
  <c r="AB49" i="1"/>
  <c r="Y55" i="1"/>
  <c r="AE56" i="1"/>
  <c r="AB50" i="1"/>
  <c r="X55" i="1"/>
  <c r="AE41" i="1"/>
  <c r="AD42" i="1"/>
  <c r="AC42" i="1"/>
  <c r="AC34" i="1"/>
  <c r="AA42" i="1"/>
  <c r="AA40" i="1"/>
  <c r="Z35" i="1"/>
  <c r="AB36" i="1"/>
  <c r="Y36" i="1"/>
  <c r="Z34" i="1"/>
  <c r="Z33" i="1"/>
  <c r="AE37" i="1"/>
  <c r="AD39" i="1"/>
  <c r="X41" i="1"/>
  <c r="AA34" i="1"/>
  <c r="X39" i="1"/>
  <c r="AA41" i="1"/>
  <c r="Y34" i="1"/>
  <c r="AE36" i="1"/>
  <c r="AC39" i="1"/>
  <c r="X36" i="1"/>
  <c r="Z40" i="1"/>
  <c r="X35" i="1"/>
  <c r="Y41" i="1"/>
  <c r="X34" i="1"/>
  <c r="AB38" i="1"/>
  <c r="Z37" i="1"/>
  <c r="Y38" i="1"/>
  <c r="X33" i="1"/>
  <c r="AB34" i="1"/>
  <c r="AB39" i="1"/>
  <c r="Y37" i="1"/>
  <c r="AE38" i="1"/>
  <c r="AD40" i="1"/>
  <c r="AC41" i="1"/>
  <c r="AB35" i="1"/>
  <c r="AA39" i="1"/>
  <c r="AA37" i="1"/>
  <c r="AB33" i="1"/>
  <c r="Y35" i="1"/>
  <c r="AC40" i="1"/>
  <c r="Z41" i="1"/>
  <c r="Y42" i="1"/>
  <c r="AD38" i="1"/>
  <c r="X42" i="1"/>
  <c r="AA38" i="1"/>
  <c r="AD35" i="1"/>
  <c r="AB41" i="1"/>
  <c r="AD33" i="1"/>
  <c r="Z36" i="1"/>
  <c r="AE35" i="1"/>
  <c r="AD37" i="1"/>
  <c r="AC38" i="1"/>
  <c r="AE40" i="1"/>
  <c r="X37" i="1"/>
  <c r="Z39" i="1"/>
  <c r="AE42" i="1"/>
  <c r="AA36" i="1"/>
  <c r="Y40" i="1"/>
  <c r="Y33" i="1"/>
  <c r="AE34" i="1"/>
  <c r="AD41" i="1"/>
  <c r="AD36" i="1"/>
  <c r="AC37" i="1"/>
  <c r="AB42" i="1"/>
  <c r="AE39" i="1"/>
  <c r="Z38" i="1"/>
  <c r="AC33" i="1"/>
  <c r="AA35" i="1"/>
  <c r="Y39" i="1"/>
  <c r="X38" i="1"/>
  <c r="X40" i="1"/>
  <c r="AD34" i="1"/>
  <c r="AC36" i="1"/>
  <c r="AB40" i="1"/>
  <c r="AA33" i="1"/>
  <c r="AE33" i="1"/>
  <c r="AC35" i="1"/>
  <c r="AB37" i="1"/>
  <c r="Z42" i="1"/>
</calcChain>
</file>

<file path=xl/sharedStrings.xml><?xml version="1.0" encoding="utf-8"?>
<sst xmlns="http://schemas.openxmlformats.org/spreadsheetml/2006/main" count="414" uniqueCount="81">
  <si>
    <t>Engine Front Face - Stud Loads</t>
  </si>
  <si>
    <t>Revision</t>
  </si>
  <si>
    <t>Bolt Axial Loads (Fx)</t>
  </si>
  <si>
    <t>Bolt Y Shear Loads (Fy)</t>
  </si>
  <si>
    <t>Bolt Z Shear Loads (Fz)</t>
  </si>
  <si>
    <t>#</t>
  </si>
  <si>
    <t>Case</t>
  </si>
  <si>
    <t>ax</t>
  </si>
  <si>
    <t>ay</t>
  </si>
  <si>
    <t>az</t>
  </si>
  <si>
    <t>Speed</t>
  </si>
  <si>
    <t>L1</t>
  </si>
  <si>
    <t>L2</t>
  </si>
  <si>
    <t>L3</t>
  </si>
  <si>
    <t>L4</t>
  </si>
  <si>
    <t>R1</t>
  </si>
  <si>
    <t>R2</t>
  </si>
  <si>
    <t>R3</t>
  </si>
  <si>
    <t>R4</t>
  </si>
  <si>
    <t>Brake</t>
  </si>
  <si>
    <t>Bump</t>
  </si>
  <si>
    <t>Brake + Bump</t>
  </si>
  <si>
    <t>Lateral</t>
  </si>
  <si>
    <t>Lateral + Bump</t>
  </si>
  <si>
    <t>Lateral + Brake</t>
  </si>
  <si>
    <t>Reverse Brake + Bump</t>
  </si>
  <si>
    <t>Acceleration</t>
  </si>
  <si>
    <t>Acceleration + Bump</t>
  </si>
  <si>
    <t>Single wheel bump RL (manual)</t>
  </si>
  <si>
    <t>Input data</t>
  </si>
  <si>
    <t>Tightening interface</t>
  </si>
  <si>
    <t>Steel-steel friction coefficient</t>
  </si>
  <si>
    <t>-</t>
  </si>
  <si>
    <t>SF</t>
  </si>
  <si>
    <t>N</t>
  </si>
  <si>
    <t>Thread data</t>
  </si>
  <si>
    <t>Mean diameter</t>
  </si>
  <si>
    <t>mm</t>
  </si>
  <si>
    <t>Root diameter</t>
  </si>
  <si>
    <t>Pitch</t>
  </si>
  <si>
    <t>Helix angle</t>
  </si>
  <si>
    <t>°</t>
  </si>
  <si>
    <t>Thread friction coefficient</t>
  </si>
  <si>
    <t>Nut data</t>
  </si>
  <si>
    <t>Outer contact diameter</t>
  </si>
  <si>
    <t>Inner contact diameter</t>
  </si>
  <si>
    <t>Nut friction coefficient</t>
  </si>
  <si>
    <t>Nut friction diameter</t>
  </si>
  <si>
    <t>Tightening torque</t>
  </si>
  <si>
    <t>Nmm</t>
  </si>
  <si>
    <t>Nm</t>
  </si>
  <si>
    <t>Resultant Shear Loads (Fyz)</t>
  </si>
  <si>
    <t>Chosen tightening torque</t>
  </si>
  <si>
    <t>mm^2</t>
  </si>
  <si>
    <t>MPa</t>
  </si>
  <si>
    <t>Tensile Yield strength</t>
  </si>
  <si>
    <t>Minimum diameter</t>
  </si>
  <si>
    <t>Minimum area</t>
  </si>
  <si>
    <t>Strength data</t>
  </si>
  <si>
    <t>Residual axial load</t>
  </si>
  <si>
    <t>Minimum required axial load (Fa_min)</t>
  </si>
  <si>
    <t>Shear load not trasmitted by friction</t>
  </si>
  <si>
    <t>Axial load from tightening min</t>
  </si>
  <si>
    <t>Thread friction torque min</t>
  </si>
  <si>
    <t>Axial load from tightening max</t>
  </si>
  <si>
    <t>Thread friction torque max</t>
  </si>
  <si>
    <t xml:space="preserve">Tightening torque uncertainty </t>
  </si>
  <si>
    <t>Tigtening SF</t>
  </si>
  <si>
    <t>MIN TIGHTENING TORQUE</t>
  </si>
  <si>
    <t>MAX TIGHTENING TORQUE</t>
  </si>
  <si>
    <t>Tightening torque scale factor min</t>
  </si>
  <si>
    <t>Tightening torque scale factor max</t>
  </si>
  <si>
    <t>Max external axial load</t>
  </si>
  <si>
    <t>Maximum axial load (inc ext)</t>
  </si>
  <si>
    <t>Engine Rear Face - Stud Loads</t>
  </si>
  <si>
    <t>changed with respect to previous version</t>
  </si>
  <si>
    <t>Shear stress from pure shear load - circular section</t>
  </si>
  <si>
    <t>Shear stress due to torsion load - circular section</t>
  </si>
  <si>
    <t>Torque due to friction at the contact surface between the bolt and the nut threads</t>
  </si>
  <si>
    <t>Axial force-torque relationship</t>
  </si>
  <si>
    <t>Thread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</si>
</sst>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0" fillId="0" borderId="4" xfId="0" applyBorder="1"/>
    <xf numFmtId="0" fontId="0" fillId="0" borderId="5" xfId="0" applyBorder="1"/>
    <xf numFmtId="1" fontId="0" fillId="0" borderId="4" xfId="0" applyNumberFormat="1" applyBorder="1"/>
    <xf numFmtId="1" fontId="0" fillId="0" borderId="0" xfId="0" applyNumberFormat="1"/>
    <xf numFmtId="1" fontId="0" fillId="0" borderId="5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0" fontId="0" fillId="0" borderId="5" xfId="0" quotePrefix="1" applyBorder="1"/>
    <xf numFmtId="0" fontId="0" fillId="0" borderId="12" xfId="0" applyBorder="1"/>
    <xf numFmtId="0" fontId="0" fillId="0" borderId="14" xfId="0" applyBorder="1"/>
    <xf numFmtId="0" fontId="0" fillId="0" borderId="13" xfId="0" applyBorder="1"/>
    <xf numFmtId="0" fontId="0" fillId="0" borderId="23" xfId="0" applyBorder="1"/>
    <xf numFmtId="0" fontId="0" fillId="0" borderId="0" xfId="0" applyBorder="1"/>
    <xf numFmtId="164" fontId="0" fillId="0" borderId="4" xfId="0" applyNumberFormat="1" applyFill="1" applyBorder="1"/>
    <xf numFmtId="1" fontId="0" fillId="0" borderId="0" xfId="0" applyNumberFormat="1" applyBorder="1"/>
    <xf numFmtId="164" fontId="0" fillId="0" borderId="0" xfId="0" applyNumberFormat="1" applyFill="1" applyBorder="1"/>
    <xf numFmtId="0" fontId="0" fillId="0" borderId="0" xfId="0" applyAlignment="1"/>
    <xf numFmtId="164" fontId="0" fillId="0" borderId="5" xfId="0" applyNumberFormat="1" applyFill="1" applyBorder="1"/>
    <xf numFmtId="164" fontId="0" fillId="0" borderId="9" xfId="0" applyNumberFormat="1" applyFill="1" applyBorder="1"/>
    <xf numFmtId="164" fontId="0" fillId="0" borderId="10" xfId="0" applyNumberFormat="1" applyFill="1" applyBorder="1"/>
    <xf numFmtId="164" fontId="0" fillId="0" borderId="11" xfId="0" applyNumberFormat="1" applyFill="1" applyBorder="1"/>
    <xf numFmtId="0" fontId="1" fillId="0" borderId="19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8" xfId="0" applyFont="1" applyBorder="1"/>
    <xf numFmtId="0" fontId="1" fillId="0" borderId="20" xfId="0" applyFont="1" applyBorder="1"/>
    <xf numFmtId="164" fontId="0" fillId="0" borderId="22" xfId="0" applyNumberFormat="1" applyBorder="1"/>
    <xf numFmtId="0" fontId="1" fillId="0" borderId="18" xfId="0" applyFont="1" applyBorder="1" applyAlignment="1">
      <alignment horizontal="center"/>
    </xf>
    <xf numFmtId="0" fontId="1" fillId="0" borderId="24" xfId="0" applyFont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/>
    <xf numFmtId="0" fontId="2" fillId="0" borderId="5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1" fontId="0" fillId="0" borderId="13" xfId="0" applyNumberFormat="1" applyBorder="1"/>
    <xf numFmtId="1" fontId="0" fillId="2" borderId="28" xfId="0" applyNumberFormat="1" applyFill="1" applyBorder="1"/>
    <xf numFmtId="0" fontId="1" fillId="2" borderId="25" xfId="0" applyFont="1" applyFill="1" applyBorder="1"/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" fontId="1" fillId="0" borderId="26" xfId="0" applyNumberFormat="1" applyFont="1" applyBorder="1" applyAlignment="1">
      <alignment horizontal="center"/>
    </xf>
    <xf numFmtId="1" fontId="1" fillId="0" borderId="27" xfId="0" applyNumberFormat="1" applyFont="1" applyBorder="1" applyAlignment="1">
      <alignment horizontal="center"/>
    </xf>
    <xf numFmtId="1" fontId="1" fillId="0" borderId="28" xfId="0" applyNumberFormat="1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3" borderId="0" xfId="0" applyFill="1" applyBorder="1"/>
    <xf numFmtId="0" fontId="0" fillId="3" borderId="0" xfId="0" applyFill="1" applyAlignment="1">
      <alignment horizontal="center"/>
    </xf>
    <xf numFmtId="0" fontId="0" fillId="4" borderId="29" xfId="0" applyFill="1" applyBorder="1"/>
    <xf numFmtId="0" fontId="0" fillId="4" borderId="0" xfId="0" applyFill="1" applyBorder="1"/>
    <xf numFmtId="0" fontId="0" fillId="4" borderId="30" xfId="0" applyFill="1" applyBorder="1"/>
    <xf numFmtId="0" fontId="0" fillId="4" borderId="31" xfId="0" applyFill="1" applyBorder="1"/>
    <xf numFmtId="0" fontId="0" fillId="4" borderId="13" xfId="0" applyFill="1" applyBorder="1"/>
    <xf numFmtId="0" fontId="0" fillId="4" borderId="32" xfId="0" applyFill="1" applyBorder="1"/>
    <xf numFmtId="0" fontId="1" fillId="4" borderId="24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0" fillId="4" borderId="0" xfId="0" applyFill="1"/>
    <xf numFmtId="0" fontId="0" fillId="0" borderId="4" xfId="0" applyFill="1" applyBorder="1"/>
  </cellXfs>
  <cellStyles count="1">
    <cellStyle name="Normal" xfId="0" builtinId="0"/>
  </cellStyles>
  <dxfs count="2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9525</xdr:colOff>
      <xdr:row>2</xdr:row>
      <xdr:rowOff>190500</xdr:rowOff>
    </xdr:from>
    <xdr:to>
      <xdr:col>46</xdr:col>
      <xdr:colOff>44821</xdr:colOff>
      <xdr:row>28</xdr:row>
      <xdr:rowOff>13163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3719DE-1583-4E36-9B0D-E9A5A0E5C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54950" y="571500"/>
          <a:ext cx="8969746" cy="4832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381000</xdr:colOff>
      <xdr:row>31</xdr:row>
      <xdr:rowOff>114300</xdr:rowOff>
    </xdr:from>
    <xdr:to>
      <xdr:col>43</xdr:col>
      <xdr:colOff>434337</xdr:colOff>
      <xdr:row>34</xdr:row>
      <xdr:rowOff>103620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CD309F-EF49-4722-BFE7-A3A717ED4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203275" y="6124575"/>
          <a:ext cx="1882137" cy="570345"/>
        </a:xfrm>
        <a:prstGeom prst="rect">
          <a:avLst/>
        </a:prstGeom>
      </xdr:spPr>
    </xdr:pic>
    <xdr:clientData/>
  </xdr:twoCellAnchor>
  <xdr:twoCellAnchor editAs="oneCell">
    <xdr:from>
      <xdr:col>41</xdr:col>
      <xdr:colOff>215990</xdr:colOff>
      <xdr:row>36</xdr:row>
      <xdr:rowOff>47626</xdr:rowOff>
    </xdr:from>
    <xdr:to>
      <xdr:col>43</xdr:col>
      <xdr:colOff>56930</xdr:colOff>
      <xdr:row>39</xdr:row>
      <xdr:rowOff>180976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1345300-4EB3-4104-86E8-B26C6C1C7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47865" y="7019926"/>
          <a:ext cx="1060140" cy="704850"/>
        </a:xfrm>
        <a:prstGeom prst="rect">
          <a:avLst/>
        </a:prstGeom>
      </xdr:spPr>
    </xdr:pic>
    <xdr:clientData/>
  </xdr:twoCellAnchor>
  <xdr:twoCellAnchor editAs="oneCell">
    <xdr:from>
      <xdr:col>38</xdr:col>
      <xdr:colOff>514350</xdr:colOff>
      <xdr:row>47</xdr:row>
      <xdr:rowOff>67108</xdr:rowOff>
    </xdr:from>
    <xdr:to>
      <xdr:col>46</xdr:col>
      <xdr:colOff>360929</xdr:colOff>
      <xdr:row>50</xdr:row>
      <xdr:rowOff>141955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CA6D44E-D311-497E-BC1B-19E9187B6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117425" y="9173008"/>
          <a:ext cx="4723379" cy="655872"/>
        </a:xfrm>
        <a:prstGeom prst="rect">
          <a:avLst/>
        </a:prstGeom>
      </xdr:spPr>
    </xdr:pic>
    <xdr:clientData/>
  </xdr:twoCellAnchor>
  <xdr:twoCellAnchor editAs="oneCell">
    <xdr:from>
      <xdr:col>38</xdr:col>
      <xdr:colOff>190500</xdr:colOff>
      <xdr:row>42</xdr:row>
      <xdr:rowOff>124258</xdr:rowOff>
    </xdr:from>
    <xdr:to>
      <xdr:col>46</xdr:col>
      <xdr:colOff>543326</xdr:colOff>
      <xdr:row>45</xdr:row>
      <xdr:rowOff>47625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E5D73C8-A93F-4C38-87C7-B81D8D5AD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793575" y="8249083"/>
          <a:ext cx="5229626" cy="523442"/>
        </a:xfrm>
        <a:prstGeom prst="rect">
          <a:avLst/>
        </a:prstGeom>
      </xdr:spPr>
    </xdr:pic>
    <xdr:clientData/>
  </xdr:twoCellAnchor>
  <xdr:twoCellAnchor editAs="oneCell">
    <xdr:from>
      <xdr:col>39</xdr:col>
      <xdr:colOff>371474</xdr:colOff>
      <xdr:row>53</xdr:row>
      <xdr:rowOff>76200</xdr:rowOff>
    </xdr:from>
    <xdr:to>
      <xdr:col>45</xdr:col>
      <xdr:colOff>114299</xdr:colOff>
      <xdr:row>65</xdr:row>
      <xdr:rowOff>66437</xdr:rowOff>
    </xdr:to>
    <xdr:pic>
      <xdr:nvPicPr>
        <xdr:cNvPr id="7" name="Picture 6" descr="Unified Thread Standard - Wikipedia">
          <a:extLst>
            <a:ext uri="{FF2B5EF4-FFF2-40B4-BE49-F238E27FC236}">
              <a16:creationId xmlns:a16="http://schemas.microsoft.com/office/drawing/2014/main" id="{17A4F266-14C4-49ED-B75F-70F910A2B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84149" y="10334625"/>
          <a:ext cx="3400425" cy="22952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0</xdr:colOff>
      <xdr:row>2</xdr:row>
      <xdr:rowOff>190500</xdr:rowOff>
    </xdr:from>
    <xdr:to>
      <xdr:col>44</xdr:col>
      <xdr:colOff>146135</xdr:colOff>
      <xdr:row>28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CEA1E7-E619-42D1-ADD7-F9980D8A8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35850" y="590550"/>
          <a:ext cx="7670885" cy="484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48810-6E9F-4C6F-BD2A-32F9728A830D}">
  <dimension ref="B1:AU79"/>
  <sheetViews>
    <sheetView tabSelected="1" workbookViewId="0"/>
  </sheetViews>
  <sheetFormatPr defaultRowHeight="15" x14ac:dyDescent="0.25"/>
  <cols>
    <col min="1" max="1" width="3.7109375" customWidth="1"/>
    <col min="3" max="3" width="29.42578125" bestFit="1" customWidth="1"/>
    <col min="16" max="16" width="12.5703125" bestFit="1" customWidth="1"/>
    <col min="17" max="25" width="9.28515625" bestFit="1" customWidth="1"/>
    <col min="26" max="26" width="9.5703125" bestFit="1" customWidth="1"/>
    <col min="27" max="29" width="9.28515625" bestFit="1" customWidth="1"/>
    <col min="30" max="30" width="9.5703125" bestFit="1" customWidth="1"/>
    <col min="31" max="31" width="9.28515625" bestFit="1" customWidth="1"/>
    <col min="32" max="32" width="3.7109375" customWidth="1"/>
    <col min="35" max="35" width="15.140625" customWidth="1"/>
  </cols>
  <sheetData>
    <row r="1" spans="2:31" ht="15.75" thickBot="1" x14ac:dyDescent="0.3"/>
    <row r="2" spans="2:31" ht="15.75" thickBot="1" x14ac:dyDescent="0.3">
      <c r="B2" s="58" t="s">
        <v>0</v>
      </c>
      <c r="C2" s="59"/>
      <c r="H2" s="82" t="s">
        <v>72</v>
      </c>
      <c r="I2" s="83"/>
      <c r="J2" s="83"/>
      <c r="K2" s="56">
        <f>MAX(H6:O15)</f>
        <v>29014.890390577664</v>
      </c>
      <c r="Q2" s="46" t="s">
        <v>1</v>
      </c>
      <c r="R2" s="57">
        <v>1</v>
      </c>
    </row>
    <row r="3" spans="2:31" ht="15.75" thickBot="1" x14ac:dyDescent="0.3"/>
    <row r="4" spans="2:31" ht="15.75" thickBot="1" x14ac:dyDescent="0.3">
      <c r="B4" s="1"/>
      <c r="C4" s="1"/>
      <c r="D4" s="1"/>
      <c r="E4" s="1"/>
      <c r="F4" s="1"/>
      <c r="G4" s="1"/>
      <c r="H4" s="2" t="s">
        <v>2</v>
      </c>
      <c r="I4" s="3"/>
      <c r="J4" s="3"/>
      <c r="K4" s="3"/>
      <c r="L4" s="3"/>
      <c r="M4" s="3"/>
      <c r="N4" s="3"/>
      <c r="O4" s="4"/>
      <c r="P4" s="2" t="s">
        <v>3</v>
      </c>
      <c r="Q4" s="3"/>
      <c r="R4" s="3"/>
      <c r="S4" s="3"/>
      <c r="T4" s="3"/>
      <c r="U4" s="3"/>
      <c r="V4" s="3"/>
      <c r="W4" s="4"/>
      <c r="X4" s="2" t="s">
        <v>4</v>
      </c>
      <c r="Y4" s="3"/>
      <c r="Z4" s="3"/>
      <c r="AA4" s="3"/>
      <c r="AB4" s="3"/>
      <c r="AC4" s="3"/>
      <c r="AD4" s="3"/>
      <c r="AE4" s="4"/>
    </row>
    <row r="5" spans="2:31" x14ac:dyDescent="0.25">
      <c r="B5" s="2" t="s">
        <v>5</v>
      </c>
      <c r="C5" s="3" t="s">
        <v>6</v>
      </c>
      <c r="D5" s="3" t="s">
        <v>7</v>
      </c>
      <c r="E5" s="3" t="s">
        <v>8</v>
      </c>
      <c r="F5" s="3" t="s">
        <v>9</v>
      </c>
      <c r="G5" s="4" t="s">
        <v>10</v>
      </c>
      <c r="H5" s="5" t="s">
        <v>11</v>
      </c>
      <c r="I5" s="1" t="s">
        <v>12</v>
      </c>
      <c r="J5" s="1" t="s">
        <v>13</v>
      </c>
      <c r="K5" s="1" t="s">
        <v>14</v>
      </c>
      <c r="L5" s="1" t="s">
        <v>15</v>
      </c>
      <c r="M5" s="1" t="s">
        <v>16</v>
      </c>
      <c r="N5" s="1" t="s">
        <v>17</v>
      </c>
      <c r="O5" s="6" t="s">
        <v>18</v>
      </c>
      <c r="P5" s="5" t="s">
        <v>11</v>
      </c>
      <c r="Q5" s="1" t="s">
        <v>12</v>
      </c>
      <c r="R5" s="1" t="s">
        <v>13</v>
      </c>
      <c r="S5" s="1" t="s">
        <v>14</v>
      </c>
      <c r="T5" s="1" t="s">
        <v>15</v>
      </c>
      <c r="U5" s="1" t="s">
        <v>16</v>
      </c>
      <c r="V5" s="1" t="s">
        <v>17</v>
      </c>
      <c r="W5" s="6" t="s">
        <v>18</v>
      </c>
      <c r="X5" s="5" t="s">
        <v>11</v>
      </c>
      <c r="Y5" s="1" t="s">
        <v>12</v>
      </c>
      <c r="Z5" s="1" t="s">
        <v>13</v>
      </c>
      <c r="AA5" s="1" t="s">
        <v>14</v>
      </c>
      <c r="AB5" s="1" t="s">
        <v>15</v>
      </c>
      <c r="AC5" s="1" t="s">
        <v>16</v>
      </c>
      <c r="AD5" s="1" t="s">
        <v>17</v>
      </c>
      <c r="AE5" s="6" t="s">
        <v>18</v>
      </c>
    </row>
    <row r="6" spans="2:31" x14ac:dyDescent="0.25">
      <c r="B6" s="7">
        <v>1</v>
      </c>
      <c r="C6" s="8" t="s">
        <v>19</v>
      </c>
      <c r="D6" s="8">
        <v>3.6</v>
      </c>
      <c r="E6" s="8">
        <v>0</v>
      </c>
      <c r="F6" s="8">
        <v>1</v>
      </c>
      <c r="G6" s="9">
        <v>320</v>
      </c>
      <c r="H6" s="10">
        <v>-6686.8118252733611</v>
      </c>
      <c r="I6" s="11">
        <v>-3147.3219521648643</v>
      </c>
      <c r="J6" s="11">
        <v>0</v>
      </c>
      <c r="K6" s="11">
        <v>8159.5517511392609</v>
      </c>
      <c r="L6" s="11">
        <v>-6686.8118252733611</v>
      </c>
      <c r="M6" s="11">
        <v>-3147.3219521648643</v>
      </c>
      <c r="N6" s="11">
        <v>0</v>
      </c>
      <c r="O6" s="12">
        <v>8159.5517511392609</v>
      </c>
      <c r="P6" s="10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2">
        <v>0</v>
      </c>
      <c r="X6" s="10">
        <v>851.64829023157984</v>
      </c>
      <c r="Y6" s="11">
        <v>851.64829023157984</v>
      </c>
      <c r="Z6" s="11">
        <v>851.64829023157984</v>
      </c>
      <c r="AA6" s="11">
        <v>851.64829023157984</v>
      </c>
      <c r="AB6" s="11">
        <v>851.64829023157984</v>
      </c>
      <c r="AC6" s="11">
        <v>851.64829023157984</v>
      </c>
      <c r="AD6" s="11">
        <v>851.64829023157984</v>
      </c>
      <c r="AE6" s="12">
        <v>851.64829023157984</v>
      </c>
    </row>
    <row r="7" spans="2:31" x14ac:dyDescent="0.25">
      <c r="B7" s="13">
        <v>2</v>
      </c>
      <c r="C7" t="s">
        <v>20</v>
      </c>
      <c r="D7">
        <v>0</v>
      </c>
      <c r="E7">
        <v>0</v>
      </c>
      <c r="F7">
        <v>5</v>
      </c>
      <c r="G7" s="14">
        <v>320</v>
      </c>
      <c r="H7" s="15">
        <v>-26908.373261938741</v>
      </c>
      <c r="I7" s="16">
        <v>-13575.827258300646</v>
      </c>
      <c r="J7" s="16">
        <v>0</v>
      </c>
      <c r="K7" s="16">
        <v>29014.890390577664</v>
      </c>
      <c r="L7" s="16">
        <v>-26908.373261938741</v>
      </c>
      <c r="M7" s="16">
        <v>-13575.827258300646</v>
      </c>
      <c r="N7" s="16">
        <v>0</v>
      </c>
      <c r="O7" s="17">
        <v>29014.890390577664</v>
      </c>
      <c r="P7" s="15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7">
        <v>0</v>
      </c>
      <c r="X7" s="15">
        <v>1126.5547950086498</v>
      </c>
      <c r="Y7" s="16">
        <v>1126.5547950086498</v>
      </c>
      <c r="Z7" s="16">
        <v>1126.5547950086498</v>
      </c>
      <c r="AA7" s="16">
        <v>1126.5547950086498</v>
      </c>
      <c r="AB7" s="16">
        <v>1126.5547950086498</v>
      </c>
      <c r="AC7" s="16">
        <v>1126.5547950086498</v>
      </c>
      <c r="AD7" s="16">
        <v>1126.5547950086498</v>
      </c>
      <c r="AE7" s="17">
        <v>1126.5547950086498</v>
      </c>
    </row>
    <row r="8" spans="2:31" x14ac:dyDescent="0.25">
      <c r="B8" s="13">
        <v>3</v>
      </c>
      <c r="C8" t="s">
        <v>21</v>
      </c>
      <c r="D8">
        <v>2.8</v>
      </c>
      <c r="E8">
        <v>0</v>
      </c>
      <c r="F8">
        <v>4</v>
      </c>
      <c r="G8" s="14">
        <v>250</v>
      </c>
      <c r="H8" s="15">
        <v>-19234.919684557415</v>
      </c>
      <c r="I8" s="16">
        <v>-9528.3917823668489</v>
      </c>
      <c r="J8" s="16">
        <v>0</v>
      </c>
      <c r="K8" s="16">
        <v>21479.038390411064</v>
      </c>
      <c r="L8" s="16">
        <v>-19234.919684557415</v>
      </c>
      <c r="M8" s="16">
        <v>-9528.3917823668489</v>
      </c>
      <c r="N8" s="16">
        <v>0</v>
      </c>
      <c r="O8" s="17">
        <v>21479.038390411064</v>
      </c>
      <c r="P8" s="15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7">
        <v>0</v>
      </c>
      <c r="X8" s="15">
        <v>1287.2969013242609</v>
      </c>
      <c r="Y8" s="16">
        <v>1287.2969013242609</v>
      </c>
      <c r="Z8" s="16">
        <v>1287.2969013242609</v>
      </c>
      <c r="AA8" s="16">
        <v>1287.2969013242609</v>
      </c>
      <c r="AB8" s="16">
        <v>1287.2969013242609</v>
      </c>
      <c r="AC8" s="16">
        <v>1287.2969013242609</v>
      </c>
      <c r="AD8" s="16">
        <v>1287.2969013242609</v>
      </c>
      <c r="AE8" s="17">
        <v>1287.2969013242609</v>
      </c>
    </row>
    <row r="9" spans="2:31" x14ac:dyDescent="0.25">
      <c r="B9" s="13">
        <v>4</v>
      </c>
      <c r="C9" t="s">
        <v>22</v>
      </c>
      <c r="D9">
        <v>0</v>
      </c>
      <c r="E9">
        <v>3</v>
      </c>
      <c r="F9">
        <v>1</v>
      </c>
      <c r="G9" s="14">
        <v>320</v>
      </c>
      <c r="H9" s="15">
        <v>-1139.0875535464884</v>
      </c>
      <c r="I9" s="16">
        <v>6151.3386273593233</v>
      </c>
      <c r="J9" s="16">
        <v>0</v>
      </c>
      <c r="K9" s="16">
        <v>15183.276447484061</v>
      </c>
      <c r="L9" s="16">
        <v>-16141.330597928623</v>
      </c>
      <c r="M9" s="16">
        <v>-14869.6646849014</v>
      </c>
      <c r="N9" s="16">
        <v>0</v>
      </c>
      <c r="O9" s="17">
        <v>3449.9361100956503</v>
      </c>
      <c r="P9" s="15">
        <v>-33.48130466000498</v>
      </c>
      <c r="Q9" s="16">
        <v>-314.7831102646096</v>
      </c>
      <c r="R9" s="16">
        <v>-843.20749124381257</v>
      </c>
      <c r="S9" s="16">
        <v>-1213.3996065704255</v>
      </c>
      <c r="T9" s="16">
        <v>-1168.9544517094212</v>
      </c>
      <c r="U9" s="16">
        <v>-887.65264610481654</v>
      </c>
      <c r="V9" s="16">
        <v>-359.22826512561358</v>
      </c>
      <c r="W9" s="17">
        <v>10.963850200999218</v>
      </c>
      <c r="X9" s="15">
        <v>1026.0913996239944</v>
      </c>
      <c r="Y9" s="16">
        <v>1307.3904426008726</v>
      </c>
      <c r="Z9" s="16">
        <v>946.52219585058344</v>
      </c>
      <c r="AA9" s="16">
        <v>873.3125611031561</v>
      </c>
      <c r="AB9" s="16">
        <v>1026.0913996239944</v>
      </c>
      <c r="AC9" s="16">
        <v>1307.3904426008726</v>
      </c>
      <c r="AD9" s="16">
        <v>946.52219585058344</v>
      </c>
      <c r="AE9" s="17">
        <v>873.3125611031561</v>
      </c>
    </row>
    <row r="10" spans="2:31" x14ac:dyDescent="0.25">
      <c r="B10" s="13">
        <v>5</v>
      </c>
      <c r="C10" t="s">
        <v>23</v>
      </c>
      <c r="D10">
        <v>0</v>
      </c>
      <c r="E10">
        <v>2.5</v>
      </c>
      <c r="F10">
        <v>4</v>
      </c>
      <c r="G10" s="14">
        <v>200</v>
      </c>
      <c r="H10" s="15">
        <v>-13608.310845776574</v>
      </c>
      <c r="I10" s="16">
        <v>-1260.6460413696605</v>
      </c>
      <c r="J10" s="16">
        <v>0</v>
      </c>
      <c r="K10" s="16">
        <v>26302.814688893493</v>
      </c>
      <c r="L10" s="16">
        <v>-26110.180049428342</v>
      </c>
      <c r="M10" s="16">
        <v>-18778.148801586925</v>
      </c>
      <c r="N10" s="16">
        <v>0</v>
      </c>
      <c r="O10" s="17">
        <v>16525.031074403152</v>
      </c>
      <c r="P10" s="15">
        <v>-27.901087216670589</v>
      </c>
      <c r="Q10" s="16">
        <v>-262.31925855384134</v>
      </c>
      <c r="R10" s="16">
        <v>-702.67290936984443</v>
      </c>
      <c r="S10" s="16">
        <v>-1011.1663388086887</v>
      </c>
      <c r="T10" s="16">
        <v>-974.12870975785188</v>
      </c>
      <c r="U10" s="16">
        <v>-739.71053842068113</v>
      </c>
      <c r="V10" s="16">
        <v>-299.35688760467804</v>
      </c>
      <c r="W10" s="17">
        <v>9.1365418341662235</v>
      </c>
      <c r="X10" s="15">
        <v>1434.5667834325018</v>
      </c>
      <c r="Y10" s="16">
        <v>1668.9826525799006</v>
      </c>
      <c r="Z10" s="16">
        <v>1368.2591136213257</v>
      </c>
      <c r="AA10" s="16">
        <v>1307.2510846651362</v>
      </c>
      <c r="AB10" s="16">
        <v>1434.5667834325018</v>
      </c>
      <c r="AC10" s="16">
        <v>1668.9826525799006</v>
      </c>
      <c r="AD10" s="16">
        <v>1368.2591136213257</v>
      </c>
      <c r="AE10" s="17">
        <v>1307.2510846651362</v>
      </c>
    </row>
    <row r="11" spans="2:31" x14ac:dyDescent="0.25">
      <c r="B11" s="13">
        <v>6</v>
      </c>
      <c r="C11" t="s">
        <v>24</v>
      </c>
      <c r="D11">
        <v>2.6</v>
      </c>
      <c r="E11">
        <v>2.5</v>
      </c>
      <c r="F11">
        <v>1</v>
      </c>
      <c r="G11" s="14">
        <v>320</v>
      </c>
      <c r="H11" s="15">
        <v>-978.48757079864117</v>
      </c>
      <c r="I11" s="16">
        <v>5274.8069066642747</v>
      </c>
      <c r="J11" s="16">
        <v>0</v>
      </c>
      <c r="K11" s="16">
        <v>13369.847593842927</v>
      </c>
      <c r="L11" s="16">
        <v>-13480.356774450411</v>
      </c>
      <c r="M11" s="16">
        <v>-12242.695853552988</v>
      </c>
      <c r="N11" s="16">
        <v>0</v>
      </c>
      <c r="O11" s="17">
        <v>3592.0639793525897</v>
      </c>
      <c r="P11" s="15">
        <v>-27.901087216670589</v>
      </c>
      <c r="Q11" s="16">
        <v>-262.31925855384134</v>
      </c>
      <c r="R11" s="16">
        <v>-702.67290936984443</v>
      </c>
      <c r="S11" s="16">
        <v>-1011.1663388086887</v>
      </c>
      <c r="T11" s="16">
        <v>-974.12870975785188</v>
      </c>
      <c r="U11" s="16">
        <v>-739.71053842068113</v>
      </c>
      <c r="V11" s="16">
        <v>-299.35688760467804</v>
      </c>
      <c r="W11" s="17">
        <v>9.1365418341662235</v>
      </c>
      <c r="X11" s="15">
        <v>1289.6382885044522</v>
      </c>
      <c r="Y11" s="16">
        <v>1524.0541576518513</v>
      </c>
      <c r="Z11" s="16">
        <v>1223.3306186932764</v>
      </c>
      <c r="AA11" s="16">
        <v>1162.3225897370869</v>
      </c>
      <c r="AB11" s="16">
        <v>1289.6382885044522</v>
      </c>
      <c r="AC11" s="16">
        <v>1524.0541576518513</v>
      </c>
      <c r="AD11" s="16">
        <v>1223.3306186932764</v>
      </c>
      <c r="AE11" s="17">
        <v>1162.3225897370869</v>
      </c>
    </row>
    <row r="12" spans="2:31" x14ac:dyDescent="0.25">
      <c r="B12" s="13">
        <v>7</v>
      </c>
      <c r="C12" t="s">
        <v>25</v>
      </c>
      <c r="D12">
        <v>-2.5</v>
      </c>
      <c r="E12">
        <v>0</v>
      </c>
      <c r="F12">
        <v>5</v>
      </c>
      <c r="G12" s="14">
        <v>0</v>
      </c>
      <c r="H12" s="15">
        <v>-24191.731101129397</v>
      </c>
      <c r="I12" s="16">
        <v>-12362.386590110742</v>
      </c>
      <c r="J12" s="16">
        <v>0</v>
      </c>
      <c r="K12" s="16">
        <v>25426.365228381015</v>
      </c>
      <c r="L12" s="16">
        <v>-24191.731101129397</v>
      </c>
      <c r="M12" s="16">
        <v>-12362.386590110742</v>
      </c>
      <c r="N12" s="16">
        <v>0</v>
      </c>
      <c r="O12" s="17">
        <v>25426.365228381015</v>
      </c>
      <c r="P12" s="15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7">
        <v>0</v>
      </c>
      <c r="X12" s="15">
        <v>636.25387141719739</v>
      </c>
      <c r="Y12" s="16">
        <v>636.25387141719739</v>
      </c>
      <c r="Z12" s="16">
        <v>636.25387141719739</v>
      </c>
      <c r="AA12" s="16">
        <v>636.25387141719739</v>
      </c>
      <c r="AB12" s="16">
        <v>636.25387141719739</v>
      </c>
      <c r="AC12" s="16">
        <v>636.25387141719739</v>
      </c>
      <c r="AD12" s="16">
        <v>636.25387141719739</v>
      </c>
      <c r="AE12" s="17">
        <v>636.25387141719739</v>
      </c>
    </row>
    <row r="13" spans="2:31" x14ac:dyDescent="0.25">
      <c r="B13" s="13">
        <v>8</v>
      </c>
      <c r="C13" t="s">
        <v>26</v>
      </c>
      <c r="D13">
        <v>-1.6</v>
      </c>
      <c r="E13">
        <v>0</v>
      </c>
      <c r="F13">
        <v>1</v>
      </c>
      <c r="G13" s="14">
        <v>150</v>
      </c>
      <c r="H13" s="15">
        <v>-11163.772415501211</v>
      </c>
      <c r="I13" s="16">
        <v>-6572.0789173259982</v>
      </c>
      <c r="J13" s="16">
        <v>0</v>
      </c>
      <c r="K13" s="16">
        <v>8096.0513300856201</v>
      </c>
      <c r="L13" s="16">
        <v>-11163.772415501211</v>
      </c>
      <c r="M13" s="16">
        <v>-6572.0789173259982</v>
      </c>
      <c r="N13" s="16">
        <v>0</v>
      </c>
      <c r="O13" s="17">
        <v>8096.0513300856201</v>
      </c>
      <c r="P13" s="15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7">
        <v>0</v>
      </c>
      <c r="X13" s="15">
        <v>-6.3291831984253122</v>
      </c>
      <c r="Y13" s="16">
        <v>-6.3291831984253122</v>
      </c>
      <c r="Z13" s="16">
        <v>-6.3291831984253122</v>
      </c>
      <c r="AA13" s="16">
        <v>-6.3291831984253122</v>
      </c>
      <c r="AB13" s="16">
        <v>-6.3291831984253122</v>
      </c>
      <c r="AC13" s="16">
        <v>-6.3291831984253122</v>
      </c>
      <c r="AD13" s="16">
        <v>-6.3291831984253122</v>
      </c>
      <c r="AE13" s="17">
        <v>-6.3291831984253122</v>
      </c>
    </row>
    <row r="14" spans="2:31" x14ac:dyDescent="0.25">
      <c r="B14" s="13">
        <v>9</v>
      </c>
      <c r="C14" t="s">
        <v>27</v>
      </c>
      <c r="D14">
        <v>-2</v>
      </c>
      <c r="E14">
        <v>0</v>
      </c>
      <c r="F14">
        <v>5</v>
      </c>
      <c r="G14" s="14">
        <v>150</v>
      </c>
      <c r="H14" s="15">
        <v>-30857.373641555572</v>
      </c>
      <c r="I14" s="16">
        <v>-16742.837006723719</v>
      </c>
      <c r="J14" s="16">
        <v>0</v>
      </c>
      <c r="K14" s="16">
        <v>28345.943815396466</v>
      </c>
      <c r="L14" s="16">
        <v>-30857.373641555572</v>
      </c>
      <c r="M14" s="16">
        <v>-16742.837006723719</v>
      </c>
      <c r="N14" s="16">
        <v>0</v>
      </c>
      <c r="O14" s="17">
        <v>28345.943815396466</v>
      </c>
      <c r="P14" s="15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7">
        <v>0</v>
      </c>
      <c r="X14" s="15">
        <v>736.7705062920204</v>
      </c>
      <c r="Y14" s="16">
        <v>736.7705062920204</v>
      </c>
      <c r="Z14" s="16">
        <v>736.7705062920204</v>
      </c>
      <c r="AA14" s="16">
        <v>736.7705062920204</v>
      </c>
      <c r="AB14" s="16">
        <v>736.7705062920204</v>
      </c>
      <c r="AC14" s="16">
        <v>736.7705062920204</v>
      </c>
      <c r="AD14" s="16">
        <v>736.7705062920204</v>
      </c>
      <c r="AE14" s="17">
        <v>736.7705062920204</v>
      </c>
    </row>
    <row r="15" spans="2:31" ht="15.75" thickBot="1" x14ac:dyDescent="0.3">
      <c r="B15" s="18">
        <v>10</v>
      </c>
      <c r="C15" s="19" t="s">
        <v>28</v>
      </c>
      <c r="D15" s="19">
        <v>0</v>
      </c>
      <c r="E15" s="19">
        <v>0</v>
      </c>
      <c r="F15" s="19">
        <v>5</v>
      </c>
      <c r="G15" s="20">
        <v>320</v>
      </c>
      <c r="H15" s="21">
        <v>-26302.812373399964</v>
      </c>
      <c r="I15" s="22">
        <v>-13270.309346193564</v>
      </c>
      <c r="J15" s="22">
        <v>0</v>
      </c>
      <c r="K15" s="22">
        <v>28361.923277525679</v>
      </c>
      <c r="L15" s="22">
        <v>-26302.812373399964</v>
      </c>
      <c r="M15" s="22">
        <v>-13270.309346193564</v>
      </c>
      <c r="N15" s="22">
        <v>0</v>
      </c>
      <c r="O15" s="23">
        <v>28361.923277525679</v>
      </c>
      <c r="P15" s="21">
        <v>-4823.3039939716155</v>
      </c>
      <c r="Q15" s="22">
        <v>-2433.455980375099</v>
      </c>
      <c r="R15" s="22">
        <v>2055.8645005398862</v>
      </c>
      <c r="S15" s="22">
        <v>5200.8954738068296</v>
      </c>
      <c r="T15" s="22">
        <v>4823.3039939716155</v>
      </c>
      <c r="U15" s="22">
        <v>2433.455980375099</v>
      </c>
      <c r="V15" s="22">
        <v>-2055.8645005398862</v>
      </c>
      <c r="W15" s="23">
        <v>-5200.8954738068296</v>
      </c>
      <c r="X15" s="21">
        <v>-3091.454485649976</v>
      </c>
      <c r="Y15" s="22">
        <v>-5481.2790288660963</v>
      </c>
      <c r="Z15" s="22">
        <v>-2415.4605894407641</v>
      </c>
      <c r="AA15" s="22">
        <v>-1793.4955089066298</v>
      </c>
      <c r="AB15" s="22">
        <v>-3091.454485649976</v>
      </c>
      <c r="AC15" s="22">
        <v>-5481.2790288660963</v>
      </c>
      <c r="AD15" s="22">
        <v>-2415.4605894407641</v>
      </c>
      <c r="AE15" s="23">
        <v>-1793.4955089066298</v>
      </c>
    </row>
    <row r="16" spans="2:31" ht="15.75" thickBot="1" x14ac:dyDescent="0.3"/>
    <row r="17" spans="2:47" ht="15.75" thickBot="1" x14ac:dyDescent="0.3">
      <c r="B17" s="1"/>
      <c r="C17" s="1"/>
      <c r="D17" s="1"/>
      <c r="E17" s="1"/>
      <c r="F17" s="1"/>
      <c r="G17" s="1"/>
      <c r="H17" s="66" t="s">
        <v>51</v>
      </c>
      <c r="I17" s="67"/>
      <c r="J17" s="67"/>
      <c r="K17" s="67"/>
      <c r="L17" s="67"/>
      <c r="M17" s="67"/>
      <c r="N17" s="67"/>
      <c r="O17" s="68"/>
      <c r="P17" s="66" t="s">
        <v>60</v>
      </c>
      <c r="Q17" s="67"/>
      <c r="R17" s="67"/>
      <c r="S17" s="67"/>
      <c r="T17" s="67"/>
      <c r="U17" s="67"/>
      <c r="V17" s="67"/>
      <c r="W17" s="68"/>
    </row>
    <row r="18" spans="2:47" x14ac:dyDescent="0.25">
      <c r="B18" s="2" t="s">
        <v>5</v>
      </c>
      <c r="C18" s="3" t="s">
        <v>6</v>
      </c>
      <c r="D18" s="3"/>
      <c r="E18" s="3"/>
      <c r="F18" s="3"/>
      <c r="G18" s="4"/>
      <c r="H18" s="5" t="s">
        <v>11</v>
      </c>
      <c r="I18" s="1" t="s">
        <v>12</v>
      </c>
      <c r="J18" s="1" t="s">
        <v>13</v>
      </c>
      <c r="K18" s="1" t="s">
        <v>14</v>
      </c>
      <c r="L18" s="1" t="s">
        <v>15</v>
      </c>
      <c r="M18" s="1" t="s">
        <v>16</v>
      </c>
      <c r="N18" s="1" t="s">
        <v>17</v>
      </c>
      <c r="O18" s="1" t="s">
        <v>18</v>
      </c>
      <c r="P18" s="5" t="s">
        <v>11</v>
      </c>
      <c r="Q18" s="1" t="s">
        <v>12</v>
      </c>
      <c r="R18" s="1" t="s">
        <v>13</v>
      </c>
      <c r="S18" s="1" t="s">
        <v>14</v>
      </c>
      <c r="T18" s="1" t="s">
        <v>15</v>
      </c>
      <c r="U18" s="1" t="s">
        <v>16</v>
      </c>
      <c r="V18" s="1" t="s">
        <v>17</v>
      </c>
      <c r="W18" s="6" t="s">
        <v>18</v>
      </c>
    </row>
    <row r="19" spans="2:47" x14ac:dyDescent="0.25">
      <c r="B19" s="7">
        <v>1</v>
      </c>
      <c r="C19" s="8" t="s">
        <v>19</v>
      </c>
      <c r="D19" s="8"/>
      <c r="E19" s="8"/>
      <c r="F19" s="8"/>
      <c r="G19" s="9"/>
      <c r="H19" s="10">
        <f t="shared" ref="H19:O28" si="0">SQRT(P6^2+X6^2)</f>
        <v>851.64829023157984</v>
      </c>
      <c r="I19" s="11">
        <f t="shared" si="0"/>
        <v>851.64829023157984</v>
      </c>
      <c r="J19" s="11">
        <f t="shared" si="0"/>
        <v>851.64829023157984</v>
      </c>
      <c r="K19" s="11">
        <f t="shared" si="0"/>
        <v>851.64829023157984</v>
      </c>
      <c r="L19" s="11">
        <f t="shared" si="0"/>
        <v>851.64829023157984</v>
      </c>
      <c r="M19" s="11">
        <f t="shared" si="0"/>
        <v>851.64829023157984</v>
      </c>
      <c r="N19" s="11">
        <f t="shared" si="0"/>
        <v>851.64829023157984</v>
      </c>
      <c r="O19" s="11">
        <f t="shared" si="0"/>
        <v>851.64829023157984</v>
      </c>
      <c r="P19" s="10">
        <f t="shared" ref="P19:P28" si="1">H19/$D$61</f>
        <v>4258.2414511578991</v>
      </c>
      <c r="Q19" s="11">
        <f t="shared" ref="Q19:Q28" si="2">I19/$D$61</f>
        <v>4258.2414511578991</v>
      </c>
      <c r="R19" s="11">
        <f t="shared" ref="R19:R28" si="3">J19/$D$61</f>
        <v>4258.2414511578991</v>
      </c>
      <c r="S19" s="11">
        <f t="shared" ref="S19:S28" si="4">K19/$D$61</f>
        <v>4258.2414511578991</v>
      </c>
      <c r="T19" s="11">
        <f t="shared" ref="T19:T28" si="5">L19/$D$61</f>
        <v>4258.2414511578991</v>
      </c>
      <c r="U19" s="11">
        <f t="shared" ref="U19:U28" si="6">M19/$D$61</f>
        <v>4258.2414511578991</v>
      </c>
      <c r="V19" s="11">
        <f t="shared" ref="V19:V28" si="7">N19/$D$61</f>
        <v>4258.2414511578991</v>
      </c>
      <c r="W19" s="12">
        <f t="shared" ref="W19:W28" si="8">O19/$D$61</f>
        <v>4258.2414511578991</v>
      </c>
    </row>
    <row r="20" spans="2:47" x14ac:dyDescent="0.25">
      <c r="B20" s="13">
        <v>2</v>
      </c>
      <c r="C20" t="s">
        <v>20</v>
      </c>
      <c r="G20" s="14"/>
      <c r="H20" s="15">
        <f t="shared" si="0"/>
        <v>1126.5547950086498</v>
      </c>
      <c r="I20" s="16">
        <f t="shared" si="0"/>
        <v>1126.5547950086498</v>
      </c>
      <c r="J20" s="16">
        <f t="shared" si="0"/>
        <v>1126.5547950086498</v>
      </c>
      <c r="K20" s="16">
        <f t="shared" si="0"/>
        <v>1126.5547950086498</v>
      </c>
      <c r="L20" s="16">
        <f t="shared" si="0"/>
        <v>1126.5547950086498</v>
      </c>
      <c r="M20" s="16">
        <f t="shared" si="0"/>
        <v>1126.5547950086498</v>
      </c>
      <c r="N20" s="16">
        <f t="shared" si="0"/>
        <v>1126.5547950086498</v>
      </c>
      <c r="O20" s="16">
        <f t="shared" si="0"/>
        <v>1126.5547950086498</v>
      </c>
      <c r="P20" s="15">
        <f>H20/$D$61</f>
        <v>5632.7739750432484</v>
      </c>
      <c r="Q20" s="16">
        <f t="shared" si="2"/>
        <v>5632.7739750432484</v>
      </c>
      <c r="R20" s="16">
        <f t="shared" si="3"/>
        <v>5632.7739750432484</v>
      </c>
      <c r="S20" s="16">
        <f t="shared" si="4"/>
        <v>5632.7739750432484</v>
      </c>
      <c r="T20" s="16">
        <f t="shared" si="5"/>
        <v>5632.7739750432484</v>
      </c>
      <c r="U20" s="16">
        <f t="shared" si="6"/>
        <v>5632.7739750432484</v>
      </c>
      <c r="V20" s="16">
        <f t="shared" si="7"/>
        <v>5632.7739750432484</v>
      </c>
      <c r="W20" s="17">
        <f t="shared" si="8"/>
        <v>5632.7739750432484</v>
      </c>
    </row>
    <row r="21" spans="2:47" x14ac:dyDescent="0.25">
      <c r="B21" s="13">
        <v>3</v>
      </c>
      <c r="C21" t="s">
        <v>21</v>
      </c>
      <c r="G21" s="14"/>
      <c r="H21" s="15">
        <f t="shared" si="0"/>
        <v>1287.2969013242609</v>
      </c>
      <c r="I21" s="16">
        <f t="shared" si="0"/>
        <v>1287.2969013242609</v>
      </c>
      <c r="J21" s="16">
        <f t="shared" si="0"/>
        <v>1287.2969013242609</v>
      </c>
      <c r="K21" s="16">
        <f t="shared" si="0"/>
        <v>1287.2969013242609</v>
      </c>
      <c r="L21" s="16">
        <f t="shared" si="0"/>
        <v>1287.2969013242609</v>
      </c>
      <c r="M21" s="16">
        <f t="shared" si="0"/>
        <v>1287.2969013242609</v>
      </c>
      <c r="N21" s="16">
        <f t="shared" si="0"/>
        <v>1287.2969013242609</v>
      </c>
      <c r="O21" s="16">
        <f t="shared" si="0"/>
        <v>1287.2969013242609</v>
      </c>
      <c r="P21" s="15">
        <f t="shared" si="1"/>
        <v>6436.4845066213047</v>
      </c>
      <c r="Q21" s="16">
        <f t="shared" si="2"/>
        <v>6436.4845066213047</v>
      </c>
      <c r="R21" s="16">
        <f t="shared" si="3"/>
        <v>6436.4845066213047</v>
      </c>
      <c r="S21" s="16">
        <f t="shared" si="4"/>
        <v>6436.4845066213047</v>
      </c>
      <c r="T21" s="16">
        <f t="shared" si="5"/>
        <v>6436.4845066213047</v>
      </c>
      <c r="U21" s="16">
        <f t="shared" si="6"/>
        <v>6436.4845066213047</v>
      </c>
      <c r="V21" s="16">
        <f t="shared" si="7"/>
        <v>6436.4845066213047</v>
      </c>
      <c r="W21" s="17">
        <f t="shared" si="8"/>
        <v>6436.4845066213047</v>
      </c>
    </row>
    <row r="22" spans="2:47" x14ac:dyDescent="0.25">
      <c r="B22" s="13">
        <v>4</v>
      </c>
      <c r="C22" t="s">
        <v>22</v>
      </c>
      <c r="G22" s="14"/>
      <c r="H22" s="15">
        <f t="shared" si="0"/>
        <v>1026.6375008463619</v>
      </c>
      <c r="I22" s="16">
        <f t="shared" si="0"/>
        <v>1344.7520871565757</v>
      </c>
      <c r="J22" s="16">
        <f t="shared" si="0"/>
        <v>1267.6368330588593</v>
      </c>
      <c r="K22" s="16">
        <f t="shared" si="0"/>
        <v>1494.9961319701858</v>
      </c>
      <c r="L22" s="16">
        <f t="shared" si="0"/>
        <v>1555.4157227421874</v>
      </c>
      <c r="M22" s="16">
        <f t="shared" si="0"/>
        <v>1580.252191753262</v>
      </c>
      <c r="N22" s="16">
        <f t="shared" si="0"/>
        <v>1012.3977546907976</v>
      </c>
      <c r="O22" s="16">
        <f t="shared" si="0"/>
        <v>873.38138026396223</v>
      </c>
      <c r="P22" s="15">
        <f t="shared" si="1"/>
        <v>5133.1875042318097</v>
      </c>
      <c r="Q22" s="16">
        <f t="shared" si="2"/>
        <v>6723.7604357828786</v>
      </c>
      <c r="R22" s="16">
        <f t="shared" si="3"/>
        <v>6338.1841652942967</v>
      </c>
      <c r="S22" s="16">
        <f t="shared" si="4"/>
        <v>7474.9806598509285</v>
      </c>
      <c r="T22" s="16">
        <f t="shared" si="5"/>
        <v>7777.0786137109371</v>
      </c>
      <c r="U22" s="16">
        <f t="shared" si="6"/>
        <v>7901.2609587663092</v>
      </c>
      <c r="V22" s="16">
        <f t="shared" si="7"/>
        <v>5061.988773453988</v>
      </c>
      <c r="W22" s="17">
        <f t="shared" si="8"/>
        <v>4366.9069013198105</v>
      </c>
    </row>
    <row r="23" spans="2:47" x14ac:dyDescent="0.25">
      <c r="B23" s="13">
        <v>5</v>
      </c>
      <c r="C23" t="s">
        <v>23</v>
      </c>
      <c r="G23" s="14"/>
      <c r="H23" s="15">
        <f t="shared" si="0"/>
        <v>1434.8380838254004</v>
      </c>
      <c r="I23" s="16">
        <f t="shared" si="0"/>
        <v>1689.471659431101</v>
      </c>
      <c r="J23" s="16">
        <f t="shared" si="0"/>
        <v>1538.1424575019369</v>
      </c>
      <c r="K23" s="16">
        <f t="shared" si="0"/>
        <v>1652.6835036079783</v>
      </c>
      <c r="L23" s="16">
        <f t="shared" si="0"/>
        <v>1734.0440015473575</v>
      </c>
      <c r="M23" s="16">
        <f t="shared" si="0"/>
        <v>1825.5614958864726</v>
      </c>
      <c r="N23" s="16">
        <f t="shared" si="0"/>
        <v>1400.6239852880485</v>
      </c>
      <c r="O23" s="16">
        <f t="shared" si="0"/>
        <v>1307.2830124937991</v>
      </c>
      <c r="P23" s="15">
        <f t="shared" si="1"/>
        <v>7174.1904191270014</v>
      </c>
      <c r="Q23" s="16">
        <f t="shared" si="2"/>
        <v>8447.3582971555043</v>
      </c>
      <c r="R23" s="16">
        <f>J23/$D$61</f>
        <v>7690.7122875096838</v>
      </c>
      <c r="S23" s="16">
        <f t="shared" si="4"/>
        <v>8263.4175180398906</v>
      </c>
      <c r="T23" s="16">
        <f t="shared" si="5"/>
        <v>8670.220007736787</v>
      </c>
      <c r="U23" s="16">
        <f t="shared" si="6"/>
        <v>9127.807479432362</v>
      </c>
      <c r="V23" s="16">
        <f t="shared" si="7"/>
        <v>7003.1199264402421</v>
      </c>
      <c r="W23" s="17">
        <f t="shared" si="8"/>
        <v>6536.4150624689955</v>
      </c>
    </row>
    <row r="24" spans="2:47" x14ac:dyDescent="0.25">
      <c r="B24" s="13">
        <v>6</v>
      </c>
      <c r="C24" t="s">
        <v>24</v>
      </c>
      <c r="G24" s="14"/>
      <c r="H24" s="15">
        <f t="shared" si="0"/>
        <v>1289.9400706407121</v>
      </c>
      <c r="I24" s="16">
        <f t="shared" si="0"/>
        <v>1546.4645061766309</v>
      </c>
      <c r="J24" s="16">
        <f t="shared" si="0"/>
        <v>1410.7753259093936</v>
      </c>
      <c r="K24" s="16">
        <f t="shared" si="0"/>
        <v>1540.6009111229605</v>
      </c>
      <c r="L24" s="16">
        <f t="shared" si="0"/>
        <v>1616.1972832396391</v>
      </c>
      <c r="M24" s="16">
        <f t="shared" si="0"/>
        <v>1694.0816851930451</v>
      </c>
      <c r="N24" s="16">
        <f t="shared" si="0"/>
        <v>1259.4254042176672</v>
      </c>
      <c r="O24" s="16">
        <f t="shared" si="0"/>
        <v>1162.3584984890917</v>
      </c>
      <c r="P24" s="15">
        <f t="shared" si="1"/>
        <v>6449.7003532035596</v>
      </c>
      <c r="Q24" s="16">
        <f t="shared" si="2"/>
        <v>7732.3225308831543</v>
      </c>
      <c r="R24" s="16">
        <f t="shared" si="3"/>
        <v>7053.8766295469677</v>
      </c>
      <c r="S24" s="16">
        <f t="shared" si="4"/>
        <v>7703.0045556148025</v>
      </c>
      <c r="T24" s="16">
        <f t="shared" si="5"/>
        <v>8080.986416198195</v>
      </c>
      <c r="U24" s="16">
        <f t="shared" si="6"/>
        <v>8470.4084259652245</v>
      </c>
      <c r="V24" s="16">
        <f t="shared" si="7"/>
        <v>6297.1270210883358</v>
      </c>
      <c r="W24" s="17">
        <f t="shared" si="8"/>
        <v>5811.7924924454583</v>
      </c>
    </row>
    <row r="25" spans="2:47" x14ac:dyDescent="0.25">
      <c r="B25" s="13">
        <v>7</v>
      </c>
      <c r="C25" t="s">
        <v>25</v>
      </c>
      <c r="G25" s="14"/>
      <c r="H25" s="15">
        <f t="shared" si="0"/>
        <v>636.25387141719739</v>
      </c>
      <c r="I25" s="16">
        <f t="shared" si="0"/>
        <v>636.25387141719739</v>
      </c>
      <c r="J25" s="16">
        <f t="shared" si="0"/>
        <v>636.25387141719739</v>
      </c>
      <c r="K25" s="16">
        <f t="shared" si="0"/>
        <v>636.25387141719739</v>
      </c>
      <c r="L25" s="16">
        <f t="shared" si="0"/>
        <v>636.25387141719739</v>
      </c>
      <c r="M25" s="16">
        <f t="shared" si="0"/>
        <v>636.25387141719739</v>
      </c>
      <c r="N25" s="16">
        <f t="shared" si="0"/>
        <v>636.25387141719739</v>
      </c>
      <c r="O25" s="16">
        <f t="shared" si="0"/>
        <v>636.25387141719739</v>
      </c>
      <c r="P25" s="15">
        <f t="shared" si="1"/>
        <v>3181.2693570859869</v>
      </c>
      <c r="Q25" s="16">
        <f t="shared" si="2"/>
        <v>3181.2693570859869</v>
      </c>
      <c r="R25" s="16">
        <f t="shared" si="3"/>
        <v>3181.2693570859869</v>
      </c>
      <c r="S25" s="16">
        <f t="shared" si="4"/>
        <v>3181.2693570859869</v>
      </c>
      <c r="T25" s="16">
        <f t="shared" si="5"/>
        <v>3181.2693570859869</v>
      </c>
      <c r="U25" s="16">
        <f t="shared" si="6"/>
        <v>3181.2693570859869</v>
      </c>
      <c r="V25" s="16">
        <f t="shared" si="7"/>
        <v>3181.2693570859869</v>
      </c>
      <c r="W25" s="17">
        <f t="shared" si="8"/>
        <v>3181.2693570859869</v>
      </c>
    </row>
    <row r="26" spans="2:47" x14ac:dyDescent="0.25">
      <c r="B26" s="13">
        <v>8</v>
      </c>
      <c r="C26" t="s">
        <v>26</v>
      </c>
      <c r="G26" s="14"/>
      <c r="H26" s="15">
        <f t="shared" si="0"/>
        <v>6.3291831984253122</v>
      </c>
      <c r="I26" s="16">
        <f t="shared" si="0"/>
        <v>6.3291831984253122</v>
      </c>
      <c r="J26" s="16">
        <f t="shared" si="0"/>
        <v>6.3291831984253122</v>
      </c>
      <c r="K26" s="16">
        <f t="shared" si="0"/>
        <v>6.3291831984253122</v>
      </c>
      <c r="L26" s="16">
        <f t="shared" si="0"/>
        <v>6.3291831984253122</v>
      </c>
      <c r="M26" s="16">
        <f t="shared" si="0"/>
        <v>6.3291831984253122</v>
      </c>
      <c r="N26" s="16">
        <f t="shared" si="0"/>
        <v>6.3291831984253122</v>
      </c>
      <c r="O26" s="16">
        <f t="shared" si="0"/>
        <v>6.3291831984253122</v>
      </c>
      <c r="P26" s="15">
        <f t="shared" si="1"/>
        <v>31.645915992126561</v>
      </c>
      <c r="Q26" s="16">
        <f t="shared" si="2"/>
        <v>31.645915992126561</v>
      </c>
      <c r="R26" s="16">
        <f t="shared" si="3"/>
        <v>31.645915992126561</v>
      </c>
      <c r="S26" s="16">
        <f t="shared" si="4"/>
        <v>31.645915992126561</v>
      </c>
      <c r="T26" s="16">
        <f t="shared" si="5"/>
        <v>31.645915992126561</v>
      </c>
      <c r="U26" s="16">
        <f t="shared" si="6"/>
        <v>31.645915992126561</v>
      </c>
      <c r="V26" s="16">
        <f t="shared" si="7"/>
        <v>31.645915992126561</v>
      </c>
      <c r="W26" s="17">
        <f t="shared" si="8"/>
        <v>31.645915992126561</v>
      </c>
    </row>
    <row r="27" spans="2:47" x14ac:dyDescent="0.25">
      <c r="B27" s="13">
        <v>9</v>
      </c>
      <c r="C27" t="s">
        <v>27</v>
      </c>
      <c r="G27" s="14"/>
      <c r="H27" s="15">
        <f t="shared" si="0"/>
        <v>736.7705062920204</v>
      </c>
      <c r="I27" s="16">
        <f t="shared" si="0"/>
        <v>736.7705062920204</v>
      </c>
      <c r="J27" s="16">
        <f t="shared" si="0"/>
        <v>736.7705062920204</v>
      </c>
      <c r="K27" s="16">
        <f t="shared" si="0"/>
        <v>736.7705062920204</v>
      </c>
      <c r="L27" s="16">
        <f t="shared" si="0"/>
        <v>736.7705062920204</v>
      </c>
      <c r="M27" s="16">
        <f t="shared" si="0"/>
        <v>736.7705062920204</v>
      </c>
      <c r="N27" s="16">
        <f t="shared" si="0"/>
        <v>736.7705062920204</v>
      </c>
      <c r="O27" s="16">
        <f t="shared" si="0"/>
        <v>736.7705062920204</v>
      </c>
      <c r="P27" s="15">
        <f t="shared" si="1"/>
        <v>3683.852531460102</v>
      </c>
      <c r="Q27" s="16">
        <f t="shared" si="2"/>
        <v>3683.852531460102</v>
      </c>
      <c r="R27" s="16">
        <f t="shared" si="3"/>
        <v>3683.852531460102</v>
      </c>
      <c r="S27" s="16">
        <f t="shared" si="4"/>
        <v>3683.852531460102</v>
      </c>
      <c r="T27" s="16">
        <f t="shared" si="5"/>
        <v>3683.852531460102</v>
      </c>
      <c r="U27" s="16">
        <f t="shared" si="6"/>
        <v>3683.852531460102</v>
      </c>
      <c r="V27" s="16">
        <f t="shared" si="7"/>
        <v>3683.852531460102</v>
      </c>
      <c r="W27" s="17">
        <f t="shared" si="8"/>
        <v>3683.852531460102</v>
      </c>
    </row>
    <row r="28" spans="2:47" ht="15.75" thickBot="1" x14ac:dyDescent="0.3">
      <c r="B28" s="18">
        <v>10</v>
      </c>
      <c r="C28" s="19" t="s">
        <v>28</v>
      </c>
      <c r="D28" s="19"/>
      <c r="E28" s="19"/>
      <c r="F28" s="19"/>
      <c r="G28" s="20"/>
      <c r="H28" s="21">
        <f t="shared" si="0"/>
        <v>5728.992254760683</v>
      </c>
      <c r="I28" s="22">
        <f t="shared" si="0"/>
        <v>5997.1766524516006</v>
      </c>
      <c r="J28" s="22">
        <f t="shared" si="0"/>
        <v>3171.912467853052</v>
      </c>
      <c r="K28" s="22">
        <f t="shared" si="0"/>
        <v>5501.4488882414071</v>
      </c>
      <c r="L28" s="22">
        <f t="shared" si="0"/>
        <v>5728.992254760683</v>
      </c>
      <c r="M28" s="22">
        <f t="shared" si="0"/>
        <v>5997.1766524516006</v>
      </c>
      <c r="N28" s="22">
        <f t="shared" si="0"/>
        <v>3171.912467853052</v>
      </c>
      <c r="O28" s="22">
        <f t="shared" si="0"/>
        <v>5501.4488882414071</v>
      </c>
      <c r="P28" s="21">
        <f t="shared" si="1"/>
        <v>28644.961273803412</v>
      </c>
      <c r="Q28" s="22">
        <f t="shared" si="2"/>
        <v>29985.883262258001</v>
      </c>
      <c r="R28" s="22">
        <f t="shared" si="3"/>
        <v>15859.56233926526</v>
      </c>
      <c r="S28" s="22">
        <f t="shared" si="4"/>
        <v>27507.244441207033</v>
      </c>
      <c r="T28" s="22">
        <f t="shared" si="5"/>
        <v>28644.961273803412</v>
      </c>
      <c r="U28" s="22">
        <f t="shared" si="6"/>
        <v>29985.883262258001</v>
      </c>
      <c r="V28" s="22">
        <f t="shared" si="7"/>
        <v>15859.56233926526</v>
      </c>
      <c r="W28" s="23">
        <f t="shared" si="8"/>
        <v>27507.244441207033</v>
      </c>
    </row>
    <row r="29" spans="2:47" ht="15.75" thickBot="1" x14ac:dyDescent="0.3">
      <c r="B29" s="29"/>
      <c r="C29" s="29"/>
      <c r="D29" s="29"/>
      <c r="E29" s="29"/>
      <c r="F29" s="29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spans="2:47" ht="15.75" thickBot="1" x14ac:dyDescent="0.3">
      <c r="B30" s="29"/>
      <c r="C30" s="29"/>
      <c r="D30" s="29"/>
      <c r="E30" s="29"/>
      <c r="F30" s="29"/>
      <c r="G30" s="29"/>
      <c r="H30" s="72" t="s">
        <v>68</v>
      </c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4"/>
    </row>
    <row r="31" spans="2:47" ht="15.75" thickBot="1" x14ac:dyDescent="0.3">
      <c r="B31" s="29"/>
      <c r="C31" s="29"/>
      <c r="D31" s="29"/>
      <c r="E31" s="29"/>
      <c r="F31" s="29"/>
      <c r="G31" s="29"/>
      <c r="H31" s="66" t="s">
        <v>59</v>
      </c>
      <c r="I31" s="67"/>
      <c r="J31" s="67"/>
      <c r="K31" s="67"/>
      <c r="L31" s="67"/>
      <c r="M31" s="67"/>
      <c r="N31" s="67"/>
      <c r="O31" s="68"/>
      <c r="P31" s="66" t="s">
        <v>61</v>
      </c>
      <c r="Q31" s="67"/>
      <c r="R31" s="67"/>
      <c r="S31" s="67"/>
      <c r="T31" s="67"/>
      <c r="U31" s="67"/>
      <c r="V31" s="67"/>
      <c r="W31" s="68"/>
      <c r="X31" s="69" t="s">
        <v>33</v>
      </c>
      <c r="Y31" s="70"/>
      <c r="Z31" s="70"/>
      <c r="AA31" s="70"/>
      <c r="AB31" s="70"/>
      <c r="AC31" s="70"/>
      <c r="AD31" s="70"/>
      <c r="AE31" s="71"/>
      <c r="AM31" s="97" t="s">
        <v>76</v>
      </c>
      <c r="AN31" s="98"/>
      <c r="AO31" s="98"/>
      <c r="AP31" s="98"/>
      <c r="AQ31" s="98"/>
      <c r="AR31" s="98"/>
      <c r="AS31" s="98"/>
      <c r="AT31" s="98"/>
      <c r="AU31" s="99"/>
    </row>
    <row r="32" spans="2:47" x14ac:dyDescent="0.25">
      <c r="B32" s="2" t="s">
        <v>5</v>
      </c>
      <c r="C32" s="38" t="s">
        <v>6</v>
      </c>
      <c r="D32" s="38"/>
      <c r="E32" s="38"/>
      <c r="F32" s="38"/>
      <c r="G32" s="43"/>
      <c r="H32" s="39" t="s">
        <v>11</v>
      </c>
      <c r="I32" s="40" t="s">
        <v>12</v>
      </c>
      <c r="J32" s="40" t="s">
        <v>13</v>
      </c>
      <c r="K32" s="40" t="s">
        <v>14</v>
      </c>
      <c r="L32" s="40" t="s">
        <v>15</v>
      </c>
      <c r="M32" s="40" t="s">
        <v>16</v>
      </c>
      <c r="N32" s="40" t="s">
        <v>17</v>
      </c>
      <c r="O32" s="41" t="s">
        <v>18</v>
      </c>
      <c r="P32" s="39" t="s">
        <v>11</v>
      </c>
      <c r="Q32" s="40" t="s">
        <v>12</v>
      </c>
      <c r="R32" s="40" t="s">
        <v>13</v>
      </c>
      <c r="S32" s="40" t="s">
        <v>14</v>
      </c>
      <c r="T32" s="40" t="s">
        <v>15</v>
      </c>
      <c r="U32" s="40" t="s">
        <v>16</v>
      </c>
      <c r="V32" s="40" t="s">
        <v>17</v>
      </c>
      <c r="W32" s="41" t="s">
        <v>18</v>
      </c>
      <c r="X32" s="39" t="s">
        <v>11</v>
      </c>
      <c r="Y32" s="40" t="s">
        <v>12</v>
      </c>
      <c r="Z32" s="40" t="s">
        <v>13</v>
      </c>
      <c r="AA32" s="40" t="s">
        <v>14</v>
      </c>
      <c r="AB32" s="40" t="s">
        <v>15</v>
      </c>
      <c r="AC32" s="40" t="s">
        <v>16</v>
      </c>
      <c r="AD32" s="40" t="s">
        <v>17</v>
      </c>
      <c r="AE32" s="41" t="s">
        <v>18</v>
      </c>
      <c r="AM32" s="91"/>
      <c r="AN32" s="92"/>
      <c r="AO32" s="92"/>
      <c r="AP32" s="92"/>
      <c r="AQ32" s="92"/>
      <c r="AR32" s="92"/>
      <c r="AS32" s="92"/>
      <c r="AT32" s="92"/>
      <c r="AU32" s="93"/>
    </row>
    <row r="33" spans="2:47" ht="15.75" thickBot="1" x14ac:dyDescent="0.3">
      <c r="B33" s="7">
        <v>1</v>
      </c>
      <c r="C33" s="29" t="s">
        <v>19</v>
      </c>
      <c r="D33" s="29"/>
      <c r="E33" s="29"/>
      <c r="F33" s="29"/>
      <c r="G33" s="14"/>
      <c r="H33" s="15">
        <f t="shared" ref="H33:O42" si="9">($AJ$43-H6)</f>
        <v>35836.153074021153</v>
      </c>
      <c r="I33" s="31">
        <f t="shared" si="9"/>
        <v>32296.663200912655</v>
      </c>
      <c r="J33" s="31">
        <f t="shared" si="9"/>
        <v>29149.341248747791</v>
      </c>
      <c r="K33" s="31">
        <f t="shared" si="9"/>
        <v>20989.78949760853</v>
      </c>
      <c r="L33" s="31">
        <f t="shared" si="9"/>
        <v>35836.153074021153</v>
      </c>
      <c r="M33" s="31">
        <f t="shared" si="9"/>
        <v>32296.663200912655</v>
      </c>
      <c r="N33" s="31">
        <f t="shared" si="9"/>
        <v>29149.341248747791</v>
      </c>
      <c r="O33" s="17">
        <f t="shared" si="9"/>
        <v>20989.78949760853</v>
      </c>
      <c r="P33" s="15">
        <f t="shared" ref="P33:P42" si="10">IF((H33*$D$61-H19)&gt;0,0,-(H33*$D$61-H19))</f>
        <v>0</v>
      </c>
      <c r="Q33" s="31">
        <f t="shared" ref="Q33:Q42" si="11">IF((I33*$D$61-I19)&gt;0,0,-(I33*$D$61-I19))</f>
        <v>0</v>
      </c>
      <c r="R33" s="31">
        <f t="shared" ref="R33:R42" si="12">IF((J33*$D$61-J19)&gt;0,0,-(J33*$D$61-J19))</f>
        <v>0</v>
      </c>
      <c r="S33" s="31">
        <f t="shared" ref="S33:S42" si="13">IF((K33*$D$61-K19)&gt;0,0,-(K33*$D$61-K19))</f>
        <v>0</v>
      </c>
      <c r="T33" s="31">
        <f t="shared" ref="T33:T42" si="14">IF((L33*$D$61-L19)&gt;0,0,-(L33*$D$61-L19))</f>
        <v>0</v>
      </c>
      <c r="U33" s="31">
        <f t="shared" ref="U33:U42" si="15">IF((M33*$D$61-M19)&gt;0,0,-(M33*$D$61-M19))</f>
        <v>0</v>
      </c>
      <c r="V33" s="31">
        <f t="shared" ref="V33:V42" si="16">IF((N33*$D$61-N19)&gt;0,0,-(N33*$D$61-N19))</f>
        <v>0</v>
      </c>
      <c r="W33" s="17">
        <f t="shared" ref="W33:W42" si="17">IF((O33*$D$61-O19)&gt;0,0,-(O33*$D$61-O19))</f>
        <v>0</v>
      </c>
      <c r="X33" s="30">
        <f>$D$77/(SQRT((($AJ$43+H6)/$D$79)^2+3*(16*$AJ$44/(PI()*$D$78^3)+4/3*P33/$D$79)^2))</f>
        <v>3.496070478175402</v>
      </c>
      <c r="Y33" s="32">
        <f t="shared" ref="Y33:AE33" si="18">$D$77/(SQRT((($AJ$43+I6)/$D$79)^2+3*(16*$AJ$44/(PI()*$D$78^3)+4/3*Q33/$D$79)^2))</f>
        <v>3.2334827945981135</v>
      </c>
      <c r="Z33" s="32">
        <f t="shared" si="18"/>
        <v>3.0201057122751451</v>
      </c>
      <c r="AA33" s="32">
        <f t="shared" si="18"/>
        <v>2.5536348630859274</v>
      </c>
      <c r="AB33" s="32">
        <f t="shared" si="18"/>
        <v>3.496070478175402</v>
      </c>
      <c r="AC33" s="32">
        <f t="shared" si="18"/>
        <v>3.2334827945981135</v>
      </c>
      <c r="AD33" s="32">
        <f t="shared" si="18"/>
        <v>3.0201057122751451</v>
      </c>
      <c r="AE33" s="34">
        <f t="shared" si="18"/>
        <v>2.5536348630859274</v>
      </c>
      <c r="AM33" s="91"/>
      <c r="AN33" s="92"/>
      <c r="AO33" s="92"/>
      <c r="AP33" s="92"/>
      <c r="AQ33" s="92"/>
      <c r="AR33" s="92"/>
      <c r="AS33" s="92"/>
      <c r="AT33" s="92"/>
      <c r="AU33" s="93"/>
    </row>
    <row r="34" spans="2:47" x14ac:dyDescent="0.25">
      <c r="B34" s="13">
        <v>2</v>
      </c>
      <c r="C34" s="29" t="s">
        <v>20</v>
      </c>
      <c r="D34" s="29"/>
      <c r="E34" s="29"/>
      <c r="F34" s="29"/>
      <c r="G34" s="14"/>
      <c r="H34" s="15">
        <f t="shared" si="9"/>
        <v>56057.714510686536</v>
      </c>
      <c r="I34" s="31">
        <f t="shared" si="9"/>
        <v>42725.168507048438</v>
      </c>
      <c r="J34" s="31">
        <f t="shared" si="9"/>
        <v>29149.341248747791</v>
      </c>
      <c r="K34" s="31">
        <f t="shared" si="9"/>
        <v>134.45085817012659</v>
      </c>
      <c r="L34" s="31">
        <f t="shared" si="9"/>
        <v>56057.714510686536</v>
      </c>
      <c r="M34" s="31">
        <f t="shared" si="9"/>
        <v>42725.168507048438</v>
      </c>
      <c r="N34" s="31">
        <f t="shared" si="9"/>
        <v>29149.341248747791</v>
      </c>
      <c r="O34" s="17">
        <f t="shared" si="9"/>
        <v>134.45085817012659</v>
      </c>
      <c r="P34" s="15">
        <f t="shared" si="10"/>
        <v>0</v>
      </c>
      <c r="Q34" s="31">
        <f t="shared" si="11"/>
        <v>0</v>
      </c>
      <c r="R34" s="31">
        <f t="shared" si="12"/>
        <v>0</v>
      </c>
      <c r="S34" s="31">
        <f>IF((K34*$D$61-K20)&gt;0,0,-(K34*$D$61-K20))</f>
        <v>1099.6646233746244</v>
      </c>
      <c r="T34" s="31">
        <f t="shared" si="14"/>
        <v>0</v>
      </c>
      <c r="U34" s="31">
        <f t="shared" si="15"/>
        <v>0</v>
      </c>
      <c r="V34" s="31">
        <f t="shared" si="16"/>
        <v>0</v>
      </c>
      <c r="W34" s="17">
        <f t="shared" si="17"/>
        <v>1099.6646233746244</v>
      </c>
      <c r="X34" s="30">
        <f t="shared" ref="X34:X42" si="19">$D$77/(SQRT((($AJ$43+H7)/$D$79)^2+3*(16*$AJ$44/(PI()*$D$78^3)+4/3*P34/$D$79)^2))</f>
        <v>4.9059952112137921</v>
      </c>
      <c r="Y34" s="32">
        <f t="shared" ref="Y34:Y42" si="20">$D$77/(SQRT((($AJ$43+I7)/$D$79)^2+3*(16*$AJ$44/(PI()*$D$78^3)+4/3*Q34/$D$79)^2))</f>
        <v>4.0590856706329488</v>
      </c>
      <c r="Z34" s="32">
        <f t="shared" ref="Z34:Z42" si="21">$D$77/(SQRT((($AJ$43+J7)/$D$79)^2+3*(16*$AJ$44/(PI()*$D$78^3)+4/3*R34/$D$79)^2))</f>
        <v>3.0201057122751451</v>
      </c>
      <c r="AA34" s="32">
        <f t="shared" ref="AA34:AA42" si="22">$D$77/(SQRT((($AJ$43+K7)/$D$79)^2+3*(16*$AJ$44/(PI()*$D$78^3)+4/3*S34/$D$79)^2))</f>
        <v>1.7578364717191679</v>
      </c>
      <c r="AB34" s="32">
        <f t="shared" ref="AB34:AB42" si="23">$D$77/(SQRT((($AJ$43+L7)/$D$79)^2+3*(16*$AJ$44/(PI()*$D$78^3)+4/3*T34/$D$79)^2))</f>
        <v>4.9059952112137921</v>
      </c>
      <c r="AC34" s="32">
        <f t="shared" ref="AC34:AC42" si="24">$D$77/(SQRT((($AJ$43+M7)/$D$79)^2+3*(16*$AJ$44/(PI()*$D$78^3)+4/3*U34/$D$79)^2))</f>
        <v>4.0590856706329488</v>
      </c>
      <c r="AD34" s="32">
        <f t="shared" ref="AD34:AD42" si="25">$D$77/(SQRT((($AJ$43+N7)/$D$79)^2+3*(16*$AJ$44/(PI()*$D$78^3)+4/3*V34/$D$79)^2))</f>
        <v>3.0201057122751451</v>
      </c>
      <c r="AE34" s="34">
        <f t="shared" ref="AE34:AE42" si="26">$D$77/(SQRT((($AJ$43+O7)/$D$79)^2+3*(16*$AJ$44/(PI()*$D$78^3)+4/3*W34/$D$79)^2))</f>
        <v>1.7578364717191679</v>
      </c>
      <c r="AG34" s="79" t="s">
        <v>52</v>
      </c>
      <c r="AH34" s="80"/>
      <c r="AI34" s="80"/>
      <c r="AJ34" s="80"/>
      <c r="AK34" s="81"/>
      <c r="AM34" s="91"/>
      <c r="AN34" s="92"/>
      <c r="AO34" s="92"/>
      <c r="AP34" s="92"/>
      <c r="AQ34" s="92"/>
      <c r="AR34" s="92"/>
      <c r="AS34" s="92"/>
      <c r="AT34" s="92"/>
      <c r="AU34" s="93"/>
    </row>
    <row r="35" spans="2:47" x14ac:dyDescent="0.25">
      <c r="B35" s="13">
        <v>3</v>
      </c>
      <c r="C35" s="29" t="s">
        <v>21</v>
      </c>
      <c r="D35" s="29"/>
      <c r="E35" s="29"/>
      <c r="F35" s="29"/>
      <c r="G35" s="14"/>
      <c r="H35" s="15">
        <f t="shared" si="9"/>
        <v>48384.26093330521</v>
      </c>
      <c r="I35" s="31">
        <f t="shared" si="9"/>
        <v>38677.733031114636</v>
      </c>
      <c r="J35" s="31">
        <f t="shared" si="9"/>
        <v>29149.341248747791</v>
      </c>
      <c r="K35" s="31">
        <f t="shared" si="9"/>
        <v>7670.3028583367268</v>
      </c>
      <c r="L35" s="31">
        <f t="shared" si="9"/>
        <v>48384.26093330521</v>
      </c>
      <c r="M35" s="31">
        <f t="shared" si="9"/>
        <v>38677.733031114636</v>
      </c>
      <c r="N35" s="31">
        <f t="shared" si="9"/>
        <v>29149.341248747791</v>
      </c>
      <c r="O35" s="17">
        <f t="shared" si="9"/>
        <v>7670.3028583367268</v>
      </c>
      <c r="P35" s="15">
        <f t="shared" si="10"/>
        <v>0</v>
      </c>
      <c r="Q35" s="31">
        <f t="shared" si="11"/>
        <v>0</v>
      </c>
      <c r="R35" s="31">
        <f t="shared" si="12"/>
        <v>0</v>
      </c>
      <c r="S35" s="31">
        <f t="shared" si="13"/>
        <v>0</v>
      </c>
      <c r="T35" s="31">
        <f t="shared" si="14"/>
        <v>0</v>
      </c>
      <c r="U35" s="31">
        <f t="shared" si="15"/>
        <v>0</v>
      </c>
      <c r="V35" s="31">
        <f t="shared" si="16"/>
        <v>0</v>
      </c>
      <c r="W35" s="17">
        <f t="shared" si="17"/>
        <v>0</v>
      </c>
      <c r="X35" s="30">
        <f t="shared" si="19"/>
        <v>4.5144781838062729</v>
      </c>
      <c r="Y35" s="32">
        <f t="shared" si="20"/>
        <v>3.7222201112675326</v>
      </c>
      <c r="Z35" s="32">
        <f t="shared" si="21"/>
        <v>3.0201057122751451</v>
      </c>
      <c r="AA35" s="32">
        <f t="shared" si="22"/>
        <v>2.008990242554483</v>
      </c>
      <c r="AB35" s="32">
        <f t="shared" si="23"/>
        <v>4.5144781838062729</v>
      </c>
      <c r="AC35" s="32">
        <f t="shared" si="24"/>
        <v>3.7222201112675326</v>
      </c>
      <c r="AD35" s="32">
        <f t="shared" si="25"/>
        <v>3.0201057122751451</v>
      </c>
      <c r="AE35" s="34">
        <f t="shared" si="26"/>
        <v>2.008990242554483</v>
      </c>
      <c r="AG35" s="13"/>
      <c r="AH35" s="29"/>
      <c r="AI35" s="29"/>
      <c r="AJ35" s="29"/>
      <c r="AK35" s="14"/>
      <c r="AM35" s="94"/>
      <c r="AN35" s="95"/>
      <c r="AO35" s="95"/>
      <c r="AP35" s="95"/>
      <c r="AQ35" s="95"/>
      <c r="AR35" s="95"/>
      <c r="AS35" s="95"/>
      <c r="AT35" s="95"/>
      <c r="AU35" s="96"/>
    </row>
    <row r="36" spans="2:47" x14ac:dyDescent="0.25">
      <c r="B36" s="13">
        <v>4</v>
      </c>
      <c r="C36" s="29" t="s">
        <v>22</v>
      </c>
      <c r="D36" s="29"/>
      <c r="E36" s="29"/>
      <c r="F36" s="29"/>
      <c r="G36" s="14"/>
      <c r="H36" s="15">
        <f t="shared" si="9"/>
        <v>30288.428802294278</v>
      </c>
      <c r="I36" s="31">
        <f t="shared" si="9"/>
        <v>22998.002621388467</v>
      </c>
      <c r="J36" s="31">
        <f t="shared" si="9"/>
        <v>29149.341248747791</v>
      </c>
      <c r="K36" s="31">
        <f t="shared" si="9"/>
        <v>13966.06480126373</v>
      </c>
      <c r="L36" s="31">
        <f t="shared" si="9"/>
        <v>45290.671846676414</v>
      </c>
      <c r="M36" s="31">
        <f>($AJ$43-M9)</f>
        <v>44019.00593364919</v>
      </c>
      <c r="N36" s="31">
        <f t="shared" si="9"/>
        <v>29149.341248747791</v>
      </c>
      <c r="O36" s="17">
        <f t="shared" si="9"/>
        <v>25699.405138652139</v>
      </c>
      <c r="P36" s="15">
        <f t="shared" si="10"/>
        <v>0</v>
      </c>
      <c r="Q36" s="31">
        <f t="shared" si="11"/>
        <v>0</v>
      </c>
      <c r="R36" s="31">
        <f t="shared" si="12"/>
        <v>0</v>
      </c>
      <c r="S36" s="31">
        <f t="shared" si="13"/>
        <v>0</v>
      </c>
      <c r="T36" s="31">
        <f t="shared" si="14"/>
        <v>0</v>
      </c>
      <c r="U36" s="31">
        <f t="shared" si="15"/>
        <v>0</v>
      </c>
      <c r="V36" s="31">
        <f t="shared" si="16"/>
        <v>0</v>
      </c>
      <c r="W36" s="17">
        <f t="shared" si="17"/>
        <v>0</v>
      </c>
      <c r="X36" s="30">
        <f t="shared" si="19"/>
        <v>3.0950990910296281</v>
      </c>
      <c r="Y36" s="32">
        <f t="shared" si="20"/>
        <v>2.6575152353735243</v>
      </c>
      <c r="Z36" s="32">
        <f t="shared" si="21"/>
        <v>3.0201057122751451</v>
      </c>
      <c r="AA36" s="32">
        <f t="shared" si="22"/>
        <v>2.2384527890912089</v>
      </c>
      <c r="AB36" s="32">
        <f t="shared" si="23"/>
        <v>4.2724583797187163</v>
      </c>
      <c r="AC36" s="32">
        <f t="shared" si="24"/>
        <v>4.1673873605675888</v>
      </c>
      <c r="AD36" s="32">
        <f t="shared" si="25"/>
        <v>3.0201057122751451</v>
      </c>
      <c r="AE36" s="34">
        <f t="shared" si="26"/>
        <v>2.8081790103218198</v>
      </c>
      <c r="AG36" s="75" t="s">
        <v>48</v>
      </c>
      <c r="AH36" s="76"/>
      <c r="AI36" s="76"/>
      <c r="AJ36" s="8">
        <v>100000</v>
      </c>
      <c r="AK36" s="9" t="s">
        <v>49</v>
      </c>
      <c r="AM36" s="97" t="s">
        <v>77</v>
      </c>
      <c r="AN36" s="98"/>
      <c r="AO36" s="98"/>
      <c r="AP36" s="98"/>
      <c r="AQ36" s="98"/>
      <c r="AR36" s="98"/>
      <c r="AS36" s="98"/>
      <c r="AT36" s="98"/>
      <c r="AU36" s="99"/>
    </row>
    <row r="37" spans="2:47" x14ac:dyDescent="0.25">
      <c r="B37" s="13">
        <v>5</v>
      </c>
      <c r="C37" s="29" t="s">
        <v>23</v>
      </c>
      <c r="D37" s="29"/>
      <c r="E37" s="29"/>
      <c r="F37" s="29"/>
      <c r="G37" s="14"/>
      <c r="H37" s="15">
        <f t="shared" si="9"/>
        <v>42757.652094524368</v>
      </c>
      <c r="I37" s="31">
        <f t="shared" si="9"/>
        <v>30409.987290117453</v>
      </c>
      <c r="J37" s="31">
        <f t="shared" si="9"/>
        <v>29149.341248747791</v>
      </c>
      <c r="K37" s="31">
        <f t="shared" si="9"/>
        <v>2846.5265598542974</v>
      </c>
      <c r="L37" s="31">
        <f t="shared" si="9"/>
        <v>55259.521298176129</v>
      </c>
      <c r="M37" s="31">
        <f t="shared" si="9"/>
        <v>47927.490050334716</v>
      </c>
      <c r="N37" s="31">
        <f t="shared" si="9"/>
        <v>29149.341248747791</v>
      </c>
      <c r="O37" s="17">
        <f t="shared" si="9"/>
        <v>12624.310174344639</v>
      </c>
      <c r="P37" s="15">
        <f t="shared" si="10"/>
        <v>0</v>
      </c>
      <c r="Q37" s="31">
        <f t="shared" si="11"/>
        <v>0</v>
      </c>
      <c r="R37" s="31">
        <f t="shared" si="12"/>
        <v>0</v>
      </c>
      <c r="S37" s="31">
        <f t="shared" si="13"/>
        <v>1083.3781916371188</v>
      </c>
      <c r="T37" s="31">
        <f t="shared" si="14"/>
        <v>0</v>
      </c>
      <c r="U37" s="31">
        <f t="shared" si="15"/>
        <v>0</v>
      </c>
      <c r="V37" s="31">
        <f t="shared" si="16"/>
        <v>0</v>
      </c>
      <c r="W37" s="17">
        <f t="shared" si="17"/>
        <v>0</v>
      </c>
      <c r="X37" s="30">
        <f t="shared" si="19"/>
        <v>4.0618128510898988</v>
      </c>
      <c r="Y37" s="32">
        <f t="shared" si="20"/>
        <v>3.1032515786231225</v>
      </c>
      <c r="Z37" s="32">
        <f t="shared" si="21"/>
        <v>3.0201057122751451</v>
      </c>
      <c r="AA37" s="32">
        <f t="shared" si="22"/>
        <v>1.8299118134129972</v>
      </c>
      <c r="AB37" s="32">
        <f t="shared" si="23"/>
        <v>4.8860589055413008</v>
      </c>
      <c r="AC37" s="32">
        <f t="shared" si="24"/>
        <v>4.4805039722155371</v>
      </c>
      <c r="AD37" s="32">
        <f t="shared" si="25"/>
        <v>3.0201057122751451</v>
      </c>
      <c r="AE37" s="34">
        <f t="shared" si="26"/>
        <v>2.1857767109741228</v>
      </c>
      <c r="AG37" s="77"/>
      <c r="AH37" s="78"/>
      <c r="AI37" s="78"/>
      <c r="AJ37" s="27">
        <f>AJ36*10^-3</f>
        <v>100</v>
      </c>
      <c r="AK37" s="26" t="s">
        <v>50</v>
      </c>
      <c r="AM37" s="91"/>
      <c r="AN37" s="92"/>
      <c r="AO37" s="92"/>
      <c r="AP37" s="92"/>
      <c r="AQ37" s="92"/>
      <c r="AR37" s="92"/>
      <c r="AS37" s="92"/>
      <c r="AT37" s="92"/>
      <c r="AU37" s="93"/>
    </row>
    <row r="38" spans="2:47" x14ac:dyDescent="0.25">
      <c r="B38" s="13">
        <v>6</v>
      </c>
      <c r="C38" s="29" t="s">
        <v>24</v>
      </c>
      <c r="D38" s="29"/>
      <c r="E38" s="29"/>
      <c r="F38" s="29"/>
      <c r="G38" s="14"/>
      <c r="H38" s="15">
        <f t="shared" si="9"/>
        <v>30127.828819546434</v>
      </c>
      <c r="I38" s="31">
        <f t="shared" si="9"/>
        <v>23874.534342083516</v>
      </c>
      <c r="J38" s="31">
        <f t="shared" si="9"/>
        <v>29149.341248747791</v>
      </c>
      <c r="K38" s="31">
        <f t="shared" si="9"/>
        <v>15779.493654904863</v>
      </c>
      <c r="L38" s="31">
        <f t="shared" si="9"/>
        <v>42629.698023198202</v>
      </c>
      <c r="M38" s="31">
        <f t="shared" si="9"/>
        <v>41392.037102300776</v>
      </c>
      <c r="N38" s="31">
        <f t="shared" si="9"/>
        <v>29149.341248747791</v>
      </c>
      <c r="O38" s="17">
        <f t="shared" si="9"/>
        <v>25557.277269395199</v>
      </c>
      <c r="P38" s="15">
        <f t="shared" si="10"/>
        <v>0</v>
      </c>
      <c r="Q38" s="31">
        <f t="shared" si="11"/>
        <v>0</v>
      </c>
      <c r="R38" s="31">
        <f t="shared" si="12"/>
        <v>0</v>
      </c>
      <c r="S38" s="31">
        <f t="shared" si="13"/>
        <v>0</v>
      </c>
      <c r="T38" s="31">
        <f t="shared" si="14"/>
        <v>0</v>
      </c>
      <c r="U38" s="31">
        <f t="shared" si="15"/>
        <v>0</v>
      </c>
      <c r="V38" s="31">
        <f t="shared" si="16"/>
        <v>0</v>
      </c>
      <c r="W38" s="17">
        <f t="shared" si="17"/>
        <v>0</v>
      </c>
      <c r="X38" s="30">
        <f t="shared" si="19"/>
        <v>3.0843725058914626</v>
      </c>
      <c r="Y38" s="32">
        <f t="shared" si="20"/>
        <v>2.7049901871158064</v>
      </c>
      <c r="Z38" s="32">
        <f t="shared" si="21"/>
        <v>3.0201057122751451</v>
      </c>
      <c r="AA38" s="32">
        <f t="shared" si="22"/>
        <v>2.3132419245812934</v>
      </c>
      <c r="AB38" s="32">
        <f t="shared" si="23"/>
        <v>4.0510693369356563</v>
      </c>
      <c r="AC38" s="32">
        <f t="shared" si="24"/>
        <v>3.9471716988003132</v>
      </c>
      <c r="AD38" s="32">
        <f t="shared" si="25"/>
        <v>3.0201057122751451</v>
      </c>
      <c r="AE38" s="34">
        <f t="shared" si="26"/>
        <v>2.7999265421254691</v>
      </c>
      <c r="AG38" s="13"/>
      <c r="AH38" s="29"/>
      <c r="AI38" s="29"/>
      <c r="AJ38" s="29"/>
      <c r="AK38" s="14"/>
      <c r="AM38" s="91"/>
      <c r="AN38" s="92"/>
      <c r="AO38" s="92"/>
      <c r="AP38" s="92"/>
      <c r="AQ38" s="92"/>
      <c r="AR38" s="92"/>
      <c r="AS38" s="92"/>
      <c r="AT38" s="92"/>
      <c r="AU38" s="93"/>
    </row>
    <row r="39" spans="2:47" x14ac:dyDescent="0.25">
      <c r="B39" s="13">
        <v>7</v>
      </c>
      <c r="C39" s="29" t="s">
        <v>25</v>
      </c>
      <c r="D39" s="29"/>
      <c r="E39" s="29"/>
      <c r="F39" s="29"/>
      <c r="G39" s="14"/>
      <c r="H39" s="15">
        <f t="shared" si="9"/>
        <v>53341.072349877184</v>
      </c>
      <c r="I39" s="31">
        <f t="shared" si="9"/>
        <v>41511.727838858533</v>
      </c>
      <c r="J39" s="31">
        <f t="shared" si="9"/>
        <v>29149.341248747791</v>
      </c>
      <c r="K39" s="31">
        <f t="shared" si="9"/>
        <v>3722.9760203667756</v>
      </c>
      <c r="L39" s="31">
        <f t="shared" si="9"/>
        <v>53341.072349877184</v>
      </c>
      <c r="M39" s="31">
        <f t="shared" si="9"/>
        <v>41511.727838858533</v>
      </c>
      <c r="N39" s="31">
        <f t="shared" si="9"/>
        <v>29149.341248747791</v>
      </c>
      <c r="O39" s="17">
        <f t="shared" si="9"/>
        <v>3722.9760203667756</v>
      </c>
      <c r="P39" s="15">
        <f t="shared" si="10"/>
        <v>0</v>
      </c>
      <c r="Q39" s="31">
        <f t="shared" si="11"/>
        <v>0</v>
      </c>
      <c r="R39" s="31">
        <f t="shared" si="12"/>
        <v>0</v>
      </c>
      <c r="S39" s="31">
        <f t="shared" si="13"/>
        <v>0</v>
      </c>
      <c r="T39" s="31">
        <f t="shared" si="14"/>
        <v>0</v>
      </c>
      <c r="U39" s="31">
        <f t="shared" si="15"/>
        <v>0</v>
      </c>
      <c r="V39" s="31">
        <f t="shared" si="16"/>
        <v>0</v>
      </c>
      <c r="W39" s="17">
        <f t="shared" si="17"/>
        <v>0</v>
      </c>
      <c r="X39" s="30">
        <f t="shared" si="19"/>
        <v>4.8154895060872587</v>
      </c>
      <c r="Y39" s="32">
        <f t="shared" si="20"/>
        <v>3.9572059250012241</v>
      </c>
      <c r="Z39" s="32">
        <f t="shared" si="21"/>
        <v>3.0201057122751451</v>
      </c>
      <c r="AA39" s="32">
        <f t="shared" si="22"/>
        <v>1.8856407885179882</v>
      </c>
      <c r="AB39" s="32">
        <f t="shared" si="23"/>
        <v>4.8154895060872587</v>
      </c>
      <c r="AC39" s="32">
        <f t="shared" si="24"/>
        <v>3.9572059250012241</v>
      </c>
      <c r="AD39" s="32">
        <f t="shared" si="25"/>
        <v>3.0201057122751451</v>
      </c>
      <c r="AE39" s="34">
        <f t="shared" si="26"/>
        <v>1.8856407885179882</v>
      </c>
      <c r="AG39" s="62" t="s">
        <v>66</v>
      </c>
      <c r="AH39" s="63"/>
      <c r="AI39" s="63"/>
      <c r="AJ39" s="8">
        <v>0.25</v>
      </c>
      <c r="AK39" s="9"/>
      <c r="AM39" s="91"/>
      <c r="AN39" s="92"/>
      <c r="AO39" s="92"/>
      <c r="AP39" s="92"/>
      <c r="AQ39" s="92"/>
      <c r="AR39" s="92"/>
      <c r="AS39" s="92"/>
      <c r="AT39" s="92"/>
      <c r="AU39" s="93"/>
    </row>
    <row r="40" spans="2:47" x14ac:dyDescent="0.25">
      <c r="B40" s="13">
        <v>8</v>
      </c>
      <c r="C40" s="29" t="s">
        <v>26</v>
      </c>
      <c r="D40" s="29"/>
      <c r="E40" s="29"/>
      <c r="F40" s="29"/>
      <c r="G40" s="14"/>
      <c r="H40" s="15">
        <f t="shared" si="9"/>
        <v>40313.113664249002</v>
      </c>
      <c r="I40" s="31">
        <f t="shared" si="9"/>
        <v>35721.420166073789</v>
      </c>
      <c r="J40" s="31">
        <f t="shared" si="9"/>
        <v>29149.341248747791</v>
      </c>
      <c r="K40" s="31">
        <f t="shared" si="9"/>
        <v>21053.289918662173</v>
      </c>
      <c r="L40" s="31">
        <f t="shared" si="9"/>
        <v>40313.113664249002</v>
      </c>
      <c r="M40" s="31">
        <f t="shared" si="9"/>
        <v>35721.420166073789</v>
      </c>
      <c r="N40" s="31">
        <f t="shared" si="9"/>
        <v>29149.341248747791</v>
      </c>
      <c r="O40" s="17">
        <f t="shared" si="9"/>
        <v>21053.289918662173</v>
      </c>
      <c r="P40" s="15">
        <f t="shared" si="10"/>
        <v>0</v>
      </c>
      <c r="Q40" s="31">
        <f t="shared" si="11"/>
        <v>0</v>
      </c>
      <c r="R40" s="31">
        <f t="shared" si="12"/>
        <v>0</v>
      </c>
      <c r="S40" s="31">
        <f t="shared" si="13"/>
        <v>0</v>
      </c>
      <c r="T40" s="31">
        <f t="shared" si="14"/>
        <v>0</v>
      </c>
      <c r="U40" s="31">
        <f t="shared" si="15"/>
        <v>0</v>
      </c>
      <c r="V40" s="31">
        <f t="shared" si="16"/>
        <v>0</v>
      </c>
      <c r="W40" s="17">
        <f t="shared" si="17"/>
        <v>0</v>
      </c>
      <c r="X40" s="30">
        <f t="shared" si="19"/>
        <v>3.8570425751651642</v>
      </c>
      <c r="Y40" s="32">
        <f t="shared" si="20"/>
        <v>3.4872043365305019</v>
      </c>
      <c r="Z40" s="32">
        <f t="shared" si="21"/>
        <v>3.0201057122751451</v>
      </c>
      <c r="AA40" s="32">
        <f t="shared" si="22"/>
        <v>2.5568183378993203</v>
      </c>
      <c r="AB40" s="32">
        <f t="shared" si="23"/>
        <v>3.8570425751651642</v>
      </c>
      <c r="AC40" s="32">
        <f t="shared" si="24"/>
        <v>3.4872043365305019</v>
      </c>
      <c r="AD40" s="32">
        <f t="shared" si="25"/>
        <v>3.0201057122751451</v>
      </c>
      <c r="AE40" s="34">
        <f t="shared" si="26"/>
        <v>2.5568183378993203</v>
      </c>
      <c r="AG40" s="64" t="s">
        <v>70</v>
      </c>
      <c r="AH40" s="65"/>
      <c r="AI40" s="65"/>
      <c r="AJ40" s="29">
        <f>1-AJ39</f>
        <v>0.75</v>
      </c>
      <c r="AK40" s="14"/>
      <c r="AM40" s="91"/>
      <c r="AN40" s="92"/>
      <c r="AO40" s="92"/>
      <c r="AP40" s="92"/>
      <c r="AQ40" s="92"/>
      <c r="AR40" s="92"/>
      <c r="AS40" s="92"/>
      <c r="AT40" s="92"/>
      <c r="AU40" s="93"/>
    </row>
    <row r="41" spans="2:47" x14ac:dyDescent="0.25">
      <c r="B41" s="13">
        <v>9</v>
      </c>
      <c r="C41" s="29" t="s">
        <v>27</v>
      </c>
      <c r="D41" s="29"/>
      <c r="E41" s="29"/>
      <c r="F41" s="29"/>
      <c r="G41" s="14"/>
      <c r="H41" s="15">
        <f t="shared" si="9"/>
        <v>60006.714890303367</v>
      </c>
      <c r="I41" s="31">
        <f t="shared" si="9"/>
        <v>45892.17825547151</v>
      </c>
      <c r="J41" s="31">
        <f t="shared" si="9"/>
        <v>29149.341248747791</v>
      </c>
      <c r="K41" s="31">
        <f t="shared" si="9"/>
        <v>803.39743335132516</v>
      </c>
      <c r="L41" s="31">
        <f t="shared" si="9"/>
        <v>60006.714890303367</v>
      </c>
      <c r="M41" s="31">
        <f t="shared" si="9"/>
        <v>45892.17825547151</v>
      </c>
      <c r="N41" s="31">
        <f t="shared" si="9"/>
        <v>29149.341248747791</v>
      </c>
      <c r="O41" s="17">
        <f t="shared" si="9"/>
        <v>803.39743335132516</v>
      </c>
      <c r="P41" s="15">
        <f t="shared" si="10"/>
        <v>0</v>
      </c>
      <c r="Q41" s="31">
        <f t="shared" si="11"/>
        <v>0</v>
      </c>
      <c r="R41" s="31">
        <f t="shared" si="12"/>
        <v>0</v>
      </c>
      <c r="S41" s="31">
        <f t="shared" si="13"/>
        <v>576.09101962175532</v>
      </c>
      <c r="T41" s="31">
        <f t="shared" si="14"/>
        <v>0</v>
      </c>
      <c r="U41" s="31">
        <f t="shared" si="15"/>
        <v>0</v>
      </c>
      <c r="V41" s="31">
        <f t="shared" si="16"/>
        <v>0</v>
      </c>
      <c r="W41" s="17">
        <f t="shared" si="17"/>
        <v>576.09101962175532</v>
      </c>
      <c r="X41" s="30">
        <f t="shared" si="19"/>
        <v>4.9160422955780838</v>
      </c>
      <c r="Y41" s="32">
        <f t="shared" si="20"/>
        <v>4.3213374995171474</v>
      </c>
      <c r="Z41" s="32">
        <f t="shared" si="21"/>
        <v>3.0201057122751451</v>
      </c>
      <c r="AA41" s="32">
        <f t="shared" si="22"/>
        <v>1.7885464346103774</v>
      </c>
      <c r="AB41" s="32">
        <f t="shared" si="23"/>
        <v>4.9160422955780838</v>
      </c>
      <c r="AC41" s="32">
        <f t="shared" si="24"/>
        <v>4.3213374995171474</v>
      </c>
      <c r="AD41" s="32">
        <f t="shared" si="25"/>
        <v>3.0201057122751451</v>
      </c>
      <c r="AE41" s="34">
        <f t="shared" si="26"/>
        <v>1.7885464346103774</v>
      </c>
      <c r="AG41" s="60" t="s">
        <v>71</v>
      </c>
      <c r="AH41" s="61"/>
      <c r="AI41" s="61"/>
      <c r="AJ41" s="27">
        <f>1+AJ39</f>
        <v>1.25</v>
      </c>
      <c r="AK41" s="26"/>
      <c r="AM41" s="94"/>
      <c r="AN41" s="95"/>
      <c r="AO41" s="95"/>
      <c r="AP41" s="95"/>
      <c r="AQ41" s="95"/>
      <c r="AR41" s="95"/>
      <c r="AS41" s="95"/>
      <c r="AT41" s="95"/>
      <c r="AU41" s="96"/>
    </row>
    <row r="42" spans="2:47" ht="15.75" thickBot="1" x14ac:dyDescent="0.3">
      <c r="B42" s="18">
        <v>10</v>
      </c>
      <c r="C42" s="19" t="s">
        <v>28</v>
      </c>
      <c r="D42" s="19"/>
      <c r="E42" s="19"/>
      <c r="F42" s="19"/>
      <c r="G42" s="20"/>
      <c r="H42" s="21">
        <f t="shared" si="9"/>
        <v>55452.153622147758</v>
      </c>
      <c r="I42" s="22">
        <f t="shared" si="9"/>
        <v>42419.650594941355</v>
      </c>
      <c r="J42" s="22">
        <f t="shared" si="9"/>
        <v>29149.341248747791</v>
      </c>
      <c r="K42" s="22">
        <f t="shared" si="9"/>
        <v>787.4179712221121</v>
      </c>
      <c r="L42" s="22">
        <f t="shared" si="9"/>
        <v>55452.153622147758</v>
      </c>
      <c r="M42" s="22">
        <f t="shared" si="9"/>
        <v>42419.650594941355</v>
      </c>
      <c r="N42" s="22">
        <f t="shared" si="9"/>
        <v>29149.341248747791</v>
      </c>
      <c r="O42" s="23">
        <f t="shared" si="9"/>
        <v>787.4179712221121</v>
      </c>
      <c r="P42" s="21">
        <f t="shared" si="10"/>
        <v>0</v>
      </c>
      <c r="Q42" s="22">
        <f t="shared" si="11"/>
        <v>0</v>
      </c>
      <c r="R42" s="22">
        <f t="shared" si="12"/>
        <v>0</v>
      </c>
      <c r="S42" s="22">
        <f t="shared" si="13"/>
        <v>5343.9652939969847</v>
      </c>
      <c r="T42" s="22">
        <f t="shared" si="14"/>
        <v>0</v>
      </c>
      <c r="U42" s="22">
        <f t="shared" si="15"/>
        <v>0</v>
      </c>
      <c r="V42" s="22">
        <f t="shared" si="16"/>
        <v>0</v>
      </c>
      <c r="W42" s="23">
        <f t="shared" si="17"/>
        <v>5343.9652939969847</v>
      </c>
      <c r="X42" s="35">
        <f t="shared" si="19"/>
        <v>4.8913981319107842</v>
      </c>
      <c r="Y42" s="36">
        <f t="shared" si="20"/>
        <v>4.0334285184393996</v>
      </c>
      <c r="Z42" s="36">
        <f t="shared" si="21"/>
        <v>3.0201057122751451</v>
      </c>
      <c r="AA42" s="36">
        <f t="shared" si="22"/>
        <v>1.6552212508126358</v>
      </c>
      <c r="AB42" s="36">
        <f t="shared" si="23"/>
        <v>4.8913981319107842</v>
      </c>
      <c r="AC42" s="36">
        <f t="shared" si="24"/>
        <v>4.0334285184393996</v>
      </c>
      <c r="AD42" s="36">
        <f t="shared" si="25"/>
        <v>3.0201057122751451</v>
      </c>
      <c r="AE42" s="37">
        <f t="shared" si="26"/>
        <v>1.6552212508126358</v>
      </c>
      <c r="AG42" s="13"/>
      <c r="AH42" s="29"/>
      <c r="AI42" s="29"/>
      <c r="AJ42" s="29"/>
      <c r="AK42" s="14"/>
      <c r="AM42" s="97" t="s">
        <v>79</v>
      </c>
      <c r="AN42" s="98"/>
      <c r="AO42" s="98"/>
      <c r="AP42" s="98"/>
      <c r="AQ42" s="98"/>
      <c r="AR42" s="98"/>
      <c r="AS42" s="98"/>
      <c r="AT42" s="98"/>
      <c r="AU42" s="99"/>
    </row>
    <row r="43" spans="2:47" ht="15.75" thickBot="1" x14ac:dyDescent="0.3">
      <c r="B43" s="29"/>
      <c r="C43" s="29"/>
      <c r="D43" s="29"/>
      <c r="E43" s="29"/>
      <c r="F43" s="29"/>
      <c r="G43" s="29"/>
      <c r="H43" s="31"/>
      <c r="I43" s="31"/>
      <c r="AG43" s="62" t="s">
        <v>62</v>
      </c>
      <c r="AH43" s="63"/>
      <c r="AI43" s="63"/>
      <c r="AJ43" s="8">
        <f>AJ40*2*AJ36/($D$66/PI()+$D$64*$D$68/COS($D$67*PI()/180)+$D$74*$D$73)</f>
        <v>29149.341248747791</v>
      </c>
      <c r="AK43" s="9" t="s">
        <v>34</v>
      </c>
      <c r="AM43" s="91"/>
      <c r="AN43" s="92"/>
      <c r="AO43" s="92"/>
      <c r="AP43" s="92"/>
      <c r="AQ43" s="92"/>
      <c r="AR43" s="92"/>
      <c r="AS43" s="92"/>
      <c r="AT43" s="92"/>
      <c r="AU43" s="93"/>
    </row>
    <row r="44" spans="2:47" ht="15.75" thickBot="1" x14ac:dyDescent="0.3">
      <c r="B44" s="29"/>
      <c r="C44" s="29"/>
      <c r="D44" s="29"/>
      <c r="E44" s="29"/>
      <c r="F44" s="29"/>
      <c r="G44" s="29"/>
      <c r="H44" s="72" t="s">
        <v>69</v>
      </c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4"/>
      <c r="AG44" s="60" t="s">
        <v>63</v>
      </c>
      <c r="AH44" s="61"/>
      <c r="AI44" s="61"/>
      <c r="AJ44" s="27">
        <f>AJ43/2*(($D$66/PI()+$D$64*$D$68/COS($D$67*PI()/180)))</f>
        <v>35869.195574149751</v>
      </c>
      <c r="AK44" s="26" t="s">
        <v>49</v>
      </c>
      <c r="AM44" s="91"/>
      <c r="AN44" s="92"/>
      <c r="AO44" s="92"/>
      <c r="AP44" s="92"/>
      <c r="AQ44" s="92"/>
      <c r="AR44" s="92"/>
      <c r="AS44" s="92"/>
      <c r="AT44" s="92"/>
      <c r="AU44" s="93"/>
    </row>
    <row r="45" spans="2:47" ht="15.75" thickBot="1" x14ac:dyDescent="0.3">
      <c r="H45" s="66" t="s">
        <v>59</v>
      </c>
      <c r="I45" s="67"/>
      <c r="J45" s="67"/>
      <c r="K45" s="67"/>
      <c r="L45" s="67"/>
      <c r="M45" s="67"/>
      <c r="N45" s="67"/>
      <c r="O45" s="68"/>
      <c r="P45" s="66" t="s">
        <v>61</v>
      </c>
      <c r="Q45" s="67"/>
      <c r="R45" s="67"/>
      <c r="S45" s="67"/>
      <c r="T45" s="67"/>
      <c r="U45" s="67"/>
      <c r="V45" s="67"/>
      <c r="W45" s="68"/>
      <c r="X45" s="69" t="s">
        <v>33</v>
      </c>
      <c r="Y45" s="70"/>
      <c r="Z45" s="70"/>
      <c r="AA45" s="70"/>
      <c r="AB45" s="70"/>
      <c r="AC45" s="70"/>
      <c r="AD45" s="70"/>
      <c r="AE45" s="71"/>
      <c r="AG45" s="47"/>
      <c r="AH45" s="48"/>
      <c r="AI45" s="48"/>
      <c r="AJ45" s="29"/>
      <c r="AK45" s="14"/>
      <c r="AM45" s="91"/>
      <c r="AN45" s="92"/>
      <c r="AO45" s="92"/>
      <c r="AP45" s="92"/>
      <c r="AQ45" s="92"/>
      <c r="AR45" s="92"/>
      <c r="AS45" s="92"/>
      <c r="AT45" s="92"/>
      <c r="AU45" s="93"/>
    </row>
    <row r="46" spans="2:47" x14ac:dyDescent="0.25">
      <c r="B46" s="42" t="s">
        <v>5</v>
      </c>
      <c r="C46" s="38" t="s">
        <v>6</v>
      </c>
      <c r="D46" s="38"/>
      <c r="E46" s="38"/>
      <c r="F46" s="38"/>
      <c r="G46" s="38"/>
      <c r="H46" s="39" t="s">
        <v>11</v>
      </c>
      <c r="I46" s="40" t="s">
        <v>12</v>
      </c>
      <c r="J46" s="40" t="s">
        <v>13</v>
      </c>
      <c r="K46" s="40" t="s">
        <v>14</v>
      </c>
      <c r="L46" s="40" t="s">
        <v>15</v>
      </c>
      <c r="M46" s="40" t="s">
        <v>16</v>
      </c>
      <c r="N46" s="40" t="s">
        <v>17</v>
      </c>
      <c r="O46" s="41" t="s">
        <v>18</v>
      </c>
      <c r="P46" s="39" t="s">
        <v>11</v>
      </c>
      <c r="Q46" s="40" t="s">
        <v>12</v>
      </c>
      <c r="R46" s="40" t="s">
        <v>13</v>
      </c>
      <c r="S46" s="40" t="s">
        <v>14</v>
      </c>
      <c r="T46" s="40" t="s">
        <v>15</v>
      </c>
      <c r="U46" s="40" t="s">
        <v>16</v>
      </c>
      <c r="V46" s="40" t="s">
        <v>17</v>
      </c>
      <c r="W46" s="41" t="s">
        <v>18</v>
      </c>
      <c r="X46" s="39" t="s">
        <v>11</v>
      </c>
      <c r="Y46" s="40" t="s">
        <v>12</v>
      </c>
      <c r="Z46" s="40" t="s">
        <v>13</v>
      </c>
      <c r="AA46" s="40" t="s">
        <v>14</v>
      </c>
      <c r="AB46" s="40" t="s">
        <v>15</v>
      </c>
      <c r="AC46" s="40" t="s">
        <v>16</v>
      </c>
      <c r="AD46" s="40" t="s">
        <v>17</v>
      </c>
      <c r="AE46" s="41" t="s">
        <v>18</v>
      </c>
      <c r="AG46" s="62" t="s">
        <v>64</v>
      </c>
      <c r="AH46" s="63"/>
      <c r="AI46" s="63"/>
      <c r="AJ46" s="8">
        <f>AJ41*2*AJ36/(1.27/PI()+$D$64*$D$68/COS($D$67*PI()/180)+$D$74*$D$73)</f>
        <v>48582.235414579649</v>
      </c>
      <c r="AK46" s="9" t="s">
        <v>34</v>
      </c>
      <c r="AM46" s="94"/>
      <c r="AN46" s="95"/>
      <c r="AO46" s="95"/>
      <c r="AP46" s="95"/>
      <c r="AQ46" s="95"/>
      <c r="AR46" s="95"/>
      <c r="AS46" s="95"/>
      <c r="AT46" s="95"/>
      <c r="AU46" s="96"/>
    </row>
    <row r="47" spans="2:47" x14ac:dyDescent="0.25">
      <c r="B47" s="13">
        <v>1</v>
      </c>
      <c r="C47" s="29" t="s">
        <v>19</v>
      </c>
      <c r="D47" s="29"/>
      <c r="E47" s="29"/>
      <c r="F47" s="29"/>
      <c r="G47" s="29"/>
      <c r="H47" s="15">
        <f t="shared" ref="H47:O56" si="27">($AJ$46-H6)</f>
        <v>55269.047239853011</v>
      </c>
      <c r="I47" s="31">
        <f t="shared" si="27"/>
        <v>51729.557366744513</v>
      </c>
      <c r="J47" s="31">
        <f t="shared" si="27"/>
        <v>48582.235414579649</v>
      </c>
      <c r="K47" s="31">
        <f t="shared" si="27"/>
        <v>40422.683663440388</v>
      </c>
      <c r="L47" s="31">
        <f t="shared" si="27"/>
        <v>55269.047239853011</v>
      </c>
      <c r="M47" s="31">
        <f t="shared" si="27"/>
        <v>51729.557366744513</v>
      </c>
      <c r="N47" s="31">
        <f t="shared" si="27"/>
        <v>48582.235414579649</v>
      </c>
      <c r="O47" s="17">
        <f t="shared" si="27"/>
        <v>40422.683663440388</v>
      </c>
      <c r="P47" s="15">
        <f t="shared" ref="P47:P56" si="28">IF((H47*$D$61-H19)&gt;0,0,-(H47*$D$61-H19))</f>
        <v>0</v>
      </c>
      <c r="Q47" s="31">
        <f t="shared" ref="Q47:W47" si="29">IF((I47*$D$61-I19)&gt;0,0,-(I47*$D$61-I19))</f>
        <v>0</v>
      </c>
      <c r="R47" s="31">
        <f t="shared" si="29"/>
        <v>0</v>
      </c>
      <c r="S47" s="31">
        <f t="shared" si="29"/>
        <v>0</v>
      </c>
      <c r="T47" s="31">
        <f t="shared" si="29"/>
        <v>0</v>
      </c>
      <c r="U47" s="31">
        <f t="shared" si="29"/>
        <v>0</v>
      </c>
      <c r="V47" s="31">
        <f t="shared" si="29"/>
        <v>0</v>
      </c>
      <c r="W47" s="17">
        <f t="shared" si="29"/>
        <v>0</v>
      </c>
      <c r="X47" s="30">
        <f>$D$77/(SQRT((($AJ$46+H6)/$D$79)^2+3*(16*$AJ$47/(PI()*$D$78^3)+4/3*P47/$D$79)^2))</f>
        <v>1.9772888076982855</v>
      </c>
      <c r="Y47" s="32">
        <f t="shared" ref="Y47:AE47" si="30">$D$77/(SQRT((($AJ$46+I6)/$D$79)^2+3*(16*$AJ$47/(PI()*$D$78^3)+4/3*Q47/$D$79)^2))</f>
        <v>1.8874872212390115</v>
      </c>
      <c r="Z47" s="32">
        <f t="shared" si="30"/>
        <v>1.8120634273650871</v>
      </c>
      <c r="AA47" s="32">
        <f t="shared" si="30"/>
        <v>1.6355618154459106</v>
      </c>
      <c r="AB47" s="32">
        <f t="shared" si="30"/>
        <v>1.9772888076982855</v>
      </c>
      <c r="AC47" s="32">
        <f t="shared" si="30"/>
        <v>1.8874872212390115</v>
      </c>
      <c r="AD47" s="32">
        <f t="shared" si="30"/>
        <v>1.8120634273650871</v>
      </c>
      <c r="AE47" s="34">
        <f t="shared" si="30"/>
        <v>1.6355618154459106</v>
      </c>
      <c r="AG47" s="64" t="s">
        <v>65</v>
      </c>
      <c r="AH47" s="65"/>
      <c r="AI47" s="65"/>
      <c r="AJ47" s="29">
        <f>AJ46/2*((1.27/PI()+$D$64*$D$68/COS($D$67*PI()/180)))</f>
        <v>59781.992623582912</v>
      </c>
      <c r="AK47" s="14" t="s">
        <v>49</v>
      </c>
      <c r="AM47" s="97" t="s">
        <v>78</v>
      </c>
      <c r="AN47" s="98"/>
      <c r="AO47" s="98"/>
      <c r="AP47" s="98"/>
      <c r="AQ47" s="98"/>
      <c r="AR47" s="98"/>
      <c r="AS47" s="98"/>
      <c r="AT47" s="98"/>
      <c r="AU47" s="99"/>
    </row>
    <row r="48" spans="2:47" x14ac:dyDescent="0.25">
      <c r="B48" s="13">
        <v>2</v>
      </c>
      <c r="C48" t="s">
        <v>20</v>
      </c>
      <c r="G48" s="29"/>
      <c r="H48" s="15">
        <f t="shared" si="27"/>
        <v>75490.608676518386</v>
      </c>
      <c r="I48" s="31">
        <f t="shared" si="27"/>
        <v>62158.062672880296</v>
      </c>
      <c r="J48" s="31">
        <f t="shared" si="27"/>
        <v>48582.235414579649</v>
      </c>
      <c r="K48" s="31">
        <f t="shared" si="27"/>
        <v>19567.345024001985</v>
      </c>
      <c r="L48" s="31">
        <f t="shared" si="27"/>
        <v>75490.608676518386</v>
      </c>
      <c r="M48" s="31">
        <f t="shared" si="27"/>
        <v>62158.062672880296</v>
      </c>
      <c r="N48" s="31">
        <f t="shared" si="27"/>
        <v>48582.235414579649</v>
      </c>
      <c r="O48" s="17">
        <f t="shared" si="27"/>
        <v>19567.345024001985</v>
      </c>
      <c r="P48" s="15">
        <f t="shared" si="28"/>
        <v>0</v>
      </c>
      <c r="Q48" s="31">
        <f t="shared" ref="Q48:Q56" si="31">IF((I48*$D$61-I20)&gt;0,0,-(I48*$D$61-I20))</f>
        <v>0</v>
      </c>
      <c r="R48" s="31">
        <f t="shared" ref="R48:R56" si="32">IF((J48*$D$61-J20)&gt;0,0,-(J48*$D$61-J20))</f>
        <v>0</v>
      </c>
      <c r="S48" s="31">
        <f t="shared" ref="S48:S56" si="33">IF((K48*$D$61-K20)&gt;0,0,-(K48*$D$61-K20))</f>
        <v>0</v>
      </c>
      <c r="T48" s="31">
        <f t="shared" ref="T48:T56" si="34">IF((L48*$D$61-L20)&gt;0,0,-(L48*$D$61-L20))</f>
        <v>0</v>
      </c>
      <c r="U48" s="31">
        <f t="shared" ref="U48:U56" si="35">IF((M48*$D$61-M20)&gt;0,0,-(M48*$D$61-M20))</f>
        <v>0</v>
      </c>
      <c r="V48" s="31">
        <f t="shared" ref="V48:V56" si="36">IF((N48*$D$61-N20)&gt;0,0,-(N48*$D$61-N20))</f>
        <v>0</v>
      </c>
      <c r="W48" s="17">
        <f t="shared" ref="W48:W56" si="37">IF((O48*$D$61-O20)&gt;0,0,-(O48*$D$61-O20))</f>
        <v>0</v>
      </c>
      <c r="X48" s="30">
        <f t="shared" ref="X48:X56" si="38">$D$77/(SQRT((($AJ$46+H7)/$D$79)^2+3*(16*$AJ$47/(PI()*$D$78^3)+4/3*P48/$D$79)^2))</f>
        <v>2.5636562435523391</v>
      </c>
      <c r="Y48" s="32">
        <f t="shared" ref="Y48:Y56" si="39">$D$77/(SQRT((($AJ$46+I7)/$D$79)^2+3*(16*$AJ$47/(PI()*$D$78^3)+4/3*Q48/$D$79)^2))</f>
        <v>2.1664006301481344</v>
      </c>
      <c r="Z48" s="32">
        <f t="shared" ref="Z48:Z56" si="40">$D$77/(SQRT((($AJ$46+J7)/$D$79)^2+3*(16*$AJ$47/(PI()*$D$78^3)+4/3*R48/$D$79)^2))</f>
        <v>1.8120634273650871</v>
      </c>
      <c r="AA48" s="32">
        <f t="shared" ref="AA48:AA56" si="41">$D$77/(SQRT((($AJ$46+K7)/$D$79)^2+3*(16*$AJ$47/(PI()*$D$78^3)+4/3*S48/$D$79)^2))</f>
        <v>1.2913501137986936</v>
      </c>
      <c r="AB48" s="32">
        <f t="shared" ref="AB48:AB56" si="42">$D$77/(SQRT((($AJ$46+L7)/$D$79)^2+3*(16*$AJ$47/(PI()*$D$78^3)+4/3*T48/$D$79)^2))</f>
        <v>2.5636562435523391</v>
      </c>
      <c r="AC48" s="32">
        <f t="shared" ref="AC48:AC56" si="43">$D$77/(SQRT((($AJ$46+M7)/$D$79)^2+3*(16*$AJ$47/(PI()*$D$78^3)+4/3*U48/$D$79)^2))</f>
        <v>2.1664006301481344</v>
      </c>
      <c r="AD48" s="32">
        <f t="shared" ref="AD48:AD56" si="44">$D$77/(SQRT((($AJ$46+N7)/$D$79)^2+3*(16*$AJ$47/(PI()*$D$78^3)+4/3*V48/$D$79)^2))</f>
        <v>1.8120634273650871</v>
      </c>
      <c r="AE48" s="34">
        <f t="shared" ref="AE48:AE56" si="45">$D$77/(SQRT((($AJ$46+O7)/$D$79)^2+3*(16*$AJ$47/(PI()*$D$78^3)+4/3*W48/$D$79)^2))</f>
        <v>1.2913501137986936</v>
      </c>
      <c r="AG48" s="60" t="s">
        <v>73</v>
      </c>
      <c r="AH48" s="61"/>
      <c r="AI48" s="61"/>
      <c r="AJ48" s="55">
        <f>AJ46+K2</f>
        <v>77597.12580515731</v>
      </c>
      <c r="AK48" s="26" t="s">
        <v>34</v>
      </c>
      <c r="AM48" s="91"/>
      <c r="AN48" s="92"/>
      <c r="AO48" s="92"/>
      <c r="AP48" s="92"/>
      <c r="AQ48" s="92"/>
      <c r="AR48" s="92"/>
      <c r="AS48" s="92"/>
      <c r="AT48" s="92"/>
      <c r="AU48" s="93"/>
    </row>
    <row r="49" spans="2:47" x14ac:dyDescent="0.25">
      <c r="B49" s="13">
        <v>3</v>
      </c>
      <c r="C49" t="s">
        <v>21</v>
      </c>
      <c r="G49" s="29"/>
      <c r="H49" s="15">
        <f t="shared" si="27"/>
        <v>67817.15509913706</v>
      </c>
      <c r="I49" s="31">
        <f t="shared" si="27"/>
        <v>58110.627196946501</v>
      </c>
      <c r="J49" s="31">
        <f t="shared" si="27"/>
        <v>48582.235414579649</v>
      </c>
      <c r="K49" s="31">
        <f t="shared" si="27"/>
        <v>27103.197024168585</v>
      </c>
      <c r="L49" s="31">
        <f t="shared" si="27"/>
        <v>67817.15509913706</v>
      </c>
      <c r="M49" s="31">
        <f t="shared" si="27"/>
        <v>58110.627196946501</v>
      </c>
      <c r="N49" s="31">
        <f t="shared" si="27"/>
        <v>48582.235414579649</v>
      </c>
      <c r="O49" s="17">
        <f t="shared" si="27"/>
        <v>27103.197024168585</v>
      </c>
      <c r="P49" s="15">
        <f t="shared" si="28"/>
        <v>0</v>
      </c>
      <c r="Q49" s="31">
        <f t="shared" si="31"/>
        <v>0</v>
      </c>
      <c r="R49" s="31">
        <f t="shared" si="32"/>
        <v>0</v>
      </c>
      <c r="S49" s="31">
        <f t="shared" si="33"/>
        <v>0</v>
      </c>
      <c r="T49" s="31">
        <f t="shared" si="34"/>
        <v>0</v>
      </c>
      <c r="U49" s="31">
        <f t="shared" si="35"/>
        <v>0</v>
      </c>
      <c r="V49" s="31">
        <f t="shared" si="36"/>
        <v>0</v>
      </c>
      <c r="W49" s="17">
        <f t="shared" si="37"/>
        <v>0</v>
      </c>
      <c r="X49" s="30">
        <f t="shared" si="38"/>
        <v>2.3330831397290446</v>
      </c>
      <c r="Y49" s="32">
        <f t="shared" si="39"/>
        <v>2.0531087247239936</v>
      </c>
      <c r="Z49" s="32">
        <f t="shared" si="40"/>
        <v>1.8120634273650871</v>
      </c>
      <c r="AA49" s="32">
        <f t="shared" si="41"/>
        <v>1.4003197319244789</v>
      </c>
      <c r="AB49" s="32">
        <f t="shared" si="42"/>
        <v>2.3330831397290446</v>
      </c>
      <c r="AC49" s="32">
        <f t="shared" si="43"/>
        <v>2.0531087247239936</v>
      </c>
      <c r="AD49" s="32">
        <f t="shared" si="44"/>
        <v>1.8120634273650871</v>
      </c>
      <c r="AE49" s="34">
        <f t="shared" si="45"/>
        <v>1.4003197319244789</v>
      </c>
      <c r="AG49" s="13"/>
      <c r="AH49" s="29"/>
      <c r="AI49" s="29"/>
      <c r="AJ49" s="29"/>
      <c r="AK49" s="14"/>
      <c r="AM49" s="91"/>
      <c r="AN49" s="92"/>
      <c r="AO49" s="92"/>
      <c r="AP49" s="92"/>
      <c r="AQ49" s="92"/>
      <c r="AR49" s="92"/>
      <c r="AS49" s="92"/>
      <c r="AT49" s="92"/>
      <c r="AU49" s="93"/>
    </row>
    <row r="50" spans="2:47" ht="15.75" thickBot="1" x14ac:dyDescent="0.3">
      <c r="B50" s="13">
        <v>4</v>
      </c>
      <c r="C50" t="s">
        <v>22</v>
      </c>
      <c r="G50" s="29"/>
      <c r="H50" s="15">
        <f t="shared" si="27"/>
        <v>49721.322968126136</v>
      </c>
      <c r="I50" s="31">
        <f t="shared" si="27"/>
        <v>42430.896787220328</v>
      </c>
      <c r="J50" s="31">
        <f t="shared" si="27"/>
        <v>48582.235414579649</v>
      </c>
      <c r="K50" s="31">
        <f t="shared" si="27"/>
        <v>33398.95896709559</v>
      </c>
      <c r="L50" s="31">
        <f t="shared" si="27"/>
        <v>64723.566012508272</v>
      </c>
      <c r="M50" s="31">
        <f t="shared" si="27"/>
        <v>63451.900099481049</v>
      </c>
      <c r="N50" s="31">
        <f t="shared" si="27"/>
        <v>48582.235414579649</v>
      </c>
      <c r="O50" s="17">
        <f t="shared" si="27"/>
        <v>45132.299304483997</v>
      </c>
      <c r="P50" s="15">
        <f t="shared" si="28"/>
        <v>0</v>
      </c>
      <c r="Q50" s="31">
        <f t="shared" si="31"/>
        <v>0</v>
      </c>
      <c r="R50" s="31">
        <f t="shared" si="32"/>
        <v>0</v>
      </c>
      <c r="S50" s="31">
        <f t="shared" si="33"/>
        <v>0</v>
      </c>
      <c r="T50" s="31">
        <f t="shared" si="34"/>
        <v>0</v>
      </c>
      <c r="U50" s="31">
        <f t="shared" si="35"/>
        <v>0</v>
      </c>
      <c r="V50" s="31">
        <f t="shared" si="36"/>
        <v>0</v>
      </c>
      <c r="W50" s="17">
        <f t="shared" si="37"/>
        <v>0</v>
      </c>
      <c r="X50" s="30">
        <f t="shared" si="38"/>
        <v>1.8388789031469854</v>
      </c>
      <c r="Y50" s="32">
        <f t="shared" si="39"/>
        <v>1.6765290659327836</v>
      </c>
      <c r="Z50" s="32">
        <f t="shared" si="40"/>
        <v>1.8120634273650871</v>
      </c>
      <c r="AA50" s="32">
        <f t="shared" si="41"/>
        <v>1.5040519104341075</v>
      </c>
      <c r="AB50" s="32">
        <f t="shared" si="42"/>
        <v>2.2409954962318799</v>
      </c>
      <c r="AC50" s="32">
        <f t="shared" si="43"/>
        <v>2.2037829442313441</v>
      </c>
      <c r="AD50" s="32">
        <f t="shared" si="44"/>
        <v>1.8120634273650871</v>
      </c>
      <c r="AE50" s="34">
        <f t="shared" si="45"/>
        <v>1.7341485839272697</v>
      </c>
      <c r="AG50" s="87" t="s">
        <v>67</v>
      </c>
      <c r="AH50" s="88"/>
      <c r="AI50" s="88"/>
      <c r="AJ50" s="44">
        <f>$D$77/(SQRT(($AJ$46/$D$79)^2+3*(16*$AJ$47/(PI()*$D$78^3))))</f>
        <v>2.28958045090971</v>
      </c>
      <c r="AK50" s="28"/>
      <c r="AM50" s="91"/>
      <c r="AN50" s="92"/>
      <c r="AO50" s="92"/>
      <c r="AP50" s="92"/>
      <c r="AQ50" s="92"/>
      <c r="AR50" s="92"/>
      <c r="AS50" s="92"/>
      <c r="AT50" s="92"/>
      <c r="AU50" s="93"/>
    </row>
    <row r="51" spans="2:47" x14ac:dyDescent="0.25">
      <c r="B51" s="13">
        <v>5</v>
      </c>
      <c r="C51" t="s">
        <v>23</v>
      </c>
      <c r="G51" s="29"/>
      <c r="H51" s="15">
        <f t="shared" si="27"/>
        <v>62190.546260356219</v>
      </c>
      <c r="I51" s="31">
        <f t="shared" si="27"/>
        <v>49842.881455949311</v>
      </c>
      <c r="J51" s="31">
        <f t="shared" si="27"/>
        <v>48582.235414579649</v>
      </c>
      <c r="K51" s="31">
        <f t="shared" si="27"/>
        <v>22279.420725686155</v>
      </c>
      <c r="L51" s="31">
        <f t="shared" si="27"/>
        <v>74692.415464007994</v>
      </c>
      <c r="M51" s="31">
        <f t="shared" si="27"/>
        <v>67360.384216166567</v>
      </c>
      <c r="N51" s="31">
        <f t="shared" si="27"/>
        <v>48582.235414579649</v>
      </c>
      <c r="O51" s="17">
        <f t="shared" si="27"/>
        <v>32057.204340176497</v>
      </c>
      <c r="P51" s="15">
        <f t="shared" si="28"/>
        <v>0</v>
      </c>
      <c r="Q51" s="31">
        <f t="shared" si="31"/>
        <v>0</v>
      </c>
      <c r="R51" s="31">
        <f t="shared" si="32"/>
        <v>0</v>
      </c>
      <c r="S51" s="31">
        <f t="shared" si="33"/>
        <v>0</v>
      </c>
      <c r="T51" s="31">
        <f t="shared" si="34"/>
        <v>0</v>
      </c>
      <c r="U51" s="31">
        <f t="shared" si="35"/>
        <v>0</v>
      </c>
      <c r="V51" s="31">
        <f t="shared" si="36"/>
        <v>0</v>
      </c>
      <c r="W51" s="17">
        <f t="shared" si="37"/>
        <v>0</v>
      </c>
      <c r="X51" s="30">
        <f t="shared" si="38"/>
        <v>2.167332812391872</v>
      </c>
      <c r="Y51" s="32">
        <f t="shared" si="39"/>
        <v>1.841772779462733</v>
      </c>
      <c r="Z51" s="32">
        <f t="shared" si="40"/>
        <v>1.8120634273650871</v>
      </c>
      <c r="AA51" s="32">
        <f t="shared" si="41"/>
        <v>1.328813121297165</v>
      </c>
      <c r="AB51" s="32">
        <f t="shared" si="42"/>
        <v>2.5400561955573693</v>
      </c>
      <c r="AC51" s="32">
        <f t="shared" si="43"/>
        <v>2.3193750279307821</v>
      </c>
      <c r="AD51" s="32">
        <f t="shared" si="44"/>
        <v>1.8120634273650871</v>
      </c>
      <c r="AE51" s="34">
        <f t="shared" si="45"/>
        <v>1.4808853330310678</v>
      </c>
      <c r="AM51" s="94"/>
      <c r="AN51" s="95"/>
      <c r="AO51" s="95"/>
      <c r="AP51" s="95"/>
      <c r="AQ51" s="95"/>
      <c r="AR51" s="95"/>
      <c r="AS51" s="95"/>
      <c r="AT51" s="95"/>
      <c r="AU51" s="96"/>
    </row>
    <row r="52" spans="2:47" x14ac:dyDescent="0.25">
      <c r="B52" s="13">
        <v>6</v>
      </c>
      <c r="C52" t="s">
        <v>24</v>
      </c>
      <c r="G52" s="29"/>
      <c r="H52" s="15">
        <f t="shared" si="27"/>
        <v>49560.722985378292</v>
      </c>
      <c r="I52" s="31">
        <f t="shared" si="27"/>
        <v>43307.428507915378</v>
      </c>
      <c r="J52" s="31">
        <f t="shared" si="27"/>
        <v>48582.235414579649</v>
      </c>
      <c r="K52" s="31">
        <f t="shared" si="27"/>
        <v>35212.387820736723</v>
      </c>
      <c r="L52" s="31">
        <f t="shared" si="27"/>
        <v>62062.59218903006</v>
      </c>
      <c r="M52" s="31">
        <f t="shared" si="27"/>
        <v>60824.931268132641</v>
      </c>
      <c r="N52" s="31">
        <f t="shared" si="27"/>
        <v>48582.235414579649</v>
      </c>
      <c r="O52" s="17">
        <f t="shared" si="27"/>
        <v>44990.171435227057</v>
      </c>
      <c r="P52" s="15">
        <f t="shared" si="28"/>
        <v>0</v>
      </c>
      <c r="Q52" s="31">
        <f t="shared" si="31"/>
        <v>0</v>
      </c>
      <c r="R52" s="31">
        <f t="shared" si="32"/>
        <v>0</v>
      </c>
      <c r="S52" s="31">
        <f t="shared" si="33"/>
        <v>0</v>
      </c>
      <c r="T52" s="31">
        <f t="shared" si="34"/>
        <v>0</v>
      </c>
      <c r="U52" s="31">
        <f t="shared" si="35"/>
        <v>0</v>
      </c>
      <c r="V52" s="31">
        <f t="shared" si="36"/>
        <v>0</v>
      </c>
      <c r="W52" s="17">
        <f t="shared" si="37"/>
        <v>0</v>
      </c>
      <c r="X52" s="30">
        <f t="shared" si="38"/>
        <v>1.8350651340431949</v>
      </c>
      <c r="Y52" s="32">
        <f t="shared" si="39"/>
        <v>1.6949051294716022</v>
      </c>
      <c r="Z52" s="32">
        <f t="shared" si="40"/>
        <v>1.8120634273650871</v>
      </c>
      <c r="AA52" s="32">
        <f t="shared" si="41"/>
        <v>1.5363261306036338</v>
      </c>
      <c r="AB52" s="32">
        <f t="shared" si="42"/>
        <v>2.1636628711322858</v>
      </c>
      <c r="AC52" s="32">
        <f t="shared" si="43"/>
        <v>2.128443707085641</v>
      </c>
      <c r="AD52" s="32">
        <f t="shared" si="44"/>
        <v>1.8120634273650871</v>
      </c>
      <c r="AE52" s="34">
        <f t="shared" si="45"/>
        <v>1.7310438128415369</v>
      </c>
    </row>
    <row r="53" spans="2:47" x14ac:dyDescent="0.25">
      <c r="B53" s="13">
        <v>7</v>
      </c>
      <c r="C53" t="s">
        <v>25</v>
      </c>
      <c r="G53" s="29"/>
      <c r="H53" s="15">
        <f t="shared" si="27"/>
        <v>72773.966515709049</v>
      </c>
      <c r="I53" s="31">
        <f t="shared" si="27"/>
        <v>60944.622004690391</v>
      </c>
      <c r="J53" s="31">
        <f t="shared" si="27"/>
        <v>48582.235414579649</v>
      </c>
      <c r="K53" s="31">
        <f t="shared" si="27"/>
        <v>23155.870186198634</v>
      </c>
      <c r="L53" s="31">
        <f t="shared" si="27"/>
        <v>72773.966515709049</v>
      </c>
      <c r="M53" s="31">
        <f t="shared" si="27"/>
        <v>60944.622004690391</v>
      </c>
      <c r="N53" s="31">
        <f t="shared" si="27"/>
        <v>48582.235414579649</v>
      </c>
      <c r="O53" s="17">
        <f t="shared" si="27"/>
        <v>23155.870186198634</v>
      </c>
      <c r="P53" s="15">
        <f t="shared" si="28"/>
        <v>0</v>
      </c>
      <c r="Q53" s="31">
        <f t="shared" si="31"/>
        <v>0</v>
      </c>
      <c r="R53" s="31">
        <f t="shared" si="32"/>
        <v>0</v>
      </c>
      <c r="S53" s="31">
        <f t="shared" si="33"/>
        <v>0</v>
      </c>
      <c r="T53" s="31">
        <f t="shared" si="34"/>
        <v>0</v>
      </c>
      <c r="U53" s="31">
        <f t="shared" si="35"/>
        <v>0</v>
      </c>
      <c r="V53" s="31">
        <f t="shared" si="36"/>
        <v>0</v>
      </c>
      <c r="W53" s="17">
        <f t="shared" si="37"/>
        <v>0</v>
      </c>
      <c r="X53" s="30">
        <f t="shared" si="38"/>
        <v>2.482676610131529</v>
      </c>
      <c r="Y53" s="32">
        <f t="shared" si="39"/>
        <v>2.131826999098597</v>
      </c>
      <c r="Z53" s="32">
        <f t="shared" si="40"/>
        <v>1.8120634273650871</v>
      </c>
      <c r="AA53" s="32">
        <f t="shared" si="41"/>
        <v>1.3413290014876393</v>
      </c>
      <c r="AB53" s="32">
        <f t="shared" si="42"/>
        <v>2.482676610131529</v>
      </c>
      <c r="AC53" s="32">
        <f t="shared" si="43"/>
        <v>2.131826999098597</v>
      </c>
      <c r="AD53" s="32">
        <f t="shared" si="44"/>
        <v>1.8120634273650871</v>
      </c>
      <c r="AE53" s="34">
        <f t="shared" si="45"/>
        <v>1.3413290014876393</v>
      </c>
      <c r="AN53" s="100"/>
      <c r="AO53" s="100"/>
      <c r="AP53" s="100"/>
      <c r="AQ53" s="100"/>
      <c r="AR53" s="100"/>
      <c r="AS53" s="100"/>
      <c r="AT53" s="100"/>
    </row>
    <row r="54" spans="2:47" x14ac:dyDescent="0.25">
      <c r="B54" s="13">
        <v>8</v>
      </c>
      <c r="C54" t="s">
        <v>26</v>
      </c>
      <c r="G54" s="29"/>
      <c r="H54" s="15">
        <f t="shared" si="27"/>
        <v>59746.00783008086</v>
      </c>
      <c r="I54" s="31">
        <f t="shared" si="27"/>
        <v>55154.314331905647</v>
      </c>
      <c r="J54" s="31">
        <f t="shared" si="27"/>
        <v>48582.235414579649</v>
      </c>
      <c r="K54" s="31">
        <f t="shared" si="27"/>
        <v>40486.184084494031</v>
      </c>
      <c r="L54" s="31">
        <f t="shared" si="27"/>
        <v>59746.00783008086</v>
      </c>
      <c r="M54" s="31">
        <f t="shared" si="27"/>
        <v>55154.314331905647</v>
      </c>
      <c r="N54" s="31">
        <f t="shared" si="27"/>
        <v>48582.235414579649</v>
      </c>
      <c r="O54" s="17">
        <f t="shared" si="27"/>
        <v>40486.184084494031</v>
      </c>
      <c r="P54" s="15">
        <f t="shared" si="28"/>
        <v>0</v>
      </c>
      <c r="Q54" s="31">
        <f t="shared" si="31"/>
        <v>0</v>
      </c>
      <c r="R54" s="31">
        <f t="shared" si="32"/>
        <v>0</v>
      </c>
      <c r="S54" s="31">
        <f t="shared" si="33"/>
        <v>0</v>
      </c>
      <c r="T54" s="31">
        <f t="shared" si="34"/>
        <v>0</v>
      </c>
      <c r="U54" s="31">
        <f t="shared" si="35"/>
        <v>0</v>
      </c>
      <c r="V54" s="31">
        <f t="shared" si="36"/>
        <v>0</v>
      </c>
      <c r="W54" s="17">
        <f t="shared" si="37"/>
        <v>0</v>
      </c>
      <c r="X54" s="30">
        <f t="shared" si="38"/>
        <v>2.09817398632054</v>
      </c>
      <c r="Y54" s="32">
        <f t="shared" si="39"/>
        <v>1.9742960842475956</v>
      </c>
      <c r="Z54" s="32">
        <f t="shared" si="40"/>
        <v>1.8120634273650871</v>
      </c>
      <c r="AA54" s="32">
        <f t="shared" si="41"/>
        <v>1.636833378582381</v>
      </c>
      <c r="AB54" s="32">
        <f t="shared" si="42"/>
        <v>2.09817398632054</v>
      </c>
      <c r="AC54" s="32">
        <f t="shared" si="43"/>
        <v>1.9742960842475956</v>
      </c>
      <c r="AD54" s="32">
        <f t="shared" si="44"/>
        <v>1.8120634273650871</v>
      </c>
      <c r="AE54" s="34">
        <f t="shared" si="45"/>
        <v>1.636833378582381</v>
      </c>
      <c r="AN54" s="100"/>
      <c r="AO54" s="100"/>
      <c r="AP54" s="100"/>
      <c r="AQ54" s="100"/>
      <c r="AR54" s="100"/>
      <c r="AS54" s="100"/>
      <c r="AT54" s="100"/>
    </row>
    <row r="55" spans="2:47" x14ac:dyDescent="0.25">
      <c r="B55" s="13">
        <v>9</v>
      </c>
      <c r="C55" t="s">
        <v>27</v>
      </c>
      <c r="G55" s="29"/>
      <c r="H55" s="15">
        <f t="shared" si="27"/>
        <v>79439.609056135218</v>
      </c>
      <c r="I55" s="31">
        <f t="shared" si="27"/>
        <v>65325.072421303368</v>
      </c>
      <c r="J55" s="31">
        <f t="shared" si="27"/>
        <v>48582.235414579649</v>
      </c>
      <c r="K55" s="31">
        <f t="shared" si="27"/>
        <v>20236.291599183183</v>
      </c>
      <c r="L55" s="31">
        <f t="shared" si="27"/>
        <v>79439.609056135218</v>
      </c>
      <c r="M55" s="31">
        <f t="shared" si="27"/>
        <v>65325.072421303368</v>
      </c>
      <c r="N55" s="31">
        <f t="shared" si="27"/>
        <v>48582.235414579649</v>
      </c>
      <c r="O55" s="17">
        <f t="shared" si="27"/>
        <v>20236.291599183183</v>
      </c>
      <c r="P55" s="15">
        <f t="shared" si="28"/>
        <v>0</v>
      </c>
      <c r="Q55" s="31">
        <f t="shared" si="31"/>
        <v>0</v>
      </c>
      <c r="R55" s="31">
        <f t="shared" si="32"/>
        <v>0</v>
      </c>
      <c r="S55" s="31">
        <f t="shared" si="33"/>
        <v>0</v>
      </c>
      <c r="T55" s="31">
        <f t="shared" si="34"/>
        <v>0</v>
      </c>
      <c r="U55" s="31">
        <f t="shared" si="35"/>
        <v>0</v>
      </c>
      <c r="V55" s="31">
        <f t="shared" si="36"/>
        <v>0</v>
      </c>
      <c r="W55" s="17">
        <f t="shared" si="37"/>
        <v>0</v>
      </c>
      <c r="X55" s="30">
        <f t="shared" si="38"/>
        <v>2.676332654657958</v>
      </c>
      <c r="Y55" s="32">
        <f t="shared" si="39"/>
        <v>2.2587431448700053</v>
      </c>
      <c r="Z55" s="32">
        <f t="shared" si="40"/>
        <v>1.8120634273650871</v>
      </c>
      <c r="AA55" s="32">
        <f t="shared" si="41"/>
        <v>1.3004166722420079</v>
      </c>
      <c r="AB55" s="32">
        <f t="shared" si="42"/>
        <v>2.676332654657958</v>
      </c>
      <c r="AC55" s="32">
        <f t="shared" si="43"/>
        <v>2.2587431448700053</v>
      </c>
      <c r="AD55" s="32">
        <f t="shared" si="44"/>
        <v>1.8120634273650871</v>
      </c>
      <c r="AE55" s="34">
        <f t="shared" si="45"/>
        <v>1.3004166722420079</v>
      </c>
      <c r="AN55" s="100"/>
      <c r="AO55" s="100"/>
      <c r="AP55" s="100"/>
      <c r="AQ55" s="100"/>
      <c r="AR55" s="100"/>
      <c r="AS55" s="100"/>
      <c r="AT55" s="100"/>
    </row>
    <row r="56" spans="2:47" ht="15.75" thickBot="1" x14ac:dyDescent="0.3">
      <c r="B56" s="18">
        <v>10</v>
      </c>
      <c r="C56" s="19" t="s">
        <v>28</v>
      </c>
      <c r="D56" s="19"/>
      <c r="E56" s="19"/>
      <c r="F56" s="19"/>
      <c r="G56" s="19"/>
      <c r="H56" s="21">
        <f t="shared" si="27"/>
        <v>74885.047787979609</v>
      </c>
      <c r="I56" s="22">
        <f t="shared" si="27"/>
        <v>61852.544760773213</v>
      </c>
      <c r="J56" s="22">
        <f t="shared" si="27"/>
        <v>48582.235414579649</v>
      </c>
      <c r="K56" s="22">
        <f t="shared" si="27"/>
        <v>20220.31213705397</v>
      </c>
      <c r="L56" s="22">
        <f t="shared" si="27"/>
        <v>74885.047787979609</v>
      </c>
      <c r="M56" s="22">
        <f t="shared" si="27"/>
        <v>61852.544760773213</v>
      </c>
      <c r="N56" s="22">
        <f t="shared" si="27"/>
        <v>48582.235414579649</v>
      </c>
      <c r="O56" s="23">
        <f t="shared" si="27"/>
        <v>20220.31213705397</v>
      </c>
      <c r="P56" s="21">
        <f t="shared" si="28"/>
        <v>0</v>
      </c>
      <c r="Q56" s="22">
        <f t="shared" si="31"/>
        <v>0</v>
      </c>
      <c r="R56" s="22">
        <f t="shared" si="32"/>
        <v>0</v>
      </c>
      <c r="S56" s="22">
        <f t="shared" si="33"/>
        <v>1457.386460830613</v>
      </c>
      <c r="T56" s="22">
        <f t="shared" si="34"/>
        <v>0</v>
      </c>
      <c r="U56" s="22">
        <f t="shared" si="35"/>
        <v>0</v>
      </c>
      <c r="V56" s="22">
        <f t="shared" si="36"/>
        <v>0</v>
      </c>
      <c r="W56" s="23">
        <f t="shared" si="37"/>
        <v>1457.386460830613</v>
      </c>
      <c r="X56" s="35">
        <f t="shared" si="38"/>
        <v>2.5457695896818091</v>
      </c>
      <c r="Y56" s="36">
        <f t="shared" si="39"/>
        <v>2.1576498203973191</v>
      </c>
      <c r="Z56" s="36">
        <f t="shared" si="40"/>
        <v>1.8120634273650871</v>
      </c>
      <c r="AA56" s="36">
        <f t="shared" si="41"/>
        <v>1.2773574322206509</v>
      </c>
      <c r="AB56" s="36">
        <f t="shared" si="42"/>
        <v>2.5457695896818091</v>
      </c>
      <c r="AC56" s="36">
        <f t="shared" si="43"/>
        <v>2.1576498203973191</v>
      </c>
      <c r="AD56" s="36">
        <f t="shared" si="44"/>
        <v>1.8120634273650871</v>
      </c>
      <c r="AE56" s="37">
        <f t="shared" si="45"/>
        <v>1.2773574322206509</v>
      </c>
      <c r="AN56" s="100"/>
      <c r="AO56" s="100"/>
      <c r="AP56" s="100"/>
      <c r="AQ56" s="100"/>
      <c r="AR56" s="100"/>
      <c r="AS56" s="100"/>
      <c r="AT56" s="100"/>
    </row>
    <row r="57" spans="2:47" x14ac:dyDescent="0.25">
      <c r="AN57" s="100"/>
      <c r="AO57" s="100"/>
      <c r="AP57" s="100"/>
      <c r="AQ57" s="100"/>
      <c r="AR57" s="100"/>
      <c r="AS57" s="100"/>
      <c r="AT57" s="100"/>
    </row>
    <row r="58" spans="2:47" ht="15.75" thickBot="1" x14ac:dyDescent="0.3">
      <c r="I58" s="33"/>
      <c r="J58" s="33"/>
      <c r="K58" s="33"/>
      <c r="AN58" s="100"/>
      <c r="AO58" s="100"/>
      <c r="AP58" s="100"/>
      <c r="AQ58" s="100"/>
      <c r="AR58" s="100"/>
      <c r="AS58" s="100"/>
      <c r="AT58" s="100"/>
    </row>
    <row r="59" spans="2:47" x14ac:dyDescent="0.25">
      <c r="C59" s="66" t="s">
        <v>29</v>
      </c>
      <c r="D59" s="67"/>
      <c r="E59" s="68"/>
      <c r="G59" s="90" t="s">
        <v>75</v>
      </c>
      <c r="H59" s="90"/>
      <c r="I59" s="90"/>
      <c r="J59" s="90"/>
      <c r="K59" s="90"/>
      <c r="AN59" s="100"/>
      <c r="AO59" s="100"/>
      <c r="AP59" s="100"/>
      <c r="AQ59" s="100"/>
      <c r="AR59" s="100"/>
      <c r="AS59" s="100"/>
      <c r="AT59" s="100"/>
    </row>
    <row r="60" spans="2:47" x14ac:dyDescent="0.25">
      <c r="C60" s="7" t="s">
        <v>30</v>
      </c>
      <c r="D60" s="8"/>
      <c r="E60" s="9"/>
      <c r="AN60" s="100"/>
      <c r="AO60" s="100"/>
      <c r="AP60" s="100"/>
      <c r="AQ60" s="100"/>
      <c r="AR60" s="100"/>
      <c r="AS60" s="100"/>
      <c r="AT60" s="100"/>
    </row>
    <row r="61" spans="2:47" x14ac:dyDescent="0.25">
      <c r="C61" s="13" t="s">
        <v>31</v>
      </c>
      <c r="D61" s="29">
        <v>0.2</v>
      </c>
      <c r="E61" s="24" t="s">
        <v>32</v>
      </c>
      <c r="AN61" s="100"/>
      <c r="AO61" s="100"/>
      <c r="AP61" s="100"/>
      <c r="AQ61" s="100"/>
      <c r="AR61" s="100"/>
      <c r="AS61" s="100"/>
      <c r="AT61" s="100"/>
    </row>
    <row r="62" spans="2:47" x14ac:dyDescent="0.25">
      <c r="C62" s="7"/>
      <c r="D62" s="8"/>
      <c r="E62" s="9"/>
      <c r="AN62" s="100"/>
      <c r="AO62" s="100"/>
      <c r="AP62" s="100"/>
      <c r="AQ62" s="100"/>
      <c r="AR62" s="100"/>
      <c r="AS62" s="100"/>
      <c r="AT62" s="100"/>
    </row>
    <row r="63" spans="2:47" x14ac:dyDescent="0.25">
      <c r="C63" s="84" t="s">
        <v>35</v>
      </c>
      <c r="D63" s="85"/>
      <c r="E63" s="86"/>
      <c r="AN63" s="100"/>
      <c r="AO63" s="100"/>
      <c r="AP63" s="100"/>
      <c r="AQ63" s="100"/>
      <c r="AR63" s="100"/>
      <c r="AS63" s="100"/>
      <c r="AT63" s="100"/>
    </row>
    <row r="64" spans="2:47" x14ac:dyDescent="0.25">
      <c r="C64" s="13" t="s">
        <v>36</v>
      </c>
      <c r="D64" s="29">
        <v>11.875</v>
      </c>
      <c r="E64" s="14" t="s">
        <v>37</v>
      </c>
      <c r="AN64" s="100"/>
      <c r="AO64" s="100"/>
      <c r="AP64" s="100"/>
      <c r="AQ64" s="100"/>
      <c r="AR64" s="100"/>
      <c r="AS64" s="100"/>
      <c r="AT64" s="100"/>
    </row>
    <row r="65" spans="3:46" x14ac:dyDescent="0.25">
      <c r="C65" s="13" t="s">
        <v>38</v>
      </c>
      <c r="D65" s="29">
        <v>11.143000000000001</v>
      </c>
      <c r="E65" s="14" t="s">
        <v>37</v>
      </c>
      <c r="AN65" s="100"/>
      <c r="AO65" s="100"/>
      <c r="AP65" s="100"/>
      <c r="AQ65" s="100"/>
      <c r="AR65" s="100"/>
      <c r="AS65" s="100"/>
      <c r="AT65" s="100"/>
    </row>
    <row r="66" spans="3:46" x14ac:dyDescent="0.25">
      <c r="C66" s="13" t="s">
        <v>39</v>
      </c>
      <c r="D66" s="29">
        <v>1.27</v>
      </c>
      <c r="E66" s="14" t="s">
        <v>37</v>
      </c>
      <c r="AN66" s="100"/>
      <c r="AO66" s="100"/>
      <c r="AP66" s="100"/>
      <c r="AQ66" s="100"/>
      <c r="AR66" s="100"/>
      <c r="AS66" s="100"/>
      <c r="AT66" s="100"/>
    </row>
    <row r="67" spans="3:46" x14ac:dyDescent="0.25">
      <c r="C67" s="101" t="s">
        <v>80</v>
      </c>
      <c r="D67" s="29">
        <v>30</v>
      </c>
      <c r="E67" s="14" t="s">
        <v>41</v>
      </c>
    </row>
    <row r="68" spans="3:46" x14ac:dyDescent="0.25">
      <c r="C68" s="13" t="s">
        <v>42</v>
      </c>
      <c r="D68" s="89">
        <v>0.15</v>
      </c>
      <c r="E68" s="14"/>
    </row>
    <row r="69" spans="3:46" x14ac:dyDescent="0.25">
      <c r="C69" s="25"/>
      <c r="D69" s="27"/>
      <c r="E69" s="26"/>
    </row>
    <row r="70" spans="3:46" x14ac:dyDescent="0.25">
      <c r="C70" s="84" t="s">
        <v>43</v>
      </c>
      <c r="D70" s="85"/>
      <c r="E70" s="86"/>
    </row>
    <row r="71" spans="3:46" x14ac:dyDescent="0.25">
      <c r="C71" s="13" t="s">
        <v>44</v>
      </c>
      <c r="D71" s="29">
        <f>11.049*2</f>
        <v>22.097999999999999</v>
      </c>
      <c r="E71" s="14" t="s">
        <v>37</v>
      </c>
    </row>
    <row r="72" spans="3:46" x14ac:dyDescent="0.25">
      <c r="C72" s="13" t="s">
        <v>45</v>
      </c>
      <c r="D72" s="29">
        <f>6.85*2</f>
        <v>13.7</v>
      </c>
      <c r="E72" s="14" t="s">
        <v>37</v>
      </c>
    </row>
    <row r="73" spans="3:46" x14ac:dyDescent="0.25">
      <c r="C73" s="13" t="s">
        <v>46</v>
      </c>
      <c r="D73" s="89">
        <v>0.15</v>
      </c>
      <c r="E73" s="24" t="s">
        <v>32</v>
      </c>
    </row>
    <row r="74" spans="3:46" x14ac:dyDescent="0.25">
      <c r="C74" s="25" t="s">
        <v>47</v>
      </c>
      <c r="D74" s="27">
        <f>(D71+D72)/2</f>
        <v>17.899000000000001</v>
      </c>
      <c r="E74" s="26" t="s">
        <v>37</v>
      </c>
    </row>
    <row r="75" spans="3:46" x14ac:dyDescent="0.25">
      <c r="C75" s="13"/>
      <c r="D75" s="29"/>
      <c r="E75" s="14"/>
    </row>
    <row r="76" spans="3:46" x14ac:dyDescent="0.25">
      <c r="C76" s="84" t="s">
        <v>58</v>
      </c>
      <c r="D76" s="85"/>
      <c r="E76" s="86"/>
    </row>
    <row r="77" spans="3:46" x14ac:dyDescent="0.25">
      <c r="C77" s="13" t="s">
        <v>55</v>
      </c>
      <c r="D77" s="89">
        <v>1172</v>
      </c>
      <c r="E77" s="14" t="s">
        <v>54</v>
      </c>
    </row>
    <row r="78" spans="3:46" x14ac:dyDescent="0.25">
      <c r="C78" s="13" t="s">
        <v>56</v>
      </c>
      <c r="D78" s="29">
        <v>11</v>
      </c>
      <c r="E78" s="14" t="s">
        <v>37</v>
      </c>
    </row>
    <row r="79" spans="3:46" ht="15.75" thickBot="1" x14ac:dyDescent="0.3">
      <c r="C79" s="18" t="s">
        <v>57</v>
      </c>
      <c r="D79" s="19">
        <f>D78^2/4*PI()</f>
        <v>95.033177771091246</v>
      </c>
      <c r="E79" s="20" t="s">
        <v>53</v>
      </c>
    </row>
  </sheetData>
  <mergeCells count="32">
    <mergeCell ref="AM47:AU47"/>
    <mergeCell ref="AM31:AU31"/>
    <mergeCell ref="AM36:AU36"/>
    <mergeCell ref="AM42:AU42"/>
    <mergeCell ref="P31:W31"/>
    <mergeCell ref="C76:E76"/>
    <mergeCell ref="H44:AE44"/>
    <mergeCell ref="AG40:AI40"/>
    <mergeCell ref="AG41:AI41"/>
    <mergeCell ref="AG39:AI39"/>
    <mergeCell ref="C59:E59"/>
    <mergeCell ref="C63:E63"/>
    <mergeCell ref="C70:E70"/>
    <mergeCell ref="AG50:AI50"/>
    <mergeCell ref="AG48:AI48"/>
    <mergeCell ref="G59:K59"/>
    <mergeCell ref="B2:C2"/>
    <mergeCell ref="AG44:AI44"/>
    <mergeCell ref="AG46:AI46"/>
    <mergeCell ref="AG47:AI47"/>
    <mergeCell ref="H31:O31"/>
    <mergeCell ref="H45:O45"/>
    <mergeCell ref="X31:AE31"/>
    <mergeCell ref="P45:W45"/>
    <mergeCell ref="X45:AE45"/>
    <mergeCell ref="H30:AE30"/>
    <mergeCell ref="AG36:AI37"/>
    <mergeCell ref="AG43:AI43"/>
    <mergeCell ref="AG34:AK34"/>
    <mergeCell ref="H17:O17"/>
    <mergeCell ref="P17:W17"/>
    <mergeCell ref="H2:J2"/>
  </mergeCells>
  <conditionalFormatting sqref="P6:W15"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6:O15">
    <cfRule type="colorScale" priority="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6:AE15">
    <cfRule type="colorScale" priority="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9:W29 X31"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43:AE43"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43:AE43">
    <cfRule type="colorScale" priority="5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36:AK37 AG43 AG34 AK43">
    <cfRule type="colorScale" priority="8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9:O29 H30">
    <cfRule type="colorScale" priority="9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9:O29">
    <cfRule type="colorScale" priority="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44:AK45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46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46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47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45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3:O43">
    <cfRule type="cellIs" dxfId="27" priority="19" operator="lessThan">
      <formula>0</formula>
    </cfRule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47:O56">
    <cfRule type="cellIs" dxfId="26" priority="17" operator="lessThan">
      <formula>0</formula>
    </cfRule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44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33:AE42">
    <cfRule type="cellIs" dxfId="25" priority="7" operator="between">
      <formula>1.5</formula>
      <formula>2</formula>
    </cfRule>
    <cfRule type="cellIs" dxfId="24" priority="8" operator="lessThan">
      <formula>1.5</formula>
    </cfRule>
    <cfRule type="cellIs" dxfId="23" priority="9" operator="greaterThan">
      <formula>2</formula>
    </cfRule>
    <cfRule type="cellIs" dxfId="22" priority="13" operator="lessThan">
      <formula>2</formula>
    </cfRule>
    <cfRule type="cellIs" dxfId="21" priority="14" operator="lessThan">
      <formula>2</formula>
    </cfRule>
    <cfRule type="cellIs" dxfId="20" priority="15" operator="greaterThan">
      <formula>2.5</formula>
    </cfRule>
  </conditionalFormatting>
  <conditionalFormatting sqref="X47:AE56">
    <cfRule type="cellIs" dxfId="19" priority="1" operator="between">
      <formula>1.5</formula>
      <formula>2</formula>
    </cfRule>
    <cfRule type="cellIs" dxfId="18" priority="2" operator="lessThan">
      <formula>1.5</formula>
    </cfRule>
    <cfRule type="cellIs" dxfId="17" priority="3" operator="greaterThan">
      <formula>2</formula>
    </cfRule>
    <cfRule type="cellIs" dxfId="16" priority="4" operator="lessThan">
      <formula>2</formula>
    </cfRule>
    <cfRule type="cellIs" dxfId="15" priority="5" operator="lessThan">
      <formula>2</formula>
    </cfRule>
    <cfRule type="cellIs" dxfId="14" priority="6" operator="greaterThan">
      <formula>2.5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17AA4-DDD0-4228-8A3E-C78FD7C7BFB9}">
  <dimension ref="B1:AK79"/>
  <sheetViews>
    <sheetView topLeftCell="D29" workbookViewId="0">
      <selection activeCell="AF60" sqref="AF60"/>
    </sheetView>
  </sheetViews>
  <sheetFormatPr defaultRowHeight="15" x14ac:dyDescent="0.25"/>
  <cols>
    <col min="1" max="1" width="3.7109375" customWidth="1"/>
    <col min="3" max="3" width="29.42578125" bestFit="1" customWidth="1"/>
    <col min="32" max="32" width="3.7109375" customWidth="1"/>
    <col min="35" max="35" width="12.28515625" customWidth="1"/>
  </cols>
  <sheetData>
    <row r="1" spans="2:31" ht="15.75" thickBot="1" x14ac:dyDescent="0.3"/>
    <row r="2" spans="2:31" ht="15.75" thickBot="1" x14ac:dyDescent="0.3">
      <c r="B2" s="58" t="s">
        <v>74</v>
      </c>
      <c r="C2" s="59"/>
      <c r="H2" s="82" t="s">
        <v>72</v>
      </c>
      <c r="I2" s="83"/>
      <c r="J2" s="83"/>
      <c r="K2" s="56">
        <f>MAX(H6:O15)</f>
        <v>21240.211090080971</v>
      </c>
      <c r="Q2" s="46" t="s">
        <v>1</v>
      </c>
      <c r="R2" s="57">
        <v>1</v>
      </c>
    </row>
    <row r="3" spans="2:31" ht="15.75" thickBot="1" x14ac:dyDescent="0.3"/>
    <row r="4" spans="2:31" ht="15.75" thickBot="1" x14ac:dyDescent="0.3">
      <c r="H4" s="66" t="s">
        <v>2</v>
      </c>
      <c r="I4" s="67"/>
      <c r="J4" s="67"/>
      <c r="K4" s="67"/>
      <c r="L4" s="67"/>
      <c r="M4" s="67"/>
      <c r="N4" s="67"/>
      <c r="O4" s="68"/>
      <c r="P4" s="66" t="s">
        <v>3</v>
      </c>
      <c r="Q4" s="67"/>
      <c r="R4" s="67"/>
      <c r="S4" s="67"/>
      <c r="T4" s="67"/>
      <c r="U4" s="67"/>
      <c r="V4" s="67"/>
      <c r="W4" s="67"/>
      <c r="X4" s="66" t="s">
        <v>4</v>
      </c>
      <c r="Y4" s="67"/>
      <c r="Z4" s="67"/>
      <c r="AA4" s="67"/>
      <c r="AB4" s="67"/>
      <c r="AC4" s="67"/>
      <c r="AD4" s="67"/>
      <c r="AE4" s="68"/>
    </row>
    <row r="5" spans="2:31" x14ac:dyDescent="0.25">
      <c r="B5" s="45" t="s">
        <v>5</v>
      </c>
      <c r="C5" s="38" t="s">
        <v>6</v>
      </c>
      <c r="D5" s="38" t="s">
        <v>7</v>
      </c>
      <c r="E5" s="38" t="s">
        <v>8</v>
      </c>
      <c r="F5" s="38" t="s">
        <v>9</v>
      </c>
      <c r="G5" s="43" t="s">
        <v>10</v>
      </c>
      <c r="H5" s="39" t="s">
        <v>11</v>
      </c>
      <c r="I5" s="40" t="s">
        <v>12</v>
      </c>
      <c r="J5" s="40" t="s">
        <v>13</v>
      </c>
      <c r="K5" s="40" t="s">
        <v>14</v>
      </c>
      <c r="L5" s="40" t="s">
        <v>15</v>
      </c>
      <c r="M5" s="40" t="s">
        <v>16</v>
      </c>
      <c r="N5" s="40" t="s">
        <v>17</v>
      </c>
      <c r="O5" s="41" t="s">
        <v>18</v>
      </c>
      <c r="P5" s="39" t="s">
        <v>11</v>
      </c>
      <c r="Q5" s="40" t="s">
        <v>12</v>
      </c>
      <c r="R5" s="40" t="s">
        <v>13</v>
      </c>
      <c r="S5" s="40" t="s">
        <v>14</v>
      </c>
      <c r="T5" s="40" t="s">
        <v>15</v>
      </c>
      <c r="U5" s="40" t="s">
        <v>16</v>
      </c>
      <c r="V5" s="40" t="s">
        <v>17</v>
      </c>
      <c r="W5" s="40" t="s">
        <v>18</v>
      </c>
      <c r="X5" s="39" t="s">
        <v>11</v>
      </c>
      <c r="Y5" s="40" t="s">
        <v>12</v>
      </c>
      <c r="Z5" s="40" t="s">
        <v>13</v>
      </c>
      <c r="AA5" s="40" t="s">
        <v>14</v>
      </c>
      <c r="AB5" s="40" t="s">
        <v>15</v>
      </c>
      <c r="AC5" s="40" t="s">
        <v>16</v>
      </c>
      <c r="AD5" s="40" t="s">
        <v>17</v>
      </c>
      <c r="AE5" s="41" t="s">
        <v>18</v>
      </c>
    </row>
    <row r="6" spans="2:31" x14ac:dyDescent="0.25">
      <c r="B6" s="49">
        <v>1</v>
      </c>
      <c r="C6" s="50" t="s">
        <v>19</v>
      </c>
      <c r="D6" s="50">
        <v>3.6</v>
      </c>
      <c r="E6" s="50">
        <v>0</v>
      </c>
      <c r="F6" s="50">
        <v>1</v>
      </c>
      <c r="G6" s="51">
        <v>320</v>
      </c>
      <c r="H6" s="15">
        <v>-535.74739981423249</v>
      </c>
      <c r="I6" s="16">
        <v>635.84259558100166</v>
      </c>
      <c r="J6" s="16">
        <v>2433.1650186905176</v>
      </c>
      <c r="K6" s="16">
        <v>4134.4005855427113</v>
      </c>
      <c r="L6" s="16">
        <v>-535.74739981423249</v>
      </c>
      <c r="M6" s="16">
        <v>635.84259558100166</v>
      </c>
      <c r="N6" s="16">
        <v>2433.1650186905176</v>
      </c>
      <c r="O6" s="17">
        <v>4134.4005855427113</v>
      </c>
      <c r="P6" s="15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5">
        <v>1520.7578581328144</v>
      </c>
      <c r="Y6" s="16">
        <v>1520.7578581328144</v>
      </c>
      <c r="Z6" s="16">
        <v>1520.7578581328144</v>
      </c>
      <c r="AA6" s="16">
        <v>1520.7578581328144</v>
      </c>
      <c r="AB6" s="16">
        <v>1520.7578581328144</v>
      </c>
      <c r="AC6" s="16">
        <v>1520.7578581328144</v>
      </c>
      <c r="AD6" s="16">
        <v>1520.7578581328144</v>
      </c>
      <c r="AE6" s="17">
        <v>1520.7578581328144</v>
      </c>
    </row>
    <row r="7" spans="2:31" x14ac:dyDescent="0.25">
      <c r="B7" s="49">
        <v>2</v>
      </c>
      <c r="C7" s="50" t="s">
        <v>20</v>
      </c>
      <c r="D7" s="50">
        <v>0</v>
      </c>
      <c r="E7" s="50">
        <v>0</v>
      </c>
      <c r="F7" s="50">
        <v>5</v>
      </c>
      <c r="G7" s="51">
        <v>320</v>
      </c>
      <c r="H7" s="15">
        <v>-17620.368011046503</v>
      </c>
      <c r="I7" s="16">
        <v>-8248.1441948953743</v>
      </c>
      <c r="J7" s="16">
        <v>6129.6740566908802</v>
      </c>
      <c r="K7" s="16">
        <v>19738.838149250991</v>
      </c>
      <c r="L7" s="16">
        <v>-17620.368011046503</v>
      </c>
      <c r="M7" s="16">
        <v>-8248.1441948953743</v>
      </c>
      <c r="N7" s="16">
        <v>6129.6740566908802</v>
      </c>
      <c r="O7" s="17">
        <v>19738.838149250991</v>
      </c>
      <c r="P7" s="15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5">
        <v>3267.1643629098844</v>
      </c>
      <c r="Y7" s="16">
        <v>3267.1643629098844</v>
      </c>
      <c r="Z7" s="16">
        <v>3267.1643629098844</v>
      </c>
      <c r="AA7" s="16">
        <v>3267.1643629098844</v>
      </c>
      <c r="AB7" s="16">
        <v>3267.1643629098844</v>
      </c>
      <c r="AC7" s="16">
        <v>3267.1643629098844</v>
      </c>
      <c r="AD7" s="16">
        <v>3267.1643629098844</v>
      </c>
      <c r="AE7" s="17">
        <v>3267.1643629098844</v>
      </c>
    </row>
    <row r="8" spans="2:31" x14ac:dyDescent="0.25">
      <c r="B8" s="49">
        <v>3</v>
      </c>
      <c r="C8" s="50" t="s">
        <v>21</v>
      </c>
      <c r="D8" s="50">
        <v>2.8</v>
      </c>
      <c r="E8" s="50">
        <v>0</v>
      </c>
      <c r="F8" s="50">
        <v>4</v>
      </c>
      <c r="G8" s="51">
        <v>250</v>
      </c>
      <c r="H8" s="15">
        <v>-9407.4925897287285</v>
      </c>
      <c r="I8" s="16">
        <v>-3714.0747937246524</v>
      </c>
      <c r="J8" s="16">
        <v>5020.1304394267481</v>
      </c>
      <c r="K8" s="16">
        <v>13287.395344026627</v>
      </c>
      <c r="L8" s="16">
        <v>-9407.4925897287285</v>
      </c>
      <c r="M8" s="16">
        <v>-3714.0747937246524</v>
      </c>
      <c r="N8" s="16">
        <v>5020.1304394267481</v>
      </c>
      <c r="O8" s="17">
        <v>13287.395344026627</v>
      </c>
      <c r="P8" s="15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5">
        <v>2942.6558905217917</v>
      </c>
      <c r="Y8" s="16">
        <v>2942.6558905217917</v>
      </c>
      <c r="Z8" s="16">
        <v>2942.6558905217917</v>
      </c>
      <c r="AA8" s="16">
        <v>2942.6558905217917</v>
      </c>
      <c r="AB8" s="16">
        <v>2942.6558905217917</v>
      </c>
      <c r="AC8" s="16">
        <v>2942.6558905217917</v>
      </c>
      <c r="AD8" s="16">
        <v>2942.6558905217917</v>
      </c>
      <c r="AE8" s="17">
        <v>2942.6558905217917</v>
      </c>
    </row>
    <row r="9" spans="2:31" x14ac:dyDescent="0.25">
      <c r="B9" s="49">
        <v>4</v>
      </c>
      <c r="C9" s="50" t="s">
        <v>22</v>
      </c>
      <c r="D9" s="50">
        <v>0</v>
      </c>
      <c r="E9" s="50">
        <v>3</v>
      </c>
      <c r="F9" s="50">
        <v>1</v>
      </c>
      <c r="G9" s="51">
        <v>320</v>
      </c>
      <c r="H9" s="15">
        <v>-1313.2081127433885</v>
      </c>
      <c r="I9" s="16">
        <v>3788.4367350093448</v>
      </c>
      <c r="J9" s="16">
        <v>5960.6012674624662</v>
      </c>
      <c r="K9" s="16">
        <v>9193.4804541472458</v>
      </c>
      <c r="L9" s="16">
        <v>-10394.889447695838</v>
      </c>
      <c r="M9" s="16">
        <v>-9269.0303790163325</v>
      </c>
      <c r="N9" s="16">
        <v>-1887.6544468036527</v>
      </c>
      <c r="O9" s="17">
        <v>3922.2639296401517</v>
      </c>
      <c r="P9" s="15">
        <v>-1091.9647661978338</v>
      </c>
      <c r="Q9" s="16">
        <v>-1417.9528973174642</v>
      </c>
      <c r="R9" s="16">
        <v>-1918.0474526070238</v>
      </c>
      <c r="S9" s="16">
        <v>-2391.4063966165313</v>
      </c>
      <c r="T9" s="16">
        <v>-2317.7209901715928</v>
      </c>
      <c r="U9" s="16">
        <v>-1991.7328590519624</v>
      </c>
      <c r="V9" s="16">
        <v>-1491.6383037624028</v>
      </c>
      <c r="W9" s="16">
        <v>-1018.2793597528954</v>
      </c>
      <c r="X9" s="15">
        <v>1738.6709997663888</v>
      </c>
      <c r="Y9" s="16">
        <v>2064.6559293998166</v>
      </c>
      <c r="Z9" s="16">
        <v>1637.5392521043641</v>
      </c>
      <c r="AA9" s="16">
        <v>1426.2411627158544</v>
      </c>
      <c r="AB9" s="16">
        <v>1738.6709997663888</v>
      </c>
      <c r="AC9" s="16">
        <v>2064.6559293998166</v>
      </c>
      <c r="AD9" s="16">
        <v>1637.5392521043641</v>
      </c>
      <c r="AE9" s="17">
        <v>1426.2411627158544</v>
      </c>
    </row>
    <row r="10" spans="2:31" x14ac:dyDescent="0.25">
      <c r="B10" s="49">
        <v>5</v>
      </c>
      <c r="C10" s="50" t="s">
        <v>23</v>
      </c>
      <c r="D10" s="50">
        <v>0</v>
      </c>
      <c r="E10" s="50">
        <v>2.5</v>
      </c>
      <c r="F10" s="50">
        <v>4</v>
      </c>
      <c r="G10" s="51">
        <v>200</v>
      </c>
      <c r="H10" s="15">
        <v>-9119.9685336512339</v>
      </c>
      <c r="I10" s="16">
        <v>-599.78880146733536</v>
      </c>
      <c r="J10" s="16">
        <v>7759.0779942610452</v>
      </c>
      <c r="K10" s="16">
        <v>16651.77129408723</v>
      </c>
      <c r="L10" s="16">
        <v>-16688.036312778266</v>
      </c>
      <c r="M10" s="16">
        <v>-11481.011396488724</v>
      </c>
      <c r="N10" s="16">
        <v>1218.8648990392858</v>
      </c>
      <c r="O10" s="17">
        <v>12259.090856997989</v>
      </c>
      <c r="P10" s="15">
        <v>-909.97063849819438</v>
      </c>
      <c r="Q10" s="16">
        <v>-1181.6274144312201</v>
      </c>
      <c r="R10" s="16">
        <v>-1598.3728771725202</v>
      </c>
      <c r="S10" s="16">
        <v>-1992.8386638471102</v>
      </c>
      <c r="T10" s="16">
        <v>-1931.4341584763281</v>
      </c>
      <c r="U10" s="16">
        <v>-1659.7773825433023</v>
      </c>
      <c r="V10" s="16">
        <v>-1243.0319198020022</v>
      </c>
      <c r="W10" s="16">
        <v>-848.56613312741217</v>
      </c>
      <c r="X10" s="15">
        <v>3059.9615633865546</v>
      </c>
      <c r="Y10" s="16">
        <v>3331.6156714144113</v>
      </c>
      <c r="Z10" s="16">
        <v>2975.6851070015341</v>
      </c>
      <c r="AA10" s="16">
        <v>2799.6033658444426</v>
      </c>
      <c r="AB10" s="16">
        <v>3059.9615633865546</v>
      </c>
      <c r="AC10" s="16">
        <v>3331.6156714144113</v>
      </c>
      <c r="AD10" s="16">
        <v>2975.6851070015341</v>
      </c>
      <c r="AE10" s="17">
        <v>2799.6033658444426</v>
      </c>
    </row>
    <row r="11" spans="2:31" x14ac:dyDescent="0.25">
      <c r="B11" s="49">
        <v>6</v>
      </c>
      <c r="C11" s="50" t="s">
        <v>24</v>
      </c>
      <c r="D11" s="50">
        <v>2.6</v>
      </c>
      <c r="E11" s="50">
        <v>2.5</v>
      </c>
      <c r="F11" s="50">
        <v>1</v>
      </c>
      <c r="G11" s="51">
        <v>320</v>
      </c>
      <c r="H11" s="15">
        <v>1770.9805507477847</v>
      </c>
      <c r="I11" s="16">
        <v>5138.6373882071121</v>
      </c>
      <c r="J11" s="16">
        <v>5593.0794528677579</v>
      </c>
      <c r="K11" s="16">
        <v>7003.9273614070571</v>
      </c>
      <c r="L11" s="16">
        <v>-5797.0872283792487</v>
      </c>
      <c r="M11" s="16">
        <v>-5742.5852068142767</v>
      </c>
      <c r="N11" s="16">
        <v>-947.13364235400195</v>
      </c>
      <c r="O11" s="17">
        <v>2611.2469243178152</v>
      </c>
      <c r="P11" s="15">
        <v>-909.97063849819438</v>
      </c>
      <c r="Q11" s="16">
        <v>-1181.6274144312201</v>
      </c>
      <c r="R11" s="16">
        <v>-1598.3728771725202</v>
      </c>
      <c r="S11" s="16">
        <v>-1992.8386638471102</v>
      </c>
      <c r="T11" s="16">
        <v>-1931.4341584763281</v>
      </c>
      <c r="U11" s="16">
        <v>-1659.7773825433023</v>
      </c>
      <c r="V11" s="16">
        <v>-1243.0319198020022</v>
      </c>
      <c r="W11" s="16">
        <v>-848.56613312741217</v>
      </c>
      <c r="X11" s="15">
        <v>1994.9728832733201</v>
      </c>
      <c r="Y11" s="16">
        <v>2266.6269913011765</v>
      </c>
      <c r="Z11" s="16">
        <v>1910.6964268882994</v>
      </c>
      <c r="AA11" s="16">
        <v>1734.6146857312078</v>
      </c>
      <c r="AB11" s="16">
        <v>1994.9728832733201</v>
      </c>
      <c r="AC11" s="16">
        <v>2266.6269913011765</v>
      </c>
      <c r="AD11" s="16">
        <v>1910.6964268882994</v>
      </c>
      <c r="AE11" s="17">
        <v>1734.6146857312078</v>
      </c>
    </row>
    <row r="12" spans="2:31" x14ac:dyDescent="0.25">
      <c r="B12" s="49">
        <v>7</v>
      </c>
      <c r="C12" s="50" t="s">
        <v>25</v>
      </c>
      <c r="D12" s="50">
        <v>-2.5</v>
      </c>
      <c r="E12" s="50">
        <v>0</v>
      </c>
      <c r="F12" s="50">
        <v>5</v>
      </c>
      <c r="G12" s="51">
        <v>0</v>
      </c>
      <c r="H12" s="15">
        <v>-18401.163886037339</v>
      </c>
      <c r="I12" s="16">
        <v>-9229.3504783263015</v>
      </c>
      <c r="J12" s="16">
        <v>4841.0205243677337</v>
      </c>
      <c r="K12" s="16">
        <v>18159.173839995899</v>
      </c>
      <c r="L12" s="16">
        <v>-18401.163886037339</v>
      </c>
      <c r="M12" s="16">
        <v>-9229.3504783263015</v>
      </c>
      <c r="N12" s="16">
        <v>4841.0205243677337</v>
      </c>
      <c r="O12" s="17">
        <v>18159.173839995899</v>
      </c>
      <c r="P12" s="15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5">
        <v>2475.6288714171978</v>
      </c>
      <c r="Y12" s="16">
        <v>2475.6288714171978</v>
      </c>
      <c r="Z12" s="16">
        <v>2475.6288714171978</v>
      </c>
      <c r="AA12" s="16">
        <v>2475.6288714171978</v>
      </c>
      <c r="AB12" s="16">
        <v>2475.6288714171978</v>
      </c>
      <c r="AC12" s="16">
        <v>2475.6288714171978</v>
      </c>
      <c r="AD12" s="16">
        <v>2475.6288714171978</v>
      </c>
      <c r="AE12" s="17">
        <v>2475.6288714171978</v>
      </c>
    </row>
    <row r="13" spans="2:31" x14ac:dyDescent="0.25">
      <c r="B13" s="49">
        <v>8</v>
      </c>
      <c r="C13" s="50" t="s">
        <v>26</v>
      </c>
      <c r="D13" s="50">
        <v>-1.6</v>
      </c>
      <c r="E13" s="50">
        <v>0</v>
      </c>
      <c r="F13" s="50">
        <v>1</v>
      </c>
      <c r="G13" s="51">
        <v>150</v>
      </c>
      <c r="H13" s="15">
        <v>-10277.998983981422</v>
      </c>
      <c r="I13" s="16">
        <v>-5880.8322445578342</v>
      </c>
      <c r="J13" s="16">
        <v>864.80949869660844</v>
      </c>
      <c r="K13" s="16">
        <v>7249.8217298426453</v>
      </c>
      <c r="L13" s="16">
        <v>-10277.998983981422</v>
      </c>
      <c r="M13" s="16">
        <v>-5880.8322445578342</v>
      </c>
      <c r="N13" s="16">
        <v>864.80949869660844</v>
      </c>
      <c r="O13" s="17">
        <v>7249.8217298426453</v>
      </c>
      <c r="P13" s="15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5">
        <v>427.73505291268577</v>
      </c>
      <c r="Y13" s="16">
        <v>427.73505291268577</v>
      </c>
      <c r="Z13" s="16">
        <v>427.73505291268577</v>
      </c>
      <c r="AA13" s="16">
        <v>427.73505291268577</v>
      </c>
      <c r="AB13" s="16">
        <v>427.73505291268577</v>
      </c>
      <c r="AC13" s="16">
        <v>427.73505291268577</v>
      </c>
      <c r="AD13" s="16">
        <v>427.73505291268577</v>
      </c>
      <c r="AE13" s="17">
        <v>427.73505291268577</v>
      </c>
    </row>
    <row r="14" spans="2:31" x14ac:dyDescent="0.25">
      <c r="B14" s="49">
        <v>9</v>
      </c>
      <c r="C14" s="50" t="s">
        <v>27</v>
      </c>
      <c r="D14" s="50">
        <v>-2</v>
      </c>
      <c r="E14" s="50">
        <v>0</v>
      </c>
      <c r="F14" s="50">
        <v>5</v>
      </c>
      <c r="G14" s="51">
        <v>150</v>
      </c>
      <c r="H14" s="15">
        <v>-23718.436309947458</v>
      </c>
      <c r="I14" s="16">
        <v>-12439.756990677573</v>
      </c>
      <c r="J14" s="16">
        <v>4862.7322105440489</v>
      </c>
      <c r="K14" s="16">
        <v>21240.211090080971</v>
      </c>
      <c r="L14" s="16">
        <v>-23718.436309947458</v>
      </c>
      <c r="M14" s="16">
        <v>-12439.756990677573</v>
      </c>
      <c r="N14" s="16">
        <v>4862.7322105440489</v>
      </c>
      <c r="O14" s="17">
        <v>21240.211090080971</v>
      </c>
      <c r="P14" s="15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5">
        <v>2642.3347424031317</v>
      </c>
      <c r="Y14" s="16">
        <v>2642.3347424031317</v>
      </c>
      <c r="Z14" s="16">
        <v>2642.3347424031317</v>
      </c>
      <c r="AA14" s="16">
        <v>2642.3347424031317</v>
      </c>
      <c r="AB14" s="16">
        <v>2642.3347424031317</v>
      </c>
      <c r="AC14" s="16">
        <v>2642.3347424031317</v>
      </c>
      <c r="AD14" s="16">
        <v>2642.3347424031317</v>
      </c>
      <c r="AE14" s="17">
        <v>2642.3347424031317</v>
      </c>
    </row>
    <row r="15" spans="2:31" ht="15.75" thickBot="1" x14ac:dyDescent="0.3">
      <c r="B15" s="52">
        <v>10</v>
      </c>
      <c r="C15" s="53" t="s">
        <v>28</v>
      </c>
      <c r="D15" s="53">
        <v>0</v>
      </c>
      <c r="E15" s="53">
        <v>0</v>
      </c>
      <c r="F15" s="53">
        <v>5</v>
      </c>
      <c r="G15" s="54">
        <v>320</v>
      </c>
      <c r="H15" s="21">
        <v>-13969.717370193599</v>
      </c>
      <c r="I15" s="22">
        <v>-6539.2642854596124</v>
      </c>
      <c r="J15" s="22">
        <v>4859.7063403952125</v>
      </c>
      <c r="K15" s="22">
        <v>15649.275315257995</v>
      </c>
      <c r="L15" s="22">
        <v>-13969.717370193599</v>
      </c>
      <c r="M15" s="22">
        <v>-6539.2642854596124</v>
      </c>
      <c r="N15" s="22">
        <v>4859.7063403952125</v>
      </c>
      <c r="O15" s="23">
        <v>15649.275315257995</v>
      </c>
      <c r="P15" s="21">
        <v>-5491.2273199040737</v>
      </c>
      <c r="Q15" s="22">
        <v>-2570.4590683419942</v>
      </c>
      <c r="R15" s="22">
        <v>1910.2571309013829</v>
      </c>
      <c r="S15" s="22">
        <v>6151.4292573446846</v>
      </c>
      <c r="T15" s="22">
        <v>5491.2273199040737</v>
      </c>
      <c r="U15" s="22">
        <v>2570.4590683419942</v>
      </c>
      <c r="V15" s="22">
        <v>-1910.2571309013829</v>
      </c>
      <c r="W15" s="22">
        <v>-6151.4292573446846</v>
      </c>
      <c r="X15" s="21">
        <v>-3806.3189706019439</v>
      </c>
      <c r="Y15" s="22">
        <v>-6727.0585376863783</v>
      </c>
      <c r="Z15" s="22">
        <v>-2900.2050063244214</v>
      </c>
      <c r="AA15" s="22">
        <v>-1007.0294818596867</v>
      </c>
      <c r="AB15" s="22">
        <v>-3806.3189706019439</v>
      </c>
      <c r="AC15" s="22">
        <v>-6727.0585376863783</v>
      </c>
      <c r="AD15" s="22">
        <v>-2900.2050063244214</v>
      </c>
      <c r="AE15" s="23">
        <v>-1007.0294818596867</v>
      </c>
    </row>
    <row r="16" spans="2:31" ht="15.75" thickBot="1" x14ac:dyDescent="0.3"/>
    <row r="17" spans="2:31" ht="15.75" thickBot="1" x14ac:dyDescent="0.3">
      <c r="B17" s="1"/>
      <c r="C17" s="1"/>
      <c r="D17" s="1"/>
      <c r="E17" s="1"/>
      <c r="F17" s="1"/>
      <c r="G17" s="1"/>
      <c r="H17" s="66" t="s">
        <v>51</v>
      </c>
      <c r="I17" s="67"/>
      <c r="J17" s="67"/>
      <c r="K17" s="67"/>
      <c r="L17" s="67"/>
      <c r="M17" s="67"/>
      <c r="N17" s="67"/>
      <c r="O17" s="68"/>
      <c r="P17" s="66" t="s">
        <v>60</v>
      </c>
      <c r="Q17" s="67"/>
      <c r="R17" s="67"/>
      <c r="S17" s="67"/>
      <c r="T17" s="67"/>
      <c r="U17" s="67"/>
      <c r="V17" s="67"/>
      <c r="W17" s="68"/>
    </row>
    <row r="18" spans="2:31" x14ac:dyDescent="0.25">
      <c r="B18" s="2" t="s">
        <v>5</v>
      </c>
      <c r="C18" s="3" t="s">
        <v>6</v>
      </c>
      <c r="D18" s="3"/>
      <c r="E18" s="3"/>
      <c r="F18" s="3"/>
      <c r="G18" s="4"/>
      <c r="H18" s="5" t="s">
        <v>11</v>
      </c>
      <c r="I18" s="1" t="s">
        <v>12</v>
      </c>
      <c r="J18" s="1" t="s">
        <v>13</v>
      </c>
      <c r="K18" s="1" t="s">
        <v>14</v>
      </c>
      <c r="L18" s="1" t="s">
        <v>15</v>
      </c>
      <c r="M18" s="1" t="s">
        <v>16</v>
      </c>
      <c r="N18" s="1" t="s">
        <v>17</v>
      </c>
      <c r="O18" s="1" t="s">
        <v>18</v>
      </c>
      <c r="P18" s="5" t="s">
        <v>11</v>
      </c>
      <c r="Q18" s="1" t="s">
        <v>12</v>
      </c>
      <c r="R18" s="1" t="s">
        <v>13</v>
      </c>
      <c r="S18" s="1" t="s">
        <v>14</v>
      </c>
      <c r="T18" s="1" t="s">
        <v>15</v>
      </c>
      <c r="U18" s="1" t="s">
        <v>16</v>
      </c>
      <c r="V18" s="1" t="s">
        <v>17</v>
      </c>
      <c r="W18" s="6" t="s">
        <v>18</v>
      </c>
    </row>
    <row r="19" spans="2:31" x14ac:dyDescent="0.25">
      <c r="B19" s="7">
        <v>1</v>
      </c>
      <c r="C19" s="8" t="s">
        <v>19</v>
      </c>
      <c r="D19" s="8"/>
      <c r="E19" s="8"/>
      <c r="F19" s="8"/>
      <c r="G19" s="9"/>
      <c r="H19" s="10">
        <f t="shared" ref="H19:O28" si="0">SQRT(P6^2+X6^2)</f>
        <v>1520.7578581328144</v>
      </c>
      <c r="I19" s="11">
        <f t="shared" si="0"/>
        <v>1520.7578581328144</v>
      </c>
      <c r="J19" s="11">
        <f t="shared" si="0"/>
        <v>1520.7578581328144</v>
      </c>
      <c r="K19" s="11">
        <f t="shared" si="0"/>
        <v>1520.7578581328144</v>
      </c>
      <c r="L19" s="11">
        <f t="shared" si="0"/>
        <v>1520.7578581328144</v>
      </c>
      <c r="M19" s="11">
        <f t="shared" si="0"/>
        <v>1520.7578581328144</v>
      </c>
      <c r="N19" s="11">
        <f t="shared" si="0"/>
        <v>1520.7578581328144</v>
      </c>
      <c r="O19" s="11">
        <f t="shared" si="0"/>
        <v>1520.7578581328144</v>
      </c>
      <c r="P19" s="10">
        <f t="shared" ref="P19:W28" si="1">H19/$D$61</f>
        <v>7603.7892906640718</v>
      </c>
      <c r="Q19" s="11">
        <f t="shared" si="1"/>
        <v>7603.7892906640718</v>
      </c>
      <c r="R19" s="11">
        <f t="shared" si="1"/>
        <v>7603.7892906640718</v>
      </c>
      <c r="S19" s="11">
        <f t="shared" si="1"/>
        <v>7603.7892906640718</v>
      </c>
      <c r="T19" s="11">
        <f t="shared" si="1"/>
        <v>7603.7892906640718</v>
      </c>
      <c r="U19" s="11">
        <f t="shared" si="1"/>
        <v>7603.7892906640718</v>
      </c>
      <c r="V19" s="11">
        <f t="shared" si="1"/>
        <v>7603.7892906640718</v>
      </c>
      <c r="W19" s="12">
        <f t="shared" si="1"/>
        <v>7603.7892906640718</v>
      </c>
    </row>
    <row r="20" spans="2:31" x14ac:dyDescent="0.25">
      <c r="B20" s="13">
        <v>2</v>
      </c>
      <c r="C20" t="s">
        <v>20</v>
      </c>
      <c r="G20" s="14"/>
      <c r="H20" s="15">
        <f t="shared" si="0"/>
        <v>3267.1643629098844</v>
      </c>
      <c r="I20" s="16">
        <f t="shared" si="0"/>
        <v>3267.1643629098844</v>
      </c>
      <c r="J20" s="16">
        <f t="shared" si="0"/>
        <v>3267.1643629098844</v>
      </c>
      <c r="K20" s="16">
        <f t="shared" si="0"/>
        <v>3267.1643629098844</v>
      </c>
      <c r="L20" s="16">
        <f t="shared" si="0"/>
        <v>3267.1643629098844</v>
      </c>
      <c r="M20" s="16">
        <f t="shared" si="0"/>
        <v>3267.1643629098844</v>
      </c>
      <c r="N20" s="16">
        <f t="shared" si="0"/>
        <v>3267.1643629098844</v>
      </c>
      <c r="O20" s="16">
        <f t="shared" si="0"/>
        <v>3267.1643629098844</v>
      </c>
      <c r="P20" s="15">
        <f t="shared" si="1"/>
        <v>16335.821814549421</v>
      </c>
      <c r="Q20" s="16">
        <f t="shared" si="1"/>
        <v>16335.821814549421</v>
      </c>
      <c r="R20" s="16">
        <f t="shared" si="1"/>
        <v>16335.821814549421</v>
      </c>
      <c r="S20" s="16">
        <f t="shared" si="1"/>
        <v>16335.821814549421</v>
      </c>
      <c r="T20" s="16">
        <f t="shared" si="1"/>
        <v>16335.821814549421</v>
      </c>
      <c r="U20" s="16">
        <f t="shared" si="1"/>
        <v>16335.821814549421</v>
      </c>
      <c r="V20" s="16">
        <f t="shared" si="1"/>
        <v>16335.821814549421</v>
      </c>
      <c r="W20" s="17">
        <f t="shared" si="1"/>
        <v>16335.821814549421</v>
      </c>
    </row>
    <row r="21" spans="2:31" x14ac:dyDescent="0.25">
      <c r="B21" s="13">
        <v>3</v>
      </c>
      <c r="C21" t="s">
        <v>21</v>
      </c>
      <c r="G21" s="14"/>
      <c r="H21" s="15">
        <f t="shared" si="0"/>
        <v>2942.6558905217917</v>
      </c>
      <c r="I21" s="16">
        <f t="shared" si="0"/>
        <v>2942.6558905217917</v>
      </c>
      <c r="J21" s="16">
        <f t="shared" si="0"/>
        <v>2942.6558905217917</v>
      </c>
      <c r="K21" s="16">
        <f t="shared" si="0"/>
        <v>2942.6558905217917</v>
      </c>
      <c r="L21" s="16">
        <f t="shared" si="0"/>
        <v>2942.6558905217917</v>
      </c>
      <c r="M21" s="16">
        <f t="shared" si="0"/>
        <v>2942.6558905217917</v>
      </c>
      <c r="N21" s="16">
        <f t="shared" si="0"/>
        <v>2942.6558905217917</v>
      </c>
      <c r="O21" s="16">
        <f t="shared" si="0"/>
        <v>2942.6558905217917</v>
      </c>
      <c r="P21" s="15">
        <f t="shared" si="1"/>
        <v>14713.279452608958</v>
      </c>
      <c r="Q21" s="16">
        <f t="shared" si="1"/>
        <v>14713.279452608958</v>
      </c>
      <c r="R21" s="16">
        <f t="shared" si="1"/>
        <v>14713.279452608958</v>
      </c>
      <c r="S21" s="16">
        <f t="shared" si="1"/>
        <v>14713.279452608958</v>
      </c>
      <c r="T21" s="16">
        <f t="shared" si="1"/>
        <v>14713.279452608958</v>
      </c>
      <c r="U21" s="16">
        <f t="shared" si="1"/>
        <v>14713.279452608958</v>
      </c>
      <c r="V21" s="16">
        <f t="shared" si="1"/>
        <v>14713.279452608958</v>
      </c>
      <c r="W21" s="17">
        <f t="shared" si="1"/>
        <v>14713.279452608958</v>
      </c>
    </row>
    <row r="22" spans="2:31" x14ac:dyDescent="0.25">
      <c r="B22" s="13">
        <v>4</v>
      </c>
      <c r="C22" t="s">
        <v>22</v>
      </c>
      <c r="G22" s="14"/>
      <c r="H22" s="15">
        <f t="shared" si="0"/>
        <v>2053.1351382814878</v>
      </c>
      <c r="I22" s="16">
        <f t="shared" si="0"/>
        <v>2504.6745349080411</v>
      </c>
      <c r="J22" s="16">
        <f t="shared" si="0"/>
        <v>2521.9914418242611</v>
      </c>
      <c r="K22" s="16">
        <f t="shared" si="0"/>
        <v>2784.4188636057497</v>
      </c>
      <c r="L22" s="16">
        <f t="shared" si="0"/>
        <v>2897.3794079669033</v>
      </c>
      <c r="M22" s="16">
        <f t="shared" si="0"/>
        <v>2868.7634772900196</v>
      </c>
      <c r="N22" s="16">
        <f t="shared" si="0"/>
        <v>2215.0665072258435</v>
      </c>
      <c r="O22" s="16">
        <f t="shared" si="0"/>
        <v>1752.4430686113142</v>
      </c>
      <c r="P22" s="15">
        <f t="shared" si="1"/>
        <v>10265.675691407438</v>
      </c>
      <c r="Q22" s="16">
        <f t="shared" si="1"/>
        <v>12523.372674540205</v>
      </c>
      <c r="R22" s="16">
        <f t="shared" si="1"/>
        <v>12609.957209121305</v>
      </c>
      <c r="S22" s="16">
        <f t="shared" si="1"/>
        <v>13922.094318028749</v>
      </c>
      <c r="T22" s="16">
        <f t="shared" si="1"/>
        <v>14486.897039834515</v>
      </c>
      <c r="U22" s="16">
        <f t="shared" si="1"/>
        <v>14343.817386450097</v>
      </c>
      <c r="V22" s="16">
        <f t="shared" si="1"/>
        <v>11075.332536129217</v>
      </c>
      <c r="W22" s="17">
        <f t="shared" si="1"/>
        <v>8762.2153430565704</v>
      </c>
    </row>
    <row r="23" spans="2:31" x14ac:dyDescent="0.25">
      <c r="B23" s="13">
        <v>5</v>
      </c>
      <c r="C23" t="s">
        <v>23</v>
      </c>
      <c r="G23" s="14"/>
      <c r="H23" s="15">
        <f t="shared" si="0"/>
        <v>3192.3989932857544</v>
      </c>
      <c r="I23" s="16">
        <f t="shared" si="0"/>
        <v>3534.9549259572618</v>
      </c>
      <c r="J23" s="16">
        <f t="shared" si="0"/>
        <v>3377.7947999414487</v>
      </c>
      <c r="K23" s="16">
        <f t="shared" si="0"/>
        <v>3436.4494680078546</v>
      </c>
      <c r="L23" s="16">
        <f t="shared" si="0"/>
        <v>3618.5359854411076</v>
      </c>
      <c r="M23" s="16">
        <f t="shared" si="0"/>
        <v>3722.1665655390002</v>
      </c>
      <c r="N23" s="16">
        <f t="shared" si="0"/>
        <v>3224.8767743399721</v>
      </c>
      <c r="O23" s="16">
        <f t="shared" si="0"/>
        <v>2925.3792041953025</v>
      </c>
      <c r="P23" s="15">
        <f t="shared" si="1"/>
        <v>15961.994966428771</v>
      </c>
      <c r="Q23" s="16">
        <f t="shared" si="1"/>
        <v>17674.774629786309</v>
      </c>
      <c r="R23" s="16">
        <f t="shared" si="1"/>
        <v>16888.973999707243</v>
      </c>
      <c r="S23" s="16">
        <f t="shared" si="1"/>
        <v>17182.247340039274</v>
      </c>
      <c r="T23" s="16">
        <f t="shared" si="1"/>
        <v>18092.679927205536</v>
      </c>
      <c r="U23" s="16">
        <f t="shared" si="1"/>
        <v>18610.832827695001</v>
      </c>
      <c r="V23" s="16">
        <f t="shared" si="1"/>
        <v>16124.38387169986</v>
      </c>
      <c r="W23" s="17">
        <f t="shared" si="1"/>
        <v>14626.896020976512</v>
      </c>
    </row>
    <row r="24" spans="2:31" x14ac:dyDescent="0.25">
      <c r="B24" s="13">
        <v>6</v>
      </c>
      <c r="C24" t="s">
        <v>24</v>
      </c>
      <c r="G24" s="14"/>
      <c r="H24" s="15">
        <f t="shared" si="0"/>
        <v>2192.7068586394935</v>
      </c>
      <c r="I24" s="16">
        <f t="shared" si="0"/>
        <v>2556.1379587632659</v>
      </c>
      <c r="J24" s="16">
        <f t="shared" si="0"/>
        <v>2491.0954799454144</v>
      </c>
      <c r="K24" s="16">
        <f t="shared" si="0"/>
        <v>2642.0246115580208</v>
      </c>
      <c r="L24" s="16">
        <f t="shared" si="0"/>
        <v>2776.7525481261423</v>
      </c>
      <c r="M24" s="16">
        <f t="shared" si="0"/>
        <v>2809.3520386910072</v>
      </c>
      <c r="N24" s="16">
        <f t="shared" si="0"/>
        <v>2279.4493171313034</v>
      </c>
      <c r="O24" s="16">
        <f t="shared" si="0"/>
        <v>1931.0496084371282</v>
      </c>
      <c r="P24" s="15">
        <f t="shared" si="1"/>
        <v>10963.534293197466</v>
      </c>
      <c r="Q24" s="16">
        <f t="shared" si="1"/>
        <v>12780.689793816329</v>
      </c>
      <c r="R24" s="16">
        <f t="shared" si="1"/>
        <v>12455.477399727071</v>
      </c>
      <c r="S24" s="16">
        <f t="shared" si="1"/>
        <v>13210.123057790102</v>
      </c>
      <c r="T24" s="16">
        <f t="shared" si="1"/>
        <v>13883.762740630711</v>
      </c>
      <c r="U24" s="16">
        <f t="shared" si="1"/>
        <v>14046.760193455035</v>
      </c>
      <c r="V24" s="16">
        <f t="shared" si="1"/>
        <v>11397.246585656516</v>
      </c>
      <c r="W24" s="17">
        <f t="shared" si="1"/>
        <v>9655.2480421856399</v>
      </c>
    </row>
    <row r="25" spans="2:31" x14ac:dyDescent="0.25">
      <c r="B25" s="13">
        <v>7</v>
      </c>
      <c r="C25" t="s">
        <v>25</v>
      </c>
      <c r="G25" s="14"/>
      <c r="H25" s="15">
        <f t="shared" si="0"/>
        <v>2475.6288714171978</v>
      </c>
      <c r="I25" s="16">
        <f t="shared" si="0"/>
        <v>2475.6288714171978</v>
      </c>
      <c r="J25" s="16">
        <f t="shared" si="0"/>
        <v>2475.6288714171978</v>
      </c>
      <c r="K25" s="16">
        <f t="shared" si="0"/>
        <v>2475.6288714171978</v>
      </c>
      <c r="L25" s="16">
        <f t="shared" si="0"/>
        <v>2475.6288714171978</v>
      </c>
      <c r="M25" s="16">
        <f t="shared" si="0"/>
        <v>2475.6288714171978</v>
      </c>
      <c r="N25" s="16">
        <f t="shared" si="0"/>
        <v>2475.6288714171978</v>
      </c>
      <c r="O25" s="16">
        <f t="shared" si="0"/>
        <v>2475.6288714171978</v>
      </c>
      <c r="P25" s="15">
        <f t="shared" si="1"/>
        <v>12378.144357085988</v>
      </c>
      <c r="Q25" s="16">
        <f t="shared" si="1"/>
        <v>12378.144357085988</v>
      </c>
      <c r="R25" s="16">
        <f t="shared" si="1"/>
        <v>12378.144357085988</v>
      </c>
      <c r="S25" s="16">
        <f t="shared" si="1"/>
        <v>12378.144357085988</v>
      </c>
      <c r="T25" s="16">
        <f t="shared" si="1"/>
        <v>12378.144357085988</v>
      </c>
      <c r="U25" s="16">
        <f t="shared" si="1"/>
        <v>12378.144357085988</v>
      </c>
      <c r="V25" s="16">
        <f t="shared" si="1"/>
        <v>12378.144357085988</v>
      </c>
      <c r="W25" s="17">
        <f t="shared" si="1"/>
        <v>12378.144357085988</v>
      </c>
    </row>
    <row r="26" spans="2:31" x14ac:dyDescent="0.25">
      <c r="B26" s="13">
        <v>8</v>
      </c>
      <c r="C26" t="s">
        <v>26</v>
      </c>
      <c r="G26" s="14"/>
      <c r="H26" s="15">
        <f t="shared" si="0"/>
        <v>427.73505291268577</v>
      </c>
      <c r="I26" s="16">
        <f t="shared" si="0"/>
        <v>427.73505291268577</v>
      </c>
      <c r="J26" s="16">
        <f t="shared" si="0"/>
        <v>427.73505291268577</v>
      </c>
      <c r="K26" s="16">
        <f t="shared" si="0"/>
        <v>427.73505291268577</v>
      </c>
      <c r="L26" s="16">
        <f t="shared" si="0"/>
        <v>427.73505291268577</v>
      </c>
      <c r="M26" s="16">
        <f t="shared" si="0"/>
        <v>427.73505291268577</v>
      </c>
      <c r="N26" s="16">
        <f t="shared" si="0"/>
        <v>427.73505291268577</v>
      </c>
      <c r="O26" s="16">
        <f t="shared" si="0"/>
        <v>427.73505291268577</v>
      </c>
      <c r="P26" s="15">
        <f t="shared" si="1"/>
        <v>2138.6752645634288</v>
      </c>
      <c r="Q26" s="16">
        <f t="shared" si="1"/>
        <v>2138.6752645634288</v>
      </c>
      <c r="R26" s="16">
        <f t="shared" si="1"/>
        <v>2138.6752645634288</v>
      </c>
      <c r="S26" s="16">
        <f t="shared" si="1"/>
        <v>2138.6752645634288</v>
      </c>
      <c r="T26" s="16">
        <f t="shared" si="1"/>
        <v>2138.6752645634288</v>
      </c>
      <c r="U26" s="16">
        <f t="shared" si="1"/>
        <v>2138.6752645634288</v>
      </c>
      <c r="V26" s="16">
        <f t="shared" si="1"/>
        <v>2138.6752645634288</v>
      </c>
      <c r="W26" s="17">
        <f t="shared" si="1"/>
        <v>2138.6752645634288</v>
      </c>
    </row>
    <row r="27" spans="2:31" x14ac:dyDescent="0.25">
      <c r="B27" s="13">
        <v>9</v>
      </c>
      <c r="C27" t="s">
        <v>27</v>
      </c>
      <c r="G27" s="14"/>
      <c r="H27" s="15">
        <f t="shared" si="0"/>
        <v>2642.3347424031317</v>
      </c>
      <c r="I27" s="16">
        <f t="shared" si="0"/>
        <v>2642.3347424031317</v>
      </c>
      <c r="J27" s="16">
        <f t="shared" si="0"/>
        <v>2642.3347424031317</v>
      </c>
      <c r="K27" s="16">
        <f t="shared" si="0"/>
        <v>2642.3347424031317</v>
      </c>
      <c r="L27" s="16">
        <f t="shared" si="0"/>
        <v>2642.3347424031317</v>
      </c>
      <c r="M27" s="16">
        <f t="shared" si="0"/>
        <v>2642.3347424031317</v>
      </c>
      <c r="N27" s="16">
        <f t="shared" si="0"/>
        <v>2642.3347424031317</v>
      </c>
      <c r="O27" s="16">
        <f t="shared" si="0"/>
        <v>2642.3347424031317</v>
      </c>
      <c r="P27" s="15">
        <f t="shared" si="1"/>
        <v>13211.673712015658</v>
      </c>
      <c r="Q27" s="16">
        <f t="shared" si="1"/>
        <v>13211.673712015658</v>
      </c>
      <c r="R27" s="16">
        <f t="shared" si="1"/>
        <v>13211.673712015658</v>
      </c>
      <c r="S27" s="16">
        <f t="shared" si="1"/>
        <v>13211.673712015658</v>
      </c>
      <c r="T27" s="16">
        <f t="shared" si="1"/>
        <v>13211.673712015658</v>
      </c>
      <c r="U27" s="16">
        <f t="shared" si="1"/>
        <v>13211.673712015658</v>
      </c>
      <c r="V27" s="16">
        <f t="shared" si="1"/>
        <v>13211.673712015658</v>
      </c>
      <c r="W27" s="17">
        <f t="shared" si="1"/>
        <v>13211.673712015658</v>
      </c>
    </row>
    <row r="28" spans="2:31" ht="15.75" thickBot="1" x14ac:dyDescent="0.3">
      <c r="B28" s="18">
        <v>10</v>
      </c>
      <c r="C28" s="19" t="s">
        <v>28</v>
      </c>
      <c r="D28" s="19"/>
      <c r="E28" s="19"/>
      <c r="F28" s="19"/>
      <c r="G28" s="20"/>
      <c r="H28" s="21">
        <f t="shared" si="0"/>
        <v>6681.4400831576058</v>
      </c>
      <c r="I28" s="22">
        <f t="shared" si="0"/>
        <v>7201.428774311441</v>
      </c>
      <c r="J28" s="22">
        <f t="shared" si="0"/>
        <v>3472.790144087146</v>
      </c>
      <c r="K28" s="22">
        <f t="shared" si="0"/>
        <v>6233.3129462149391</v>
      </c>
      <c r="L28" s="22">
        <f t="shared" si="0"/>
        <v>6681.4400831576058</v>
      </c>
      <c r="M28" s="22">
        <f t="shared" si="0"/>
        <v>7201.428774311441</v>
      </c>
      <c r="N28" s="22">
        <f t="shared" si="0"/>
        <v>3472.790144087146</v>
      </c>
      <c r="O28" s="22">
        <f t="shared" si="0"/>
        <v>6233.3129462149391</v>
      </c>
      <c r="P28" s="21">
        <f t="shared" si="1"/>
        <v>33407.200415788029</v>
      </c>
      <c r="Q28" s="22">
        <f t="shared" si="1"/>
        <v>36007.1438715572</v>
      </c>
      <c r="R28" s="22">
        <f t="shared" si="1"/>
        <v>17363.950720435729</v>
      </c>
      <c r="S28" s="22">
        <f t="shared" si="1"/>
        <v>31166.564731074694</v>
      </c>
      <c r="T28" s="22">
        <f t="shared" si="1"/>
        <v>33407.200415788029</v>
      </c>
      <c r="U28" s="22">
        <f t="shared" si="1"/>
        <v>36007.1438715572</v>
      </c>
      <c r="V28" s="22">
        <f t="shared" si="1"/>
        <v>17363.950720435729</v>
      </c>
      <c r="W28" s="23">
        <f t="shared" si="1"/>
        <v>31166.564731074694</v>
      </c>
    </row>
    <row r="29" spans="2:31" ht="15.75" thickBot="1" x14ac:dyDescent="0.3">
      <c r="B29" s="29"/>
      <c r="C29" s="29"/>
      <c r="D29" s="29"/>
      <c r="E29" s="29"/>
      <c r="F29" s="29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spans="2:31" ht="15.75" thickBot="1" x14ac:dyDescent="0.3">
      <c r="B30" s="29"/>
      <c r="C30" s="29"/>
      <c r="D30" s="29"/>
      <c r="E30" s="29"/>
      <c r="F30" s="29"/>
      <c r="G30" s="29"/>
      <c r="H30" s="72" t="s">
        <v>68</v>
      </c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4"/>
    </row>
    <row r="31" spans="2:31" ht="15.75" thickBot="1" x14ac:dyDescent="0.3">
      <c r="B31" s="29"/>
      <c r="C31" s="29"/>
      <c r="D31" s="29"/>
      <c r="E31" s="29"/>
      <c r="F31" s="29"/>
      <c r="G31" s="29"/>
      <c r="H31" s="66" t="s">
        <v>59</v>
      </c>
      <c r="I31" s="67"/>
      <c r="J31" s="67"/>
      <c r="K31" s="67"/>
      <c r="L31" s="67"/>
      <c r="M31" s="67"/>
      <c r="N31" s="67"/>
      <c r="O31" s="68"/>
      <c r="P31" s="66" t="s">
        <v>61</v>
      </c>
      <c r="Q31" s="67"/>
      <c r="R31" s="67"/>
      <c r="S31" s="67"/>
      <c r="T31" s="67"/>
      <c r="U31" s="67"/>
      <c r="V31" s="67"/>
      <c r="W31" s="68"/>
      <c r="X31" s="69" t="s">
        <v>33</v>
      </c>
      <c r="Y31" s="70"/>
      <c r="Z31" s="70"/>
      <c r="AA31" s="70"/>
      <c r="AB31" s="70"/>
      <c r="AC31" s="70"/>
      <c r="AD31" s="70"/>
      <c r="AE31" s="71"/>
    </row>
    <row r="32" spans="2:31" x14ac:dyDescent="0.25">
      <c r="B32" s="2" t="s">
        <v>5</v>
      </c>
      <c r="C32" s="38" t="s">
        <v>6</v>
      </c>
      <c r="D32" s="38"/>
      <c r="E32" s="38"/>
      <c r="F32" s="38"/>
      <c r="G32" s="43"/>
      <c r="H32" s="39" t="s">
        <v>11</v>
      </c>
      <c r="I32" s="40" t="s">
        <v>12</v>
      </c>
      <c r="J32" s="40" t="s">
        <v>13</v>
      </c>
      <c r="K32" s="40" t="s">
        <v>14</v>
      </c>
      <c r="L32" s="40" t="s">
        <v>15</v>
      </c>
      <c r="M32" s="40" t="s">
        <v>16</v>
      </c>
      <c r="N32" s="40" t="s">
        <v>17</v>
      </c>
      <c r="O32" s="41" t="s">
        <v>18</v>
      </c>
      <c r="P32" s="39" t="s">
        <v>11</v>
      </c>
      <c r="Q32" s="40" t="s">
        <v>12</v>
      </c>
      <c r="R32" s="40" t="s">
        <v>13</v>
      </c>
      <c r="S32" s="40" t="s">
        <v>14</v>
      </c>
      <c r="T32" s="40" t="s">
        <v>15</v>
      </c>
      <c r="U32" s="40" t="s">
        <v>16</v>
      </c>
      <c r="V32" s="40" t="s">
        <v>17</v>
      </c>
      <c r="W32" s="41" t="s">
        <v>18</v>
      </c>
      <c r="X32" s="39" t="s">
        <v>11</v>
      </c>
      <c r="Y32" s="40" t="s">
        <v>12</v>
      </c>
      <c r="Z32" s="40" t="s">
        <v>13</v>
      </c>
      <c r="AA32" s="40" t="s">
        <v>14</v>
      </c>
      <c r="AB32" s="40" t="s">
        <v>15</v>
      </c>
      <c r="AC32" s="40" t="s">
        <v>16</v>
      </c>
      <c r="AD32" s="40" t="s">
        <v>17</v>
      </c>
      <c r="AE32" s="41" t="s">
        <v>18</v>
      </c>
    </row>
    <row r="33" spans="2:37" ht="15.75" thickBot="1" x14ac:dyDescent="0.3">
      <c r="B33" s="7">
        <v>1</v>
      </c>
      <c r="C33" s="29" t="s">
        <v>19</v>
      </c>
      <c r="D33" s="29"/>
      <c r="E33" s="29"/>
      <c r="F33" s="29"/>
      <c r="G33" s="14"/>
      <c r="H33" s="15">
        <f t="shared" ref="H33:O42" si="2">($AJ$43-H6)</f>
        <v>31142.555710999412</v>
      </c>
      <c r="I33" s="31">
        <f t="shared" si="2"/>
        <v>29970.965715604176</v>
      </c>
      <c r="J33" s="31">
        <f t="shared" si="2"/>
        <v>28173.64329249466</v>
      </c>
      <c r="K33" s="31">
        <f t="shared" si="2"/>
        <v>26472.407725642464</v>
      </c>
      <c r="L33" s="31">
        <f t="shared" si="2"/>
        <v>31142.555710999412</v>
      </c>
      <c r="M33" s="31">
        <f t="shared" si="2"/>
        <v>29970.965715604176</v>
      </c>
      <c r="N33" s="31">
        <f t="shared" si="2"/>
        <v>28173.64329249466</v>
      </c>
      <c r="O33" s="17">
        <f t="shared" si="2"/>
        <v>26472.407725642464</v>
      </c>
      <c r="P33" s="15">
        <f t="shared" ref="P33:W42" si="3">IF((H33*$D$61-H19)&gt;0,0,-(H33*$D$61-H19))</f>
        <v>0</v>
      </c>
      <c r="Q33" s="31">
        <f t="shared" si="3"/>
        <v>0</v>
      </c>
      <c r="R33" s="31">
        <f t="shared" si="3"/>
        <v>0</v>
      </c>
      <c r="S33" s="31">
        <f t="shared" si="3"/>
        <v>0</v>
      </c>
      <c r="T33" s="31">
        <f t="shared" si="3"/>
        <v>0</v>
      </c>
      <c r="U33" s="31">
        <f t="shared" si="3"/>
        <v>0</v>
      </c>
      <c r="V33" s="31">
        <f t="shared" si="3"/>
        <v>0</v>
      </c>
      <c r="W33" s="17">
        <f t="shared" si="3"/>
        <v>0</v>
      </c>
      <c r="X33" s="30">
        <f>$D$77/(SQRT((($AJ$43+H6)/$D$79)^2+3*(16*$AJ$44/(PI()*$D$78^3)+4/3*P33/$D$79)^2))</f>
        <v>2.9079857958555588</v>
      </c>
      <c r="Y33" s="32">
        <f t="shared" ref="Y33:AE33" si="4">$D$77/(SQRT((($AJ$43+I6)/$D$79)^2+3*(16*$AJ$44/(PI()*$D$78^3)+4/3*Q33/$D$79)^2))</f>
        <v>2.8392992470879319</v>
      </c>
      <c r="Z33" s="32">
        <f t="shared" si="4"/>
        <v>2.7383588455743557</v>
      </c>
      <c r="AA33" s="32">
        <f t="shared" si="4"/>
        <v>2.6476394674462562</v>
      </c>
      <c r="AB33" s="32">
        <f t="shared" si="4"/>
        <v>2.9079857958555588</v>
      </c>
      <c r="AC33" s="32">
        <f t="shared" si="4"/>
        <v>2.8392992470879319</v>
      </c>
      <c r="AD33" s="32">
        <f t="shared" si="4"/>
        <v>2.7383588455743557</v>
      </c>
      <c r="AE33" s="34">
        <f t="shared" si="4"/>
        <v>2.6476394674462562</v>
      </c>
    </row>
    <row r="34" spans="2:37" x14ac:dyDescent="0.25">
      <c r="B34" s="13">
        <v>2</v>
      </c>
      <c r="C34" s="29" t="s">
        <v>20</v>
      </c>
      <c r="D34" s="29"/>
      <c r="E34" s="29"/>
      <c r="F34" s="29"/>
      <c r="G34" s="14"/>
      <c r="H34" s="15">
        <f t="shared" si="2"/>
        <v>48227.17632223168</v>
      </c>
      <c r="I34" s="31">
        <f t="shared" si="2"/>
        <v>38854.952506080554</v>
      </c>
      <c r="J34" s="31">
        <f t="shared" si="2"/>
        <v>24477.134254494296</v>
      </c>
      <c r="K34" s="31">
        <f t="shared" si="2"/>
        <v>10867.970161934187</v>
      </c>
      <c r="L34" s="31">
        <f t="shared" si="2"/>
        <v>48227.17632223168</v>
      </c>
      <c r="M34" s="31">
        <f t="shared" si="2"/>
        <v>38854.952506080554</v>
      </c>
      <c r="N34" s="31">
        <f t="shared" si="2"/>
        <v>24477.134254494296</v>
      </c>
      <c r="O34" s="17">
        <f t="shared" si="2"/>
        <v>10867.970161934187</v>
      </c>
      <c r="P34" s="15">
        <f t="shared" si="3"/>
        <v>0</v>
      </c>
      <c r="Q34" s="31">
        <f t="shared" si="3"/>
        <v>0</v>
      </c>
      <c r="R34" s="31">
        <f t="shared" si="3"/>
        <v>0</v>
      </c>
      <c r="S34" s="31">
        <f t="shared" si="3"/>
        <v>1093.5703305230468</v>
      </c>
      <c r="T34" s="31">
        <f t="shared" si="3"/>
        <v>0</v>
      </c>
      <c r="U34" s="31">
        <f t="shared" si="3"/>
        <v>0</v>
      </c>
      <c r="V34" s="31">
        <f t="shared" si="3"/>
        <v>0</v>
      </c>
      <c r="W34" s="17">
        <f t="shared" si="3"/>
        <v>1093.5703305230468</v>
      </c>
      <c r="X34" s="30">
        <f t="shared" ref="X34:X42" si="5">$D$77/(SQRT((($AJ$43+H7)/$D$79)^2+3*(16*$AJ$44/(PI()*$D$78^3)+4/3*P34/$D$79)^2))</f>
        <v>4.1185146643427357</v>
      </c>
      <c r="Y34" s="32">
        <f t="shared" ref="Y34:Y42" si="6">$D$77/(SQRT((($AJ$43+I7)/$D$79)^2+3*(16*$AJ$44/(PI()*$D$78^3)+4/3*Q34/$D$79)^2))</f>
        <v>3.4167698348360132</v>
      </c>
      <c r="Z34" s="32">
        <f t="shared" ref="Z34:Z42" si="7">$D$77/(SQRT((($AJ$43+J7)/$D$79)^2+3*(16*$AJ$44/(PI()*$D$78^3)+4/3*R34/$D$79)^2))</f>
        <v>2.5469958318377426</v>
      </c>
      <c r="AA34" s="32">
        <f t="shared" ref="AA34:AA42" si="8">$D$77/(SQRT((($AJ$43+K7)/$D$79)^2+3*(16*$AJ$44/(PI()*$D$78^3)+4/3*S34/$D$79)^2))</f>
        <v>1.9617049228075789</v>
      </c>
      <c r="AB34" s="32">
        <f t="shared" ref="AB34:AB42" si="9">$D$77/(SQRT((($AJ$43+L7)/$D$79)^2+3*(16*$AJ$44/(PI()*$D$78^3)+4/3*T34/$D$79)^2))</f>
        <v>4.1185146643427357</v>
      </c>
      <c r="AC34" s="32">
        <f t="shared" ref="AC34:AC42" si="10">$D$77/(SQRT((($AJ$43+M7)/$D$79)^2+3*(16*$AJ$44/(PI()*$D$78^3)+4/3*U34/$D$79)^2))</f>
        <v>3.4167698348360132</v>
      </c>
      <c r="AD34" s="32">
        <f t="shared" ref="AD34:AD42" si="11">$D$77/(SQRT((($AJ$43+N7)/$D$79)^2+3*(16*$AJ$44/(PI()*$D$78^3)+4/3*V34/$D$79)^2))</f>
        <v>2.5469958318377426</v>
      </c>
      <c r="AE34" s="34">
        <f t="shared" ref="AE34:AE42" si="12">$D$77/(SQRT((($AJ$43+O7)/$D$79)^2+3*(16*$AJ$44/(PI()*$D$78^3)+4/3*W34/$D$79)^2))</f>
        <v>1.9617049228075789</v>
      </c>
      <c r="AG34" s="79" t="s">
        <v>52</v>
      </c>
      <c r="AH34" s="80"/>
      <c r="AI34" s="80"/>
      <c r="AJ34" s="80"/>
      <c r="AK34" s="81"/>
    </row>
    <row r="35" spans="2:37" x14ac:dyDescent="0.25">
      <c r="B35" s="13">
        <v>3</v>
      </c>
      <c r="C35" s="29" t="s">
        <v>21</v>
      </c>
      <c r="D35" s="29"/>
      <c r="E35" s="29"/>
      <c r="F35" s="29"/>
      <c r="G35" s="14"/>
      <c r="H35" s="15">
        <f t="shared" si="2"/>
        <v>40014.300900913906</v>
      </c>
      <c r="I35" s="31">
        <f t="shared" si="2"/>
        <v>34320.88310490983</v>
      </c>
      <c r="J35" s="31">
        <f t="shared" si="2"/>
        <v>25586.677871758431</v>
      </c>
      <c r="K35" s="31">
        <f t="shared" si="2"/>
        <v>17319.412967158551</v>
      </c>
      <c r="L35" s="31">
        <f t="shared" si="2"/>
        <v>40014.300900913906</v>
      </c>
      <c r="M35" s="31">
        <f t="shared" si="2"/>
        <v>34320.88310490983</v>
      </c>
      <c r="N35" s="31">
        <f t="shared" si="2"/>
        <v>25586.677871758431</v>
      </c>
      <c r="O35" s="17">
        <f t="shared" si="2"/>
        <v>17319.412967158551</v>
      </c>
      <c r="P35" s="15">
        <f t="shared" si="3"/>
        <v>0</v>
      </c>
      <c r="Q35" s="31">
        <f t="shared" si="3"/>
        <v>0</v>
      </c>
      <c r="R35" s="31">
        <f t="shared" si="3"/>
        <v>0</v>
      </c>
      <c r="S35" s="31">
        <f t="shared" si="3"/>
        <v>0</v>
      </c>
      <c r="T35" s="31">
        <f t="shared" si="3"/>
        <v>0</v>
      </c>
      <c r="U35" s="31">
        <f t="shared" si="3"/>
        <v>0</v>
      </c>
      <c r="V35" s="31">
        <f t="shared" si="3"/>
        <v>0</v>
      </c>
      <c r="W35" s="17">
        <f t="shared" si="3"/>
        <v>0</v>
      </c>
      <c r="X35" s="30">
        <f t="shared" si="5"/>
        <v>3.5009714130992315</v>
      </c>
      <c r="Y35" s="32">
        <f t="shared" si="6"/>
        <v>3.1059599889784018</v>
      </c>
      <c r="Z35" s="32">
        <f t="shared" si="7"/>
        <v>2.602211064699</v>
      </c>
      <c r="AA35" s="32">
        <f t="shared" si="8"/>
        <v>2.2323142439048262</v>
      </c>
      <c r="AB35" s="32">
        <f t="shared" si="9"/>
        <v>3.5009714130992315</v>
      </c>
      <c r="AC35" s="32">
        <f t="shared" si="10"/>
        <v>3.1059599889784018</v>
      </c>
      <c r="AD35" s="32">
        <f t="shared" si="11"/>
        <v>2.602211064699</v>
      </c>
      <c r="AE35" s="34">
        <f t="shared" si="12"/>
        <v>2.2323142439048262</v>
      </c>
      <c r="AG35" s="13"/>
      <c r="AH35" s="29"/>
      <c r="AI35" s="29"/>
      <c r="AJ35" s="29"/>
      <c r="AK35" s="14"/>
    </row>
    <row r="36" spans="2:37" x14ac:dyDescent="0.25">
      <c r="B36" s="13">
        <v>4</v>
      </c>
      <c r="C36" s="29" t="s">
        <v>22</v>
      </c>
      <c r="D36" s="29"/>
      <c r="E36" s="29"/>
      <c r="F36" s="29"/>
      <c r="G36" s="14"/>
      <c r="H36" s="15">
        <f t="shared" si="2"/>
        <v>31920.016423928566</v>
      </c>
      <c r="I36" s="31">
        <f t="shared" si="2"/>
        <v>26818.371576175832</v>
      </c>
      <c r="J36" s="31">
        <f t="shared" si="2"/>
        <v>24646.207043722712</v>
      </c>
      <c r="K36" s="31">
        <f t="shared" si="2"/>
        <v>21413.327857037933</v>
      </c>
      <c r="L36" s="31">
        <f t="shared" si="2"/>
        <v>41001.697758881011</v>
      </c>
      <c r="M36" s="31">
        <f t="shared" si="2"/>
        <v>39875.838690201512</v>
      </c>
      <c r="N36" s="31">
        <f t="shared" si="2"/>
        <v>32494.462757988829</v>
      </c>
      <c r="O36" s="17">
        <f t="shared" si="2"/>
        <v>26684.544381545027</v>
      </c>
      <c r="P36" s="15">
        <f t="shared" si="3"/>
        <v>0</v>
      </c>
      <c r="Q36" s="31">
        <f t="shared" si="3"/>
        <v>0</v>
      </c>
      <c r="R36" s="31">
        <f t="shared" si="3"/>
        <v>0</v>
      </c>
      <c r="S36" s="31">
        <f t="shared" si="3"/>
        <v>0</v>
      </c>
      <c r="T36" s="31">
        <f t="shared" si="3"/>
        <v>0</v>
      </c>
      <c r="U36" s="31">
        <f t="shared" si="3"/>
        <v>0</v>
      </c>
      <c r="V36" s="31">
        <f t="shared" si="3"/>
        <v>0</v>
      </c>
      <c r="W36" s="17">
        <f t="shared" si="3"/>
        <v>0</v>
      </c>
      <c r="X36" s="30">
        <f t="shared" si="5"/>
        <v>2.9548397418183328</v>
      </c>
      <c r="Y36" s="32">
        <f t="shared" si="6"/>
        <v>2.6657157286455533</v>
      </c>
      <c r="Z36" s="32">
        <f t="shared" si="7"/>
        <v>2.5552898898924203</v>
      </c>
      <c r="AA36" s="32">
        <f t="shared" si="8"/>
        <v>2.4038684971802433</v>
      </c>
      <c r="AB36" s="32">
        <f t="shared" si="9"/>
        <v>3.5739086202310881</v>
      </c>
      <c r="AC36" s="32">
        <f t="shared" si="10"/>
        <v>3.4908290625537699</v>
      </c>
      <c r="AD36" s="32">
        <f t="shared" si="11"/>
        <v>2.99011434774514</v>
      </c>
      <c r="AE36" s="34">
        <f t="shared" si="12"/>
        <v>2.6587010824964068</v>
      </c>
      <c r="AG36" s="75" t="s">
        <v>48</v>
      </c>
      <c r="AH36" s="76"/>
      <c r="AI36" s="76"/>
      <c r="AJ36" s="8">
        <v>105000</v>
      </c>
      <c r="AK36" s="9" t="s">
        <v>49</v>
      </c>
    </row>
    <row r="37" spans="2:37" x14ac:dyDescent="0.25">
      <c r="B37" s="13">
        <v>5</v>
      </c>
      <c r="C37" s="29" t="s">
        <v>23</v>
      </c>
      <c r="D37" s="29"/>
      <c r="E37" s="29"/>
      <c r="F37" s="29"/>
      <c r="G37" s="14"/>
      <c r="H37" s="15">
        <f t="shared" si="2"/>
        <v>39726.776844836408</v>
      </c>
      <c r="I37" s="31">
        <f t="shared" si="2"/>
        <v>31206.597112652511</v>
      </c>
      <c r="J37" s="31">
        <f t="shared" si="2"/>
        <v>22847.730316924131</v>
      </c>
      <c r="K37" s="31">
        <f t="shared" si="2"/>
        <v>13955.037017097948</v>
      </c>
      <c r="L37" s="31">
        <f t="shared" si="2"/>
        <v>47294.844623963443</v>
      </c>
      <c r="M37" s="31">
        <f t="shared" si="2"/>
        <v>42087.819707673902</v>
      </c>
      <c r="N37" s="31">
        <f t="shared" si="2"/>
        <v>29387.943412145891</v>
      </c>
      <c r="O37" s="17">
        <f t="shared" si="2"/>
        <v>18347.717454187186</v>
      </c>
      <c r="P37" s="15">
        <f t="shared" si="3"/>
        <v>0</v>
      </c>
      <c r="Q37" s="31">
        <f t="shared" si="3"/>
        <v>0</v>
      </c>
      <c r="R37" s="31">
        <f t="shared" si="3"/>
        <v>0</v>
      </c>
      <c r="S37" s="31">
        <f t="shared" si="3"/>
        <v>645.44206458826511</v>
      </c>
      <c r="T37" s="31">
        <f t="shared" si="3"/>
        <v>0</v>
      </c>
      <c r="U37" s="31">
        <f t="shared" si="3"/>
        <v>0</v>
      </c>
      <c r="V37" s="31">
        <f t="shared" si="3"/>
        <v>0</v>
      </c>
      <c r="W37" s="17">
        <f t="shared" si="3"/>
        <v>0</v>
      </c>
      <c r="X37" s="30">
        <f t="shared" si="5"/>
        <v>3.4799354133661637</v>
      </c>
      <c r="Y37" s="32">
        <f t="shared" si="6"/>
        <v>2.9118067630361626</v>
      </c>
      <c r="Z37" s="32">
        <f t="shared" si="7"/>
        <v>2.4692145578894622</v>
      </c>
      <c r="AA37" s="32">
        <f t="shared" si="8"/>
        <v>2.079392941169635</v>
      </c>
      <c r="AB37" s="32">
        <f t="shared" si="9"/>
        <v>4.0496505503286588</v>
      </c>
      <c r="AC37" s="32">
        <f t="shared" si="10"/>
        <v>3.655211992376227</v>
      </c>
      <c r="AD37" s="32">
        <f t="shared" si="11"/>
        <v>2.8059723409005217</v>
      </c>
      <c r="AE37" s="34">
        <f t="shared" si="12"/>
        <v>2.2734236833707464</v>
      </c>
      <c r="AG37" s="77"/>
      <c r="AH37" s="78"/>
      <c r="AI37" s="78"/>
      <c r="AJ37" s="27">
        <f>AJ36*10^-3</f>
        <v>105</v>
      </c>
      <c r="AK37" s="26" t="s">
        <v>50</v>
      </c>
    </row>
    <row r="38" spans="2:37" x14ac:dyDescent="0.25">
      <c r="B38" s="13">
        <v>6</v>
      </c>
      <c r="C38" s="29" t="s">
        <v>24</v>
      </c>
      <c r="D38" s="29"/>
      <c r="E38" s="29"/>
      <c r="F38" s="29"/>
      <c r="G38" s="14"/>
      <c r="H38" s="15">
        <f t="shared" si="2"/>
        <v>28835.827760437394</v>
      </c>
      <c r="I38" s="31">
        <f t="shared" si="2"/>
        <v>25468.170922978064</v>
      </c>
      <c r="J38" s="31">
        <f t="shared" si="2"/>
        <v>25013.72885831742</v>
      </c>
      <c r="K38" s="31">
        <f t="shared" si="2"/>
        <v>23602.880949778119</v>
      </c>
      <c r="L38" s="31">
        <f t="shared" si="2"/>
        <v>36403.89553956443</v>
      </c>
      <c r="M38" s="31">
        <f t="shared" si="2"/>
        <v>36349.393517999451</v>
      </c>
      <c r="N38" s="31">
        <f t="shared" si="2"/>
        <v>31553.941953539179</v>
      </c>
      <c r="O38" s="17">
        <f t="shared" si="2"/>
        <v>27995.561386867361</v>
      </c>
      <c r="P38" s="15">
        <f t="shared" si="3"/>
        <v>0</v>
      </c>
      <c r="Q38" s="31">
        <f t="shared" si="3"/>
        <v>0</v>
      </c>
      <c r="R38" s="31">
        <f t="shared" si="3"/>
        <v>0</v>
      </c>
      <c r="S38" s="31">
        <f t="shared" si="3"/>
        <v>0</v>
      </c>
      <c r="T38" s="31">
        <f t="shared" si="3"/>
        <v>0</v>
      </c>
      <c r="U38" s="31">
        <f t="shared" si="3"/>
        <v>0</v>
      </c>
      <c r="V38" s="31">
        <f t="shared" si="3"/>
        <v>0</v>
      </c>
      <c r="W38" s="17">
        <f t="shared" si="3"/>
        <v>0</v>
      </c>
      <c r="X38" s="30">
        <f t="shared" si="5"/>
        <v>2.774930370559761</v>
      </c>
      <c r="Y38" s="32">
        <f t="shared" si="6"/>
        <v>2.5962246720344218</v>
      </c>
      <c r="Z38" s="32">
        <f t="shared" si="7"/>
        <v>2.5734667567478975</v>
      </c>
      <c r="AA38" s="32">
        <f t="shared" si="8"/>
        <v>2.5047826071107875</v>
      </c>
      <c r="AB38" s="32">
        <f t="shared" si="9"/>
        <v>3.2448083788684174</v>
      </c>
      <c r="AC38" s="32">
        <f t="shared" si="10"/>
        <v>3.2410868187294617</v>
      </c>
      <c r="AD38" s="32">
        <f t="shared" si="11"/>
        <v>2.9326511330630463</v>
      </c>
      <c r="AE38" s="34">
        <f t="shared" si="12"/>
        <v>2.7286452937664936</v>
      </c>
      <c r="AG38" s="13"/>
      <c r="AH38" s="29"/>
      <c r="AI38" s="29"/>
      <c r="AJ38" s="29"/>
      <c r="AK38" s="14"/>
    </row>
    <row r="39" spans="2:37" x14ac:dyDescent="0.25">
      <c r="B39" s="13">
        <v>7</v>
      </c>
      <c r="C39" s="29" t="s">
        <v>25</v>
      </c>
      <c r="D39" s="29"/>
      <c r="E39" s="29"/>
      <c r="F39" s="29"/>
      <c r="G39" s="14"/>
      <c r="H39" s="15">
        <f t="shared" si="2"/>
        <v>49007.972197222516</v>
      </c>
      <c r="I39" s="31">
        <f t="shared" si="2"/>
        <v>39836.158789511479</v>
      </c>
      <c r="J39" s="31">
        <f t="shared" si="2"/>
        <v>25765.787786817444</v>
      </c>
      <c r="K39" s="31">
        <f t="shared" si="2"/>
        <v>12447.634471189278</v>
      </c>
      <c r="L39" s="31">
        <f t="shared" si="2"/>
        <v>49007.972197222516</v>
      </c>
      <c r="M39" s="31">
        <f t="shared" si="2"/>
        <v>39836.158789511479</v>
      </c>
      <c r="N39" s="31">
        <f t="shared" si="2"/>
        <v>25765.787786817444</v>
      </c>
      <c r="O39" s="17">
        <f t="shared" si="2"/>
        <v>12447.634471189278</v>
      </c>
      <c r="P39" s="15">
        <f t="shared" si="3"/>
        <v>0</v>
      </c>
      <c r="Q39" s="31">
        <f t="shared" si="3"/>
        <v>0</v>
      </c>
      <c r="R39" s="31">
        <f t="shared" si="3"/>
        <v>0</v>
      </c>
      <c r="S39" s="31">
        <f t="shared" si="3"/>
        <v>0</v>
      </c>
      <c r="T39" s="31">
        <f t="shared" si="3"/>
        <v>0</v>
      </c>
      <c r="U39" s="31">
        <f t="shared" si="3"/>
        <v>0</v>
      </c>
      <c r="V39" s="31">
        <f t="shared" si="3"/>
        <v>0</v>
      </c>
      <c r="W39" s="17">
        <f t="shared" si="3"/>
        <v>0</v>
      </c>
      <c r="X39" s="30">
        <f t="shared" si="5"/>
        <v>4.1750419322866756</v>
      </c>
      <c r="Y39" s="32">
        <f t="shared" si="6"/>
        <v>3.4879266341813318</v>
      </c>
      <c r="Z39" s="32">
        <f t="shared" si="7"/>
        <v>2.61129967631229</v>
      </c>
      <c r="AA39" s="32">
        <f t="shared" si="8"/>
        <v>2.053848891413117</v>
      </c>
      <c r="AB39" s="32">
        <f t="shared" si="9"/>
        <v>4.1750419322866756</v>
      </c>
      <c r="AC39" s="32">
        <f t="shared" si="10"/>
        <v>3.4879266341813318</v>
      </c>
      <c r="AD39" s="32">
        <f t="shared" si="11"/>
        <v>2.61129967631229</v>
      </c>
      <c r="AE39" s="34">
        <f t="shared" si="12"/>
        <v>2.053848891413117</v>
      </c>
      <c r="AG39" s="62" t="s">
        <v>66</v>
      </c>
      <c r="AH39" s="63"/>
      <c r="AI39" s="63"/>
      <c r="AJ39" s="8">
        <v>0.25</v>
      </c>
      <c r="AK39" s="9"/>
    </row>
    <row r="40" spans="2:37" x14ac:dyDescent="0.25">
      <c r="B40" s="13">
        <v>8</v>
      </c>
      <c r="C40" s="29" t="s">
        <v>26</v>
      </c>
      <c r="D40" s="29"/>
      <c r="E40" s="29"/>
      <c r="F40" s="29"/>
      <c r="G40" s="14"/>
      <c r="H40" s="15">
        <f t="shared" si="2"/>
        <v>40884.807295166596</v>
      </c>
      <c r="I40" s="31">
        <f t="shared" si="2"/>
        <v>36487.640555743012</v>
      </c>
      <c r="J40" s="31">
        <f t="shared" si="2"/>
        <v>29741.998812488568</v>
      </c>
      <c r="K40" s="31">
        <f t="shared" si="2"/>
        <v>23356.986581342531</v>
      </c>
      <c r="L40" s="31">
        <f t="shared" si="2"/>
        <v>40884.807295166596</v>
      </c>
      <c r="M40" s="31">
        <f t="shared" si="2"/>
        <v>36487.640555743012</v>
      </c>
      <c r="N40" s="31">
        <f t="shared" si="2"/>
        <v>29741.998812488568</v>
      </c>
      <c r="O40" s="17">
        <f t="shared" si="2"/>
        <v>23356.986581342531</v>
      </c>
      <c r="P40" s="15">
        <f t="shared" si="3"/>
        <v>0</v>
      </c>
      <c r="Q40" s="31">
        <f t="shared" si="3"/>
        <v>0</v>
      </c>
      <c r="R40" s="31">
        <f t="shared" si="3"/>
        <v>0</v>
      </c>
      <c r="S40" s="31">
        <f t="shared" si="3"/>
        <v>0</v>
      </c>
      <c r="T40" s="31">
        <f t="shared" si="3"/>
        <v>0</v>
      </c>
      <c r="U40" s="31">
        <f t="shared" si="3"/>
        <v>0</v>
      </c>
      <c r="V40" s="31">
        <f t="shared" si="3"/>
        <v>0</v>
      </c>
      <c r="W40" s="17">
        <f t="shared" si="3"/>
        <v>0</v>
      </c>
      <c r="X40" s="30">
        <f t="shared" si="5"/>
        <v>3.5652214264208433</v>
      </c>
      <c r="Y40" s="32">
        <f t="shared" si="6"/>
        <v>3.2505357769129666</v>
      </c>
      <c r="Z40" s="32">
        <f t="shared" si="7"/>
        <v>2.8261436585577435</v>
      </c>
      <c r="AA40" s="32">
        <f t="shared" si="8"/>
        <v>2.4931107948450211</v>
      </c>
      <c r="AB40" s="32">
        <f t="shared" si="9"/>
        <v>3.5652214264208433</v>
      </c>
      <c r="AC40" s="32">
        <f t="shared" si="10"/>
        <v>3.2505357769129666</v>
      </c>
      <c r="AD40" s="32">
        <f t="shared" si="11"/>
        <v>2.8261436585577435</v>
      </c>
      <c r="AE40" s="34">
        <f t="shared" si="12"/>
        <v>2.4931107948450211</v>
      </c>
      <c r="AG40" s="64" t="s">
        <v>70</v>
      </c>
      <c r="AH40" s="65"/>
      <c r="AI40" s="65"/>
      <c r="AJ40" s="29">
        <f>1-AJ39</f>
        <v>0.75</v>
      </c>
      <c r="AK40" s="14"/>
    </row>
    <row r="41" spans="2:37" x14ac:dyDescent="0.25">
      <c r="B41" s="13">
        <v>9</v>
      </c>
      <c r="C41" s="29" t="s">
        <v>27</v>
      </c>
      <c r="D41" s="29"/>
      <c r="E41" s="29"/>
      <c r="F41" s="29"/>
      <c r="G41" s="14"/>
      <c r="H41" s="15">
        <f t="shared" si="2"/>
        <v>54325.244621132631</v>
      </c>
      <c r="I41" s="31">
        <f t="shared" si="2"/>
        <v>43046.565301862749</v>
      </c>
      <c r="J41" s="31">
        <f t="shared" si="2"/>
        <v>25744.076100641127</v>
      </c>
      <c r="K41" s="31">
        <f t="shared" si="2"/>
        <v>9366.5972211042063</v>
      </c>
      <c r="L41" s="31">
        <f t="shared" si="2"/>
        <v>54325.244621132631</v>
      </c>
      <c r="M41" s="31">
        <f t="shared" si="2"/>
        <v>43046.565301862749</v>
      </c>
      <c r="N41" s="31">
        <f t="shared" si="2"/>
        <v>25744.076100641127</v>
      </c>
      <c r="O41" s="17">
        <f t="shared" si="2"/>
        <v>9366.5972211042063</v>
      </c>
      <c r="P41" s="15">
        <f t="shared" si="3"/>
        <v>0</v>
      </c>
      <c r="Q41" s="31">
        <f t="shared" si="3"/>
        <v>0</v>
      </c>
      <c r="R41" s="31">
        <f t="shared" si="3"/>
        <v>0</v>
      </c>
      <c r="S41" s="31">
        <f t="shared" si="3"/>
        <v>769.01529818229028</v>
      </c>
      <c r="T41" s="31">
        <f t="shared" si="3"/>
        <v>0</v>
      </c>
      <c r="U41" s="31">
        <f t="shared" si="3"/>
        <v>0</v>
      </c>
      <c r="V41" s="31">
        <f t="shared" si="3"/>
        <v>0</v>
      </c>
      <c r="W41" s="17">
        <f t="shared" si="3"/>
        <v>769.01529818229028</v>
      </c>
      <c r="X41" s="30">
        <f t="shared" si="5"/>
        <v>4.5090421330547077</v>
      </c>
      <c r="Y41" s="32">
        <f t="shared" si="6"/>
        <v>3.7276890676828689</v>
      </c>
      <c r="Z41" s="32">
        <f t="shared" si="7"/>
        <v>2.6101953306664063</v>
      </c>
      <c r="AA41" s="32">
        <f t="shared" si="8"/>
        <v>1.9277249163813412</v>
      </c>
      <c r="AB41" s="32">
        <f t="shared" si="9"/>
        <v>4.5090421330547077</v>
      </c>
      <c r="AC41" s="32">
        <f t="shared" si="10"/>
        <v>3.7276890676828689</v>
      </c>
      <c r="AD41" s="32">
        <f t="shared" si="11"/>
        <v>2.6101953306664063</v>
      </c>
      <c r="AE41" s="34">
        <f t="shared" si="12"/>
        <v>1.9277249163813412</v>
      </c>
      <c r="AG41" s="60" t="s">
        <v>71</v>
      </c>
      <c r="AH41" s="61"/>
      <c r="AI41" s="61"/>
      <c r="AJ41" s="27">
        <f>1+AJ39</f>
        <v>1.25</v>
      </c>
      <c r="AK41" s="26"/>
    </row>
    <row r="42" spans="2:37" ht="15.75" thickBot="1" x14ac:dyDescent="0.3">
      <c r="B42" s="18">
        <v>10</v>
      </c>
      <c r="C42" s="19" t="s">
        <v>28</v>
      </c>
      <c r="D42" s="19"/>
      <c r="E42" s="19"/>
      <c r="F42" s="19"/>
      <c r="G42" s="20"/>
      <c r="H42" s="21">
        <f t="shared" si="2"/>
        <v>44576.525681378778</v>
      </c>
      <c r="I42" s="22">
        <f t="shared" si="2"/>
        <v>37146.072596644794</v>
      </c>
      <c r="J42" s="22">
        <f t="shared" si="2"/>
        <v>25747.101970789965</v>
      </c>
      <c r="K42" s="22">
        <f t="shared" si="2"/>
        <v>14957.532995927182</v>
      </c>
      <c r="L42" s="22">
        <f t="shared" si="2"/>
        <v>44576.525681378778</v>
      </c>
      <c r="M42" s="22">
        <f t="shared" si="2"/>
        <v>37146.072596644794</v>
      </c>
      <c r="N42" s="22">
        <f t="shared" si="2"/>
        <v>25747.101970789965</v>
      </c>
      <c r="O42" s="23">
        <f t="shared" si="2"/>
        <v>14957.532995927182</v>
      </c>
      <c r="P42" s="21">
        <f t="shared" si="3"/>
        <v>0</v>
      </c>
      <c r="Q42" s="22">
        <f t="shared" si="3"/>
        <v>0</v>
      </c>
      <c r="R42" s="22">
        <f t="shared" si="3"/>
        <v>0</v>
      </c>
      <c r="S42" s="22">
        <f t="shared" si="3"/>
        <v>3241.8063470295024</v>
      </c>
      <c r="T42" s="22">
        <f t="shared" si="3"/>
        <v>0</v>
      </c>
      <c r="U42" s="22">
        <f t="shared" si="3"/>
        <v>0</v>
      </c>
      <c r="V42" s="22">
        <f t="shared" si="3"/>
        <v>0</v>
      </c>
      <c r="W42" s="23">
        <f t="shared" si="3"/>
        <v>3241.8063470295024</v>
      </c>
      <c r="X42" s="35">
        <f t="shared" si="5"/>
        <v>3.8440948997475188</v>
      </c>
      <c r="Y42" s="36">
        <f t="shared" si="6"/>
        <v>3.2959434225947462</v>
      </c>
      <c r="Z42" s="36">
        <f t="shared" si="7"/>
        <v>2.6103491953764202</v>
      </c>
      <c r="AA42" s="36">
        <f t="shared" si="8"/>
        <v>1.9960625026778382</v>
      </c>
      <c r="AB42" s="36">
        <f t="shared" si="9"/>
        <v>3.8440948997475188</v>
      </c>
      <c r="AC42" s="36">
        <f t="shared" si="10"/>
        <v>3.2959434225947462</v>
      </c>
      <c r="AD42" s="36">
        <f t="shared" si="11"/>
        <v>2.6103491953764202</v>
      </c>
      <c r="AE42" s="37">
        <f t="shared" si="12"/>
        <v>1.9960625026778382</v>
      </c>
      <c r="AG42" s="13"/>
      <c r="AH42" s="29"/>
      <c r="AI42" s="29"/>
      <c r="AJ42" s="29"/>
      <c r="AK42" s="14"/>
    </row>
    <row r="43" spans="2:37" ht="15.75" thickBot="1" x14ac:dyDescent="0.3">
      <c r="B43" s="29"/>
      <c r="C43" s="29"/>
      <c r="D43" s="29"/>
      <c r="E43" s="29"/>
      <c r="F43" s="29"/>
      <c r="G43" s="29"/>
      <c r="H43" s="31"/>
      <c r="I43" s="31"/>
      <c r="AG43" s="62" t="s">
        <v>62</v>
      </c>
      <c r="AH43" s="63"/>
      <c r="AI43" s="63"/>
      <c r="AJ43" s="8">
        <f>AJ40*2*AJ36/(1.27/PI()+$D$64*$D$68/COS($D$67*PI()/180)+$D$74*$D$73)</f>
        <v>30606.808311185177</v>
      </c>
      <c r="AK43" s="9" t="s">
        <v>34</v>
      </c>
    </row>
    <row r="44" spans="2:37" ht="15.75" thickBot="1" x14ac:dyDescent="0.3">
      <c r="B44" s="29"/>
      <c r="C44" s="29"/>
      <c r="D44" s="29"/>
      <c r="E44" s="29"/>
      <c r="F44" s="29"/>
      <c r="G44" s="29"/>
      <c r="H44" s="72" t="s">
        <v>69</v>
      </c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4"/>
      <c r="AG44" s="60" t="s">
        <v>63</v>
      </c>
      <c r="AH44" s="61"/>
      <c r="AI44" s="61"/>
      <c r="AJ44" s="27">
        <f>AJ43/2*((1.27/PI()+$D$64*$D$68/COS($D$67*PI()/180)))</f>
        <v>37662.655352857233</v>
      </c>
      <c r="AK44" s="26" t="s">
        <v>49</v>
      </c>
    </row>
    <row r="45" spans="2:37" ht="15.75" thickBot="1" x14ac:dyDescent="0.3">
      <c r="H45" s="66" t="s">
        <v>59</v>
      </c>
      <c r="I45" s="67"/>
      <c r="J45" s="67"/>
      <c r="K45" s="67"/>
      <c r="L45" s="67"/>
      <c r="M45" s="67"/>
      <c r="N45" s="67"/>
      <c r="O45" s="68"/>
      <c r="P45" s="66" t="s">
        <v>61</v>
      </c>
      <c r="Q45" s="67"/>
      <c r="R45" s="67"/>
      <c r="S45" s="67"/>
      <c r="T45" s="67"/>
      <c r="U45" s="67"/>
      <c r="V45" s="67"/>
      <c r="W45" s="68"/>
      <c r="X45" s="69" t="s">
        <v>33</v>
      </c>
      <c r="Y45" s="70"/>
      <c r="Z45" s="70"/>
      <c r="AA45" s="70"/>
      <c r="AB45" s="70"/>
      <c r="AC45" s="70"/>
      <c r="AD45" s="70"/>
      <c r="AE45" s="71"/>
      <c r="AG45" s="47"/>
      <c r="AH45" s="48"/>
      <c r="AI45" s="48"/>
      <c r="AJ45" s="29"/>
      <c r="AK45" s="14"/>
    </row>
    <row r="46" spans="2:37" x14ac:dyDescent="0.25">
      <c r="B46" s="42" t="s">
        <v>5</v>
      </c>
      <c r="C46" s="38" t="s">
        <v>6</v>
      </c>
      <c r="D46" s="38"/>
      <c r="E46" s="38"/>
      <c r="F46" s="38"/>
      <c r="G46" s="38"/>
      <c r="H46" s="39" t="s">
        <v>11</v>
      </c>
      <c r="I46" s="40" t="s">
        <v>12</v>
      </c>
      <c r="J46" s="40" t="s">
        <v>13</v>
      </c>
      <c r="K46" s="40" t="s">
        <v>14</v>
      </c>
      <c r="L46" s="40" t="s">
        <v>15</v>
      </c>
      <c r="M46" s="40" t="s">
        <v>16</v>
      </c>
      <c r="N46" s="40" t="s">
        <v>17</v>
      </c>
      <c r="O46" s="41" t="s">
        <v>18</v>
      </c>
      <c r="P46" s="39" t="s">
        <v>11</v>
      </c>
      <c r="Q46" s="40" t="s">
        <v>12</v>
      </c>
      <c r="R46" s="40" t="s">
        <v>13</v>
      </c>
      <c r="S46" s="40" t="s">
        <v>14</v>
      </c>
      <c r="T46" s="40" t="s">
        <v>15</v>
      </c>
      <c r="U46" s="40" t="s">
        <v>16</v>
      </c>
      <c r="V46" s="40" t="s">
        <v>17</v>
      </c>
      <c r="W46" s="41" t="s">
        <v>18</v>
      </c>
      <c r="X46" s="39" t="s">
        <v>11</v>
      </c>
      <c r="Y46" s="40" t="s">
        <v>12</v>
      </c>
      <c r="Z46" s="40" t="s">
        <v>13</v>
      </c>
      <c r="AA46" s="40" t="s">
        <v>14</v>
      </c>
      <c r="AB46" s="40" t="s">
        <v>15</v>
      </c>
      <c r="AC46" s="40" t="s">
        <v>16</v>
      </c>
      <c r="AD46" s="40" t="s">
        <v>17</v>
      </c>
      <c r="AE46" s="41" t="s">
        <v>18</v>
      </c>
      <c r="AG46" s="62" t="s">
        <v>64</v>
      </c>
      <c r="AH46" s="63"/>
      <c r="AI46" s="63"/>
      <c r="AJ46" s="8">
        <f>AJ41*2*AJ36/(1.27/PI()+$D$64*$D$68/COS($D$67*PI()/180)+$D$74*$D$73)</f>
        <v>51011.34718530863</v>
      </c>
      <c r="AK46" s="9" t="s">
        <v>34</v>
      </c>
    </row>
    <row r="47" spans="2:37" x14ac:dyDescent="0.25">
      <c r="B47" s="13">
        <v>1</v>
      </c>
      <c r="C47" s="29" t="s">
        <v>19</v>
      </c>
      <c r="D47" s="29"/>
      <c r="E47" s="29"/>
      <c r="F47" s="29"/>
      <c r="G47" s="29"/>
      <c r="H47" s="15">
        <f t="shared" ref="H47:O56" si="13">($AJ$46-H6)</f>
        <v>51547.094585122861</v>
      </c>
      <c r="I47" s="31">
        <f t="shared" si="13"/>
        <v>50375.504589727629</v>
      </c>
      <c r="J47" s="31">
        <f t="shared" si="13"/>
        <v>48578.182166618113</v>
      </c>
      <c r="K47" s="31">
        <f t="shared" si="13"/>
        <v>46876.946599765921</v>
      </c>
      <c r="L47" s="31">
        <f t="shared" si="13"/>
        <v>51547.094585122861</v>
      </c>
      <c r="M47" s="31">
        <f t="shared" si="13"/>
        <v>50375.504589727629</v>
      </c>
      <c r="N47" s="31">
        <f t="shared" si="13"/>
        <v>48578.182166618113</v>
      </c>
      <c r="O47" s="17">
        <f t="shared" si="13"/>
        <v>46876.946599765921</v>
      </c>
      <c r="P47" s="15">
        <f t="shared" ref="P47:W56" si="14">IF((H47*$D$61-H19)&gt;0,0,-(H47*$D$61-H19))</f>
        <v>0</v>
      </c>
      <c r="Q47" s="31">
        <f t="shared" si="14"/>
        <v>0</v>
      </c>
      <c r="R47" s="31">
        <f t="shared" si="14"/>
        <v>0</v>
      </c>
      <c r="S47" s="31">
        <f t="shared" si="14"/>
        <v>0</v>
      </c>
      <c r="T47" s="31">
        <f t="shared" si="14"/>
        <v>0</v>
      </c>
      <c r="U47" s="31">
        <f t="shared" si="14"/>
        <v>0</v>
      </c>
      <c r="V47" s="31">
        <f t="shared" si="14"/>
        <v>0</v>
      </c>
      <c r="W47" s="17">
        <f t="shared" si="14"/>
        <v>0</v>
      </c>
      <c r="X47" s="30">
        <f>$D$77/(SQRT((($AJ$46+H6)/$D$79)^2+3*(16*$AJ$47/(PI()*$D$78^3)+4/3*P47/$D$79)^2))</f>
        <v>1.7371500312834522</v>
      </c>
      <c r="Y47" s="32">
        <f t="shared" ref="Y47:AE47" si="15">$D$77/(SQRT((($AJ$46+I6)/$D$79)^2+3*(16*$AJ$47/(PI()*$D$78^3)+4/3*Q47/$D$79)^2))</f>
        <v>1.712408951056799</v>
      </c>
      <c r="Z47" s="32">
        <f t="shared" si="15"/>
        <v>1.6754152541628673</v>
      </c>
      <c r="AA47" s="32">
        <f t="shared" si="15"/>
        <v>1.6414585582044028</v>
      </c>
      <c r="AB47" s="32">
        <f t="shared" si="15"/>
        <v>1.7371500312834522</v>
      </c>
      <c r="AC47" s="32">
        <f t="shared" si="15"/>
        <v>1.712408951056799</v>
      </c>
      <c r="AD47" s="32">
        <f t="shared" si="15"/>
        <v>1.6754152541628673</v>
      </c>
      <c r="AE47" s="34">
        <f t="shared" si="15"/>
        <v>1.6414585582044028</v>
      </c>
      <c r="AG47" s="64" t="s">
        <v>65</v>
      </c>
      <c r="AH47" s="65"/>
      <c r="AI47" s="65"/>
      <c r="AJ47" s="29">
        <f>AJ46/2*((1.27/PI()+$D$64*$D$68/COS($D$67*PI()/180)))</f>
        <v>62771.092254762058</v>
      </c>
      <c r="AK47" s="14" t="s">
        <v>49</v>
      </c>
    </row>
    <row r="48" spans="2:37" x14ac:dyDescent="0.25">
      <c r="B48" s="13">
        <v>2</v>
      </c>
      <c r="C48" t="s">
        <v>20</v>
      </c>
      <c r="G48" s="29"/>
      <c r="H48" s="15">
        <f t="shared" si="13"/>
        <v>68631.71519635513</v>
      </c>
      <c r="I48" s="31">
        <f t="shared" si="13"/>
        <v>59259.491380204003</v>
      </c>
      <c r="J48" s="31">
        <f t="shared" si="13"/>
        <v>44881.673128617753</v>
      </c>
      <c r="K48" s="31">
        <f t="shared" si="13"/>
        <v>31272.50903605764</v>
      </c>
      <c r="L48" s="31">
        <f t="shared" si="13"/>
        <v>68631.71519635513</v>
      </c>
      <c r="M48" s="31">
        <f t="shared" si="13"/>
        <v>59259.491380204003</v>
      </c>
      <c r="N48" s="31">
        <f t="shared" si="13"/>
        <v>44881.673128617753</v>
      </c>
      <c r="O48" s="17">
        <f t="shared" si="13"/>
        <v>31272.50903605764</v>
      </c>
      <c r="P48" s="15">
        <f t="shared" si="14"/>
        <v>0</v>
      </c>
      <c r="Q48" s="31">
        <f t="shared" si="14"/>
        <v>0</v>
      </c>
      <c r="R48" s="31">
        <f t="shared" si="14"/>
        <v>0</v>
      </c>
      <c r="S48" s="31">
        <f t="shared" si="14"/>
        <v>0</v>
      </c>
      <c r="T48" s="31">
        <f t="shared" si="14"/>
        <v>0</v>
      </c>
      <c r="U48" s="31">
        <f t="shared" si="14"/>
        <v>0</v>
      </c>
      <c r="V48" s="31">
        <f t="shared" si="14"/>
        <v>0</v>
      </c>
      <c r="W48" s="17">
        <f t="shared" si="14"/>
        <v>0</v>
      </c>
      <c r="X48" s="30">
        <f t="shared" ref="X48:X56" si="16">$D$77/(SQRT((($AJ$46+H7)/$D$79)^2+3*(16*$AJ$47/(PI()*$D$78^3)+4/3*P48/$D$79)^2))</f>
        <v>2.1522676535240755</v>
      </c>
      <c r="Y48" s="32">
        <f t="shared" ref="Y48:Y56" si="17">$D$77/(SQRT((($AJ$46+I7)/$D$79)^2+3*(16*$AJ$47/(PI()*$D$78^3)+4/3*Q48/$D$79)^2))</f>
        <v>1.9124537591650443</v>
      </c>
      <c r="Z48" s="32">
        <f t="shared" ref="Z48:Z56" si="18">$D$77/(SQRT((($AJ$46+J7)/$D$79)^2+3*(16*$AJ$47/(PI()*$D$78^3)+4/3*R48/$D$79)^2))</f>
        <v>1.602921554959164</v>
      </c>
      <c r="AA48" s="32">
        <f t="shared" ref="AA48:AA56" si="19">$D$77/(SQRT((($AJ$46+K7)/$D$79)^2+3*(16*$AJ$47/(PI()*$D$78^3)+4/3*S48/$D$79)^2))</f>
        <v>1.3742473035488825</v>
      </c>
      <c r="AB48" s="32">
        <f t="shared" ref="AB48:AB56" si="20">$D$77/(SQRT((($AJ$46+L7)/$D$79)^2+3*(16*$AJ$47/(PI()*$D$78^3)+4/3*T48/$D$79)^2))</f>
        <v>2.1522676535240755</v>
      </c>
      <c r="AC48" s="32">
        <f t="shared" ref="AC48:AC56" si="21">$D$77/(SQRT((($AJ$46+M7)/$D$79)^2+3*(16*$AJ$47/(PI()*$D$78^3)+4/3*U48/$D$79)^2))</f>
        <v>1.9124537591650443</v>
      </c>
      <c r="AD48" s="32">
        <f t="shared" ref="AD48:AD56" si="22">$D$77/(SQRT((($AJ$46+N7)/$D$79)^2+3*(16*$AJ$47/(PI()*$D$78^3)+4/3*V48/$D$79)^2))</f>
        <v>1.602921554959164</v>
      </c>
      <c r="AE48" s="34">
        <f t="shared" ref="AE48:AE56" si="23">$D$77/(SQRT((($AJ$46+O7)/$D$79)^2+3*(16*$AJ$47/(PI()*$D$78^3)+4/3*W48/$D$79)^2))</f>
        <v>1.3742473035488825</v>
      </c>
      <c r="AG48" s="60" t="s">
        <v>73</v>
      </c>
      <c r="AH48" s="61"/>
      <c r="AI48" s="61"/>
      <c r="AJ48" s="55">
        <f>AJ46+K2</f>
        <v>72251.558275389601</v>
      </c>
      <c r="AK48" s="26" t="s">
        <v>34</v>
      </c>
    </row>
    <row r="49" spans="2:37" x14ac:dyDescent="0.25">
      <c r="B49" s="13">
        <v>3</v>
      </c>
      <c r="C49" t="s">
        <v>21</v>
      </c>
      <c r="G49" s="29"/>
      <c r="H49" s="15">
        <f t="shared" si="13"/>
        <v>60418.839775037355</v>
      </c>
      <c r="I49" s="31">
        <f t="shared" si="13"/>
        <v>54725.421979033286</v>
      </c>
      <c r="J49" s="31">
        <f t="shared" si="13"/>
        <v>45991.21674588188</v>
      </c>
      <c r="K49" s="31">
        <f t="shared" si="13"/>
        <v>37723.951841282003</v>
      </c>
      <c r="L49" s="31">
        <f t="shared" si="13"/>
        <v>60418.839775037355</v>
      </c>
      <c r="M49" s="31">
        <f t="shared" si="13"/>
        <v>54725.421979033286</v>
      </c>
      <c r="N49" s="31">
        <f t="shared" si="13"/>
        <v>45991.21674588188</v>
      </c>
      <c r="O49" s="17">
        <f t="shared" si="13"/>
        <v>37723.951841282003</v>
      </c>
      <c r="P49" s="15">
        <f t="shared" si="14"/>
        <v>0</v>
      </c>
      <c r="Q49" s="31">
        <f t="shared" si="14"/>
        <v>0</v>
      </c>
      <c r="R49" s="31">
        <f t="shared" si="14"/>
        <v>0</v>
      </c>
      <c r="S49" s="31">
        <f t="shared" si="14"/>
        <v>0</v>
      </c>
      <c r="T49" s="31">
        <f t="shared" si="14"/>
        <v>0</v>
      </c>
      <c r="U49" s="31">
        <f t="shared" si="14"/>
        <v>0</v>
      </c>
      <c r="V49" s="31">
        <f t="shared" si="14"/>
        <v>0</v>
      </c>
      <c r="W49" s="17">
        <f t="shared" si="14"/>
        <v>0</v>
      </c>
      <c r="X49" s="30">
        <f t="shared" si="16"/>
        <v>1.9406404146170586</v>
      </c>
      <c r="Y49" s="32">
        <f t="shared" si="17"/>
        <v>1.806782576114158</v>
      </c>
      <c r="Z49" s="32">
        <f t="shared" si="18"/>
        <v>1.6241814122677258</v>
      </c>
      <c r="AA49" s="32">
        <f t="shared" si="19"/>
        <v>1.4755876454138876</v>
      </c>
      <c r="AB49" s="32">
        <f t="shared" si="20"/>
        <v>1.9406404146170586</v>
      </c>
      <c r="AC49" s="32">
        <f t="shared" si="21"/>
        <v>1.806782576114158</v>
      </c>
      <c r="AD49" s="32">
        <f t="shared" si="22"/>
        <v>1.6241814122677258</v>
      </c>
      <c r="AE49" s="34">
        <f t="shared" si="23"/>
        <v>1.4755876454138876</v>
      </c>
      <c r="AG49" s="13"/>
      <c r="AH49" s="29"/>
      <c r="AI49" s="29"/>
      <c r="AJ49" s="29"/>
      <c r="AK49" s="14"/>
    </row>
    <row r="50" spans="2:37" ht="15.75" thickBot="1" x14ac:dyDescent="0.3">
      <c r="B50" s="13">
        <v>4</v>
      </c>
      <c r="C50" t="s">
        <v>22</v>
      </c>
      <c r="G50" s="29"/>
      <c r="H50" s="15">
        <f t="shared" si="13"/>
        <v>52324.555298052015</v>
      </c>
      <c r="I50" s="31">
        <f t="shared" si="13"/>
        <v>47222.910450299285</v>
      </c>
      <c r="J50" s="31">
        <f t="shared" si="13"/>
        <v>45050.745917846165</v>
      </c>
      <c r="K50" s="31">
        <f t="shared" si="13"/>
        <v>41817.866731161383</v>
      </c>
      <c r="L50" s="31">
        <f t="shared" si="13"/>
        <v>61406.236633004468</v>
      </c>
      <c r="M50" s="31">
        <f t="shared" si="13"/>
        <v>60280.377564324961</v>
      </c>
      <c r="N50" s="31">
        <f t="shared" si="13"/>
        <v>52899.001632112282</v>
      </c>
      <c r="O50" s="17">
        <f t="shared" si="13"/>
        <v>47089.083255668476</v>
      </c>
      <c r="P50" s="15">
        <f t="shared" si="14"/>
        <v>0</v>
      </c>
      <c r="Q50" s="31">
        <f t="shared" si="14"/>
        <v>0</v>
      </c>
      <c r="R50" s="31">
        <f t="shared" si="14"/>
        <v>0</v>
      </c>
      <c r="S50" s="31">
        <f t="shared" si="14"/>
        <v>0</v>
      </c>
      <c r="T50" s="31">
        <f t="shared" si="14"/>
        <v>0</v>
      </c>
      <c r="U50" s="31">
        <f t="shared" si="14"/>
        <v>0</v>
      </c>
      <c r="V50" s="31">
        <f t="shared" si="14"/>
        <v>0</v>
      </c>
      <c r="W50" s="17">
        <f t="shared" si="14"/>
        <v>0</v>
      </c>
      <c r="X50" s="30">
        <f t="shared" si="16"/>
        <v>1.7538430051527272</v>
      </c>
      <c r="Y50" s="32">
        <f t="shared" si="17"/>
        <v>1.6482813726361702</v>
      </c>
      <c r="Z50" s="32">
        <f t="shared" si="18"/>
        <v>1.6061338378633483</v>
      </c>
      <c r="AA50" s="32">
        <f t="shared" si="19"/>
        <v>1.5463802080569737</v>
      </c>
      <c r="AB50" s="32">
        <f t="shared" si="20"/>
        <v>1.9650067584735824</v>
      </c>
      <c r="AC50" s="32">
        <f t="shared" si="21"/>
        <v>1.9372498105729907</v>
      </c>
      <c r="AD50" s="32">
        <f t="shared" si="22"/>
        <v>1.7663183760354804</v>
      </c>
      <c r="AE50" s="34">
        <f t="shared" si="23"/>
        <v>1.6456371654310948</v>
      </c>
      <c r="AG50" s="87" t="s">
        <v>67</v>
      </c>
      <c r="AH50" s="88"/>
      <c r="AI50" s="88"/>
      <c r="AJ50" s="44">
        <f>$D$77/(SQRT(($AJ$46/$D$79)^2+3*(16*$AJ$47/(PI()*$D$78^3))))</f>
        <v>2.1806887976531546</v>
      </c>
      <c r="AK50" s="28"/>
    </row>
    <row r="51" spans="2:37" x14ac:dyDescent="0.25">
      <c r="B51" s="13">
        <v>5</v>
      </c>
      <c r="C51" t="s">
        <v>23</v>
      </c>
      <c r="G51" s="29"/>
      <c r="H51" s="15">
        <f t="shared" si="13"/>
        <v>60131.315718959864</v>
      </c>
      <c r="I51" s="31">
        <f t="shared" si="13"/>
        <v>51611.135986775967</v>
      </c>
      <c r="J51" s="31">
        <f t="shared" si="13"/>
        <v>43252.269191047584</v>
      </c>
      <c r="K51" s="31">
        <f t="shared" si="13"/>
        <v>34359.575891221401</v>
      </c>
      <c r="L51" s="31">
        <f t="shared" si="13"/>
        <v>67699.3834980869</v>
      </c>
      <c r="M51" s="31">
        <f t="shared" si="13"/>
        <v>62492.358581797351</v>
      </c>
      <c r="N51" s="31">
        <f t="shared" si="13"/>
        <v>49792.482286269347</v>
      </c>
      <c r="O51" s="17">
        <f t="shared" si="13"/>
        <v>38752.256328310643</v>
      </c>
      <c r="P51" s="15">
        <f t="shared" si="14"/>
        <v>0</v>
      </c>
      <c r="Q51" s="31">
        <f t="shared" si="14"/>
        <v>0</v>
      </c>
      <c r="R51" s="31">
        <f t="shared" si="14"/>
        <v>0</v>
      </c>
      <c r="S51" s="31">
        <f t="shared" si="14"/>
        <v>0</v>
      </c>
      <c r="T51" s="31">
        <f t="shared" si="14"/>
        <v>0</v>
      </c>
      <c r="U51" s="31">
        <f t="shared" si="14"/>
        <v>0</v>
      </c>
      <c r="V51" s="31">
        <f t="shared" si="14"/>
        <v>0</v>
      </c>
      <c r="W51" s="17">
        <f t="shared" si="14"/>
        <v>0</v>
      </c>
      <c r="X51" s="30">
        <f t="shared" si="16"/>
        <v>1.9336069495428587</v>
      </c>
      <c r="Y51" s="32">
        <f t="shared" si="17"/>
        <v>1.7385167693179033</v>
      </c>
      <c r="Z51" s="32">
        <f t="shared" si="18"/>
        <v>1.5724610137681179</v>
      </c>
      <c r="AA51" s="32">
        <f t="shared" si="19"/>
        <v>1.4212508008544031</v>
      </c>
      <c r="AB51" s="32">
        <f t="shared" si="20"/>
        <v>2.1273385296423677</v>
      </c>
      <c r="AC51" s="32">
        <f t="shared" si="21"/>
        <v>1.9921810390824082</v>
      </c>
      <c r="AD51" s="32">
        <f t="shared" si="22"/>
        <v>1.7002817560962593</v>
      </c>
      <c r="AE51" s="34">
        <f t="shared" si="23"/>
        <v>1.492874131255951</v>
      </c>
    </row>
    <row r="52" spans="2:37" x14ac:dyDescent="0.25">
      <c r="B52" s="13">
        <v>6</v>
      </c>
      <c r="C52" t="s">
        <v>24</v>
      </c>
      <c r="G52" s="29"/>
      <c r="H52" s="15">
        <f t="shared" si="13"/>
        <v>49240.366634560844</v>
      </c>
      <c r="I52" s="31">
        <f t="shared" si="13"/>
        <v>45872.709797101517</v>
      </c>
      <c r="J52" s="31">
        <f t="shared" si="13"/>
        <v>45418.267732440872</v>
      </c>
      <c r="K52" s="31">
        <f t="shared" si="13"/>
        <v>44007.419823901575</v>
      </c>
      <c r="L52" s="31">
        <f t="shared" si="13"/>
        <v>56808.434413687879</v>
      </c>
      <c r="M52" s="31">
        <f t="shared" si="13"/>
        <v>56753.932392122908</v>
      </c>
      <c r="N52" s="31">
        <f t="shared" si="13"/>
        <v>51958.480827662635</v>
      </c>
      <c r="O52" s="17">
        <f t="shared" si="13"/>
        <v>48400.100260990817</v>
      </c>
      <c r="P52" s="15">
        <f t="shared" si="14"/>
        <v>0</v>
      </c>
      <c r="Q52" s="31">
        <f t="shared" si="14"/>
        <v>0</v>
      </c>
      <c r="R52" s="31">
        <f t="shared" si="14"/>
        <v>0</v>
      </c>
      <c r="S52" s="31">
        <f t="shared" si="14"/>
        <v>0</v>
      </c>
      <c r="T52" s="31">
        <f t="shared" si="14"/>
        <v>0</v>
      </c>
      <c r="U52" s="31">
        <f t="shared" si="14"/>
        <v>0</v>
      </c>
      <c r="V52" s="31">
        <f t="shared" si="14"/>
        <v>0</v>
      </c>
      <c r="W52" s="17">
        <f t="shared" si="14"/>
        <v>0</v>
      </c>
      <c r="X52" s="30">
        <f t="shared" si="16"/>
        <v>1.6889100875889653</v>
      </c>
      <c r="Y52" s="32">
        <f t="shared" si="17"/>
        <v>1.6218904751369434</v>
      </c>
      <c r="Z52" s="32">
        <f t="shared" si="18"/>
        <v>1.6131503168076911</v>
      </c>
      <c r="AA52" s="32">
        <f t="shared" si="19"/>
        <v>1.586466541342213</v>
      </c>
      <c r="AB52" s="32">
        <f t="shared" si="20"/>
        <v>1.8544129257278119</v>
      </c>
      <c r="AC52" s="32">
        <f t="shared" si="21"/>
        <v>1.8531466790401179</v>
      </c>
      <c r="AD52" s="32">
        <f t="shared" si="22"/>
        <v>1.7459555816848451</v>
      </c>
      <c r="AE52" s="34">
        <f t="shared" si="23"/>
        <v>1.6718127455208716</v>
      </c>
    </row>
    <row r="53" spans="2:37" x14ac:dyDescent="0.25">
      <c r="B53" s="13">
        <v>7</v>
      </c>
      <c r="C53" t="s">
        <v>25</v>
      </c>
      <c r="G53" s="29"/>
      <c r="H53" s="15">
        <f t="shared" si="13"/>
        <v>69412.511071345973</v>
      </c>
      <c r="I53" s="31">
        <f t="shared" si="13"/>
        <v>60240.697663634928</v>
      </c>
      <c r="J53" s="31">
        <f t="shared" si="13"/>
        <v>46170.326660940897</v>
      </c>
      <c r="K53" s="31">
        <f t="shared" si="13"/>
        <v>32852.173345312731</v>
      </c>
      <c r="L53" s="31">
        <f t="shared" si="13"/>
        <v>69412.511071345973</v>
      </c>
      <c r="M53" s="31">
        <f t="shared" si="13"/>
        <v>60240.697663634928</v>
      </c>
      <c r="N53" s="31">
        <f t="shared" si="13"/>
        <v>46170.326660940897</v>
      </c>
      <c r="O53" s="17">
        <f t="shared" si="13"/>
        <v>32852.173345312731</v>
      </c>
      <c r="P53" s="15">
        <f t="shared" si="14"/>
        <v>0</v>
      </c>
      <c r="Q53" s="31">
        <f t="shared" si="14"/>
        <v>0</v>
      </c>
      <c r="R53" s="31">
        <f t="shared" si="14"/>
        <v>0</v>
      </c>
      <c r="S53" s="31">
        <f t="shared" si="14"/>
        <v>0</v>
      </c>
      <c r="T53" s="31">
        <f t="shared" si="14"/>
        <v>0</v>
      </c>
      <c r="U53" s="31">
        <f t="shared" si="14"/>
        <v>0</v>
      </c>
      <c r="V53" s="31">
        <f t="shared" si="14"/>
        <v>0</v>
      </c>
      <c r="W53" s="17">
        <f t="shared" si="14"/>
        <v>0</v>
      </c>
      <c r="X53" s="30">
        <f t="shared" si="16"/>
        <v>2.1732795894941828</v>
      </c>
      <c r="Y53" s="32">
        <f t="shared" si="17"/>
        <v>1.9362793492836705</v>
      </c>
      <c r="Z53" s="32">
        <f t="shared" si="18"/>
        <v>1.6276531398244314</v>
      </c>
      <c r="AA53" s="32">
        <f t="shared" si="19"/>
        <v>1.3979686121547787</v>
      </c>
      <c r="AB53" s="32">
        <f t="shared" si="20"/>
        <v>2.1732795894941828</v>
      </c>
      <c r="AC53" s="32">
        <f t="shared" si="21"/>
        <v>1.9362793492836705</v>
      </c>
      <c r="AD53" s="32">
        <f t="shared" si="22"/>
        <v>1.6276531398244314</v>
      </c>
      <c r="AE53" s="34">
        <f t="shared" si="23"/>
        <v>1.3979686121547787</v>
      </c>
    </row>
    <row r="54" spans="2:37" x14ac:dyDescent="0.25">
      <c r="B54" s="13">
        <v>8</v>
      </c>
      <c r="C54" t="s">
        <v>26</v>
      </c>
      <c r="G54" s="29"/>
      <c r="H54" s="15">
        <f t="shared" si="13"/>
        <v>61289.346169290053</v>
      </c>
      <c r="I54" s="31">
        <f t="shared" si="13"/>
        <v>56892.179429866461</v>
      </c>
      <c r="J54" s="31">
        <f t="shared" si="13"/>
        <v>50146.53768661202</v>
      </c>
      <c r="K54" s="31">
        <f t="shared" si="13"/>
        <v>43761.525455465984</v>
      </c>
      <c r="L54" s="31">
        <f t="shared" si="13"/>
        <v>61289.346169290053</v>
      </c>
      <c r="M54" s="31">
        <f t="shared" si="13"/>
        <v>56892.179429866461</v>
      </c>
      <c r="N54" s="31">
        <f t="shared" si="13"/>
        <v>50146.53768661202</v>
      </c>
      <c r="O54" s="17">
        <f t="shared" si="13"/>
        <v>43761.525455465984</v>
      </c>
      <c r="P54" s="15">
        <f t="shared" si="14"/>
        <v>0</v>
      </c>
      <c r="Q54" s="31">
        <f t="shared" si="14"/>
        <v>0</v>
      </c>
      <c r="R54" s="31">
        <f t="shared" si="14"/>
        <v>0</v>
      </c>
      <c r="S54" s="31">
        <f t="shared" si="14"/>
        <v>0</v>
      </c>
      <c r="T54" s="31">
        <f t="shared" si="14"/>
        <v>0</v>
      </c>
      <c r="U54" s="31">
        <f t="shared" si="14"/>
        <v>0</v>
      </c>
      <c r="V54" s="31">
        <f t="shared" si="14"/>
        <v>0</v>
      </c>
      <c r="W54" s="17">
        <f t="shared" si="14"/>
        <v>0</v>
      </c>
      <c r="X54" s="30">
        <f t="shared" si="16"/>
        <v>1.962105213729064</v>
      </c>
      <c r="Y54" s="32">
        <f t="shared" si="17"/>
        <v>1.8563606587677091</v>
      </c>
      <c r="Z54" s="32">
        <f t="shared" si="18"/>
        <v>1.7076317071446934</v>
      </c>
      <c r="AA54" s="32">
        <f t="shared" si="19"/>
        <v>1.581884986623227</v>
      </c>
      <c r="AB54" s="32">
        <f t="shared" si="20"/>
        <v>1.962105213729064</v>
      </c>
      <c r="AC54" s="32">
        <f t="shared" si="21"/>
        <v>1.8563606587677091</v>
      </c>
      <c r="AD54" s="32">
        <f t="shared" si="22"/>
        <v>1.7076317071446934</v>
      </c>
      <c r="AE54" s="34">
        <f t="shared" si="23"/>
        <v>1.581884986623227</v>
      </c>
    </row>
    <row r="55" spans="2:37" x14ac:dyDescent="0.25">
      <c r="B55" s="13">
        <v>9</v>
      </c>
      <c r="C55" t="s">
        <v>27</v>
      </c>
      <c r="G55" s="29"/>
      <c r="H55" s="15">
        <f t="shared" si="13"/>
        <v>74729.783495256095</v>
      </c>
      <c r="I55" s="31">
        <f t="shared" si="13"/>
        <v>63451.104175986206</v>
      </c>
      <c r="J55" s="31">
        <f t="shared" si="13"/>
        <v>46148.614974764583</v>
      </c>
      <c r="K55" s="31">
        <f t="shared" si="13"/>
        <v>29771.136095227659</v>
      </c>
      <c r="L55" s="31">
        <f t="shared" si="13"/>
        <v>74729.783495256095</v>
      </c>
      <c r="M55" s="31">
        <f t="shared" si="13"/>
        <v>63451.104175986206</v>
      </c>
      <c r="N55" s="31">
        <f t="shared" si="13"/>
        <v>46148.614974764583</v>
      </c>
      <c r="O55" s="17">
        <f t="shared" si="13"/>
        <v>29771.136095227659</v>
      </c>
      <c r="P55" s="15">
        <f t="shared" si="14"/>
        <v>0</v>
      </c>
      <c r="Q55" s="31">
        <f t="shared" si="14"/>
        <v>0</v>
      </c>
      <c r="R55" s="31">
        <f t="shared" si="14"/>
        <v>0</v>
      </c>
      <c r="S55" s="31">
        <f t="shared" si="14"/>
        <v>0</v>
      </c>
      <c r="T55" s="31">
        <f t="shared" si="14"/>
        <v>0</v>
      </c>
      <c r="U55" s="31">
        <f t="shared" si="14"/>
        <v>0</v>
      </c>
      <c r="V55" s="31">
        <f t="shared" si="14"/>
        <v>0</v>
      </c>
      <c r="W55" s="17">
        <f t="shared" si="14"/>
        <v>0</v>
      </c>
      <c r="X55" s="30">
        <f t="shared" si="16"/>
        <v>2.3184011464778731</v>
      </c>
      <c r="Y55" s="32">
        <f t="shared" si="17"/>
        <v>2.0164810144034844</v>
      </c>
      <c r="Z55" s="32">
        <f t="shared" si="18"/>
        <v>1.6272317047262015</v>
      </c>
      <c r="AA55" s="32">
        <f t="shared" si="19"/>
        <v>1.3523243630835198</v>
      </c>
      <c r="AB55" s="32">
        <f t="shared" si="20"/>
        <v>2.3184011464778731</v>
      </c>
      <c r="AC55" s="32">
        <f t="shared" si="21"/>
        <v>2.0164810144034844</v>
      </c>
      <c r="AD55" s="32">
        <f t="shared" si="22"/>
        <v>1.6272317047262015</v>
      </c>
      <c r="AE55" s="34">
        <f t="shared" si="23"/>
        <v>1.3523243630835198</v>
      </c>
    </row>
    <row r="56" spans="2:37" ht="15.75" thickBot="1" x14ac:dyDescent="0.3">
      <c r="B56" s="18">
        <v>10</v>
      </c>
      <c r="C56" s="19" t="s">
        <v>28</v>
      </c>
      <c r="D56" s="19"/>
      <c r="E56" s="19"/>
      <c r="F56" s="19"/>
      <c r="G56" s="19"/>
      <c r="H56" s="21">
        <f t="shared" si="13"/>
        <v>64981.064555502227</v>
      </c>
      <c r="I56" s="22">
        <f t="shared" si="13"/>
        <v>57550.611470768243</v>
      </c>
      <c r="J56" s="22">
        <f t="shared" si="13"/>
        <v>46151.640844913418</v>
      </c>
      <c r="K56" s="22">
        <f t="shared" si="13"/>
        <v>35362.071870050633</v>
      </c>
      <c r="L56" s="22">
        <f t="shared" si="13"/>
        <v>64981.064555502227</v>
      </c>
      <c r="M56" s="22">
        <f t="shared" si="13"/>
        <v>57550.611470768243</v>
      </c>
      <c r="N56" s="22">
        <f t="shared" si="13"/>
        <v>46151.640844913418</v>
      </c>
      <c r="O56" s="23">
        <f t="shared" si="13"/>
        <v>35362.071870050633</v>
      </c>
      <c r="P56" s="21">
        <f t="shared" si="14"/>
        <v>0</v>
      </c>
      <c r="Q56" s="22">
        <f t="shared" si="14"/>
        <v>0</v>
      </c>
      <c r="R56" s="22">
        <f t="shared" si="14"/>
        <v>0</v>
      </c>
      <c r="S56" s="22">
        <f t="shared" si="14"/>
        <v>0</v>
      </c>
      <c r="T56" s="22">
        <f t="shared" si="14"/>
        <v>0</v>
      </c>
      <c r="U56" s="22">
        <f t="shared" si="14"/>
        <v>0</v>
      </c>
      <c r="V56" s="22">
        <f t="shared" si="14"/>
        <v>0</v>
      </c>
      <c r="W56" s="23">
        <f t="shared" si="14"/>
        <v>0</v>
      </c>
      <c r="X56" s="35">
        <f t="shared" si="16"/>
        <v>2.0558356326596168</v>
      </c>
      <c r="Y56" s="36">
        <f t="shared" si="17"/>
        <v>1.871762109852382</v>
      </c>
      <c r="Z56" s="36">
        <f t="shared" si="18"/>
        <v>1.6272904286250618</v>
      </c>
      <c r="AA56" s="36">
        <f t="shared" si="19"/>
        <v>1.4370934061860114</v>
      </c>
      <c r="AB56" s="36">
        <f t="shared" si="20"/>
        <v>2.0558356326596168</v>
      </c>
      <c r="AC56" s="36">
        <f t="shared" si="21"/>
        <v>1.871762109852382</v>
      </c>
      <c r="AD56" s="36">
        <f t="shared" si="22"/>
        <v>1.6272904286250618</v>
      </c>
      <c r="AE56" s="37">
        <f t="shared" si="23"/>
        <v>1.4370934061860114</v>
      </c>
    </row>
    <row r="58" spans="2:37" ht="15.75" thickBot="1" x14ac:dyDescent="0.3">
      <c r="I58" s="33"/>
      <c r="J58" s="33"/>
      <c r="K58" s="33"/>
    </row>
    <row r="59" spans="2:37" x14ac:dyDescent="0.25">
      <c r="C59" s="66" t="s">
        <v>29</v>
      </c>
      <c r="D59" s="67"/>
      <c r="E59" s="68"/>
      <c r="G59" s="90" t="s">
        <v>75</v>
      </c>
      <c r="H59" s="90"/>
      <c r="I59" s="90"/>
      <c r="J59" s="90"/>
      <c r="K59" s="90"/>
    </row>
    <row r="60" spans="2:37" x14ac:dyDescent="0.25">
      <c r="C60" s="7" t="s">
        <v>30</v>
      </c>
      <c r="D60" s="8"/>
      <c r="E60" s="9"/>
    </row>
    <row r="61" spans="2:37" x14ac:dyDescent="0.25">
      <c r="C61" s="13" t="s">
        <v>31</v>
      </c>
      <c r="D61" s="29">
        <v>0.2</v>
      </c>
      <c r="E61" s="24" t="s">
        <v>32</v>
      </c>
    </row>
    <row r="62" spans="2:37" x14ac:dyDescent="0.25">
      <c r="C62" s="7"/>
      <c r="D62" s="8"/>
      <c r="E62" s="9"/>
    </row>
    <row r="63" spans="2:37" x14ac:dyDescent="0.25">
      <c r="C63" s="84" t="s">
        <v>35</v>
      </c>
      <c r="D63" s="85"/>
      <c r="E63" s="86"/>
    </row>
    <row r="64" spans="2:37" x14ac:dyDescent="0.25">
      <c r="C64" s="13" t="s">
        <v>36</v>
      </c>
      <c r="D64" s="29">
        <v>11.875</v>
      </c>
      <c r="E64" s="14" t="s">
        <v>37</v>
      </c>
    </row>
    <row r="65" spans="3:5" x14ac:dyDescent="0.25">
      <c r="C65" s="13" t="s">
        <v>38</v>
      </c>
      <c r="D65" s="29">
        <v>11.143000000000001</v>
      </c>
      <c r="E65" s="14" t="s">
        <v>37</v>
      </c>
    </row>
    <row r="66" spans="3:5" x14ac:dyDescent="0.25">
      <c r="C66" s="13" t="s">
        <v>39</v>
      </c>
      <c r="D66" s="29">
        <v>1.27</v>
      </c>
      <c r="E66" s="14" t="s">
        <v>37</v>
      </c>
    </row>
    <row r="67" spans="3:5" x14ac:dyDescent="0.25">
      <c r="C67" s="13" t="s">
        <v>40</v>
      </c>
      <c r="D67" s="29">
        <v>30</v>
      </c>
      <c r="E67" s="14" t="s">
        <v>41</v>
      </c>
    </row>
    <row r="68" spans="3:5" x14ac:dyDescent="0.25">
      <c r="C68" s="13" t="s">
        <v>42</v>
      </c>
      <c r="D68" s="89">
        <v>0.15</v>
      </c>
      <c r="E68" s="14"/>
    </row>
    <row r="69" spans="3:5" x14ac:dyDescent="0.25">
      <c r="C69" s="25"/>
      <c r="D69" s="27"/>
      <c r="E69" s="26"/>
    </row>
    <row r="70" spans="3:5" x14ac:dyDescent="0.25">
      <c r="C70" s="84" t="s">
        <v>43</v>
      </c>
      <c r="D70" s="85"/>
      <c r="E70" s="86"/>
    </row>
    <row r="71" spans="3:5" x14ac:dyDescent="0.25">
      <c r="C71" s="13" t="s">
        <v>44</v>
      </c>
      <c r="D71" s="29">
        <f>11.049*2</f>
        <v>22.097999999999999</v>
      </c>
      <c r="E71" s="14" t="s">
        <v>37</v>
      </c>
    </row>
    <row r="72" spans="3:5" x14ac:dyDescent="0.25">
      <c r="C72" s="13" t="s">
        <v>45</v>
      </c>
      <c r="D72" s="29">
        <f>6.85*2</f>
        <v>13.7</v>
      </c>
      <c r="E72" s="14" t="s">
        <v>37</v>
      </c>
    </row>
    <row r="73" spans="3:5" x14ac:dyDescent="0.25">
      <c r="C73" s="13" t="s">
        <v>46</v>
      </c>
      <c r="D73" s="89">
        <v>0.15</v>
      </c>
      <c r="E73" s="24" t="s">
        <v>32</v>
      </c>
    </row>
    <row r="74" spans="3:5" x14ac:dyDescent="0.25">
      <c r="C74" s="25" t="s">
        <v>47</v>
      </c>
      <c r="D74" s="27">
        <f>(D71+D72)/2</f>
        <v>17.899000000000001</v>
      </c>
      <c r="E74" s="26" t="s">
        <v>37</v>
      </c>
    </row>
    <row r="75" spans="3:5" x14ac:dyDescent="0.25">
      <c r="C75" s="13"/>
      <c r="D75" s="29"/>
      <c r="E75" s="14"/>
    </row>
    <row r="76" spans="3:5" x14ac:dyDescent="0.25">
      <c r="C76" s="84" t="s">
        <v>58</v>
      </c>
      <c r="D76" s="85"/>
      <c r="E76" s="86"/>
    </row>
    <row r="77" spans="3:5" x14ac:dyDescent="0.25">
      <c r="C77" s="13" t="s">
        <v>55</v>
      </c>
      <c r="D77" s="89">
        <v>1172</v>
      </c>
      <c r="E77" s="14" t="s">
        <v>54</v>
      </c>
    </row>
    <row r="78" spans="3:5" x14ac:dyDescent="0.25">
      <c r="C78" s="13" t="s">
        <v>56</v>
      </c>
      <c r="D78" s="29">
        <v>11</v>
      </c>
      <c r="E78" s="14" t="s">
        <v>37</v>
      </c>
    </row>
    <row r="79" spans="3:5" ht="15.75" thickBot="1" x14ac:dyDescent="0.3">
      <c r="C79" s="18" t="s">
        <v>57</v>
      </c>
      <c r="D79" s="19">
        <f>D78^2/4*PI()</f>
        <v>95.033177771091246</v>
      </c>
      <c r="E79" s="20" t="s">
        <v>53</v>
      </c>
    </row>
  </sheetData>
  <mergeCells count="31">
    <mergeCell ref="AG50:AI50"/>
    <mergeCell ref="AG44:AI44"/>
    <mergeCell ref="AG46:AI46"/>
    <mergeCell ref="AG34:AK34"/>
    <mergeCell ref="AG36:AI37"/>
    <mergeCell ref="AG39:AI39"/>
    <mergeCell ref="AG40:AI40"/>
    <mergeCell ref="AG41:AI41"/>
    <mergeCell ref="AG43:AI43"/>
    <mergeCell ref="C59:E59"/>
    <mergeCell ref="C63:E63"/>
    <mergeCell ref="C70:E70"/>
    <mergeCell ref="C76:E76"/>
    <mergeCell ref="H44:AE44"/>
    <mergeCell ref="H45:O45"/>
    <mergeCell ref="P45:W45"/>
    <mergeCell ref="X45:AE45"/>
    <mergeCell ref="G59:K59"/>
    <mergeCell ref="B2:C2"/>
    <mergeCell ref="H31:O31"/>
    <mergeCell ref="P31:W31"/>
    <mergeCell ref="X31:AE31"/>
    <mergeCell ref="AG48:AI48"/>
    <mergeCell ref="H2:J2"/>
    <mergeCell ref="H4:O4"/>
    <mergeCell ref="P4:W4"/>
    <mergeCell ref="X4:AE4"/>
    <mergeCell ref="AG47:AI47"/>
    <mergeCell ref="H17:O17"/>
    <mergeCell ref="P17:W17"/>
    <mergeCell ref="H30:AE30"/>
  </mergeCells>
  <conditionalFormatting sqref="P19:W29 X31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43:AE43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43:AE43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36:AK37 AG43 AG34 AK43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9:O29 H30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9:O29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44:AK45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46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46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47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45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3:O43">
    <cfRule type="cellIs" dxfId="13" priority="19" operator="lessThan">
      <formula>0</formula>
    </cfRule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47:O56">
    <cfRule type="cellIs" dxfId="12" priority="17" operator="lessThan">
      <formula>0</formula>
    </cfRule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44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6:O15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6:W15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6:AE15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33:AE42">
    <cfRule type="cellIs" dxfId="11" priority="7" operator="between">
      <formula>1.5</formula>
      <formula>2</formula>
    </cfRule>
    <cfRule type="cellIs" dxfId="10" priority="8" operator="lessThan">
      <formula>1.5</formula>
    </cfRule>
    <cfRule type="cellIs" dxfId="9" priority="9" operator="greaterThan">
      <formula>2</formula>
    </cfRule>
    <cfRule type="cellIs" dxfId="8" priority="10" operator="lessThan">
      <formula>2</formula>
    </cfRule>
    <cfRule type="cellIs" dxfId="7" priority="11" operator="lessThan">
      <formula>2</formula>
    </cfRule>
    <cfRule type="cellIs" dxfId="6" priority="12" operator="greaterThan">
      <formula>2.5</formula>
    </cfRule>
  </conditionalFormatting>
  <conditionalFormatting sqref="X47:AE56">
    <cfRule type="cellIs" dxfId="5" priority="1" operator="between">
      <formula>1.5</formula>
      <formula>2</formula>
    </cfRule>
    <cfRule type="cellIs" dxfId="4" priority="2" operator="lessThan">
      <formula>1.5</formula>
    </cfRule>
    <cfRule type="cellIs" dxfId="3" priority="3" operator="greaterThan">
      <formula>2</formula>
    </cfRule>
    <cfRule type="cellIs" dxfId="2" priority="4" operator="lessThan">
      <formula>2</formula>
    </cfRule>
    <cfRule type="cellIs" dxfId="1" priority="5" operator="lessThan">
      <formula>2</formula>
    </cfRule>
    <cfRule type="cellIs" dxfId="0" priority="6" operator="greaterThan">
      <formula>2.5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Monocoque</vt:lpstr>
      <vt:lpstr>Bellhousing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Marco.Cova</dc:creator>
  <cp:lastModifiedBy>Marco.Cova</cp:lastModifiedBy>
  <dcterms:created xsi:type="dcterms:W3CDTF">2020-07-23T10:36:31Z</dcterms:created>
  <dcterms:modified xsi:type="dcterms:W3CDTF">2020-07-27T09:24:35Z</dcterms:modified>
</cp:coreProperties>
</file>