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E7275954-660C-4672-9907-C51FF3AEB06B}" xr6:coauthVersionLast="45" xr6:coauthVersionMax="45" xr10:uidLastSave="{00000000-0000-0000-0000-000000000000}"/>
  <bookViews>
    <workbookView xWindow="-120" yWindow="-120" windowWidth="38640" windowHeight="15840" activeTab="1" xr2:uid="{95BC0863-25A8-4654-98F4-5DDFADCC2FBF}"/>
  </bookViews>
  <sheets>
    <sheet name="Monocoque" sheetId="1" r:id="rId1"/>
    <sheet name="Bellhou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3" i="2" l="1"/>
  <c r="AJ51" i="2"/>
  <c r="AJ53" i="2" s="1"/>
  <c r="AJ47" i="2"/>
  <c r="AJ46" i="2"/>
  <c r="AJ41" i="2"/>
  <c r="AJ40" i="2"/>
  <c r="AJ37" i="2"/>
  <c r="AJ43" i="1"/>
  <c r="D95" i="2"/>
  <c r="D88" i="2"/>
  <c r="D87" i="2"/>
  <c r="O28" i="2"/>
  <c r="W28" i="2" s="1"/>
  <c r="N28" i="2"/>
  <c r="V28" i="2" s="1"/>
  <c r="M28" i="2"/>
  <c r="U28" i="2" s="1"/>
  <c r="L28" i="2"/>
  <c r="T28" i="2" s="1"/>
  <c r="K28" i="2"/>
  <c r="S28" i="2" s="1"/>
  <c r="J28" i="2"/>
  <c r="R28" i="2" s="1"/>
  <c r="I28" i="2"/>
  <c r="Q28" i="2" s="1"/>
  <c r="H28" i="2"/>
  <c r="P28" i="2" s="1"/>
  <c r="O27" i="2"/>
  <c r="W27" i="2" s="1"/>
  <c r="N27" i="2"/>
  <c r="V27" i="2" s="1"/>
  <c r="M27" i="2"/>
  <c r="U27" i="2" s="1"/>
  <c r="L27" i="2"/>
  <c r="T27" i="2" s="1"/>
  <c r="K27" i="2"/>
  <c r="S27" i="2" s="1"/>
  <c r="J27" i="2"/>
  <c r="R27" i="2" s="1"/>
  <c r="I27" i="2"/>
  <c r="Q27" i="2" s="1"/>
  <c r="H27" i="2"/>
  <c r="P27" i="2" s="1"/>
  <c r="O26" i="2"/>
  <c r="W26" i="2" s="1"/>
  <c r="N26" i="2"/>
  <c r="V26" i="2" s="1"/>
  <c r="M26" i="2"/>
  <c r="U26" i="2" s="1"/>
  <c r="L26" i="2"/>
  <c r="T26" i="2" s="1"/>
  <c r="K26" i="2"/>
  <c r="S26" i="2" s="1"/>
  <c r="J26" i="2"/>
  <c r="R26" i="2" s="1"/>
  <c r="I26" i="2"/>
  <c r="Q26" i="2" s="1"/>
  <c r="H26" i="2"/>
  <c r="P26" i="2" s="1"/>
  <c r="O25" i="2"/>
  <c r="W25" i="2" s="1"/>
  <c r="N25" i="2"/>
  <c r="V25" i="2" s="1"/>
  <c r="M25" i="2"/>
  <c r="U25" i="2" s="1"/>
  <c r="L25" i="2"/>
  <c r="T25" i="2" s="1"/>
  <c r="K25" i="2"/>
  <c r="S25" i="2" s="1"/>
  <c r="J25" i="2"/>
  <c r="R25" i="2" s="1"/>
  <c r="I25" i="2"/>
  <c r="Q25" i="2" s="1"/>
  <c r="H25" i="2"/>
  <c r="P25" i="2" s="1"/>
  <c r="O24" i="2"/>
  <c r="W24" i="2" s="1"/>
  <c r="N24" i="2"/>
  <c r="V24" i="2" s="1"/>
  <c r="M24" i="2"/>
  <c r="U24" i="2" s="1"/>
  <c r="L24" i="2"/>
  <c r="T24" i="2" s="1"/>
  <c r="K24" i="2"/>
  <c r="S24" i="2" s="1"/>
  <c r="J24" i="2"/>
  <c r="R24" i="2" s="1"/>
  <c r="I24" i="2"/>
  <c r="Q24" i="2" s="1"/>
  <c r="H24" i="2"/>
  <c r="P24" i="2" s="1"/>
  <c r="O23" i="2"/>
  <c r="W23" i="2" s="1"/>
  <c r="N23" i="2"/>
  <c r="V23" i="2" s="1"/>
  <c r="M23" i="2"/>
  <c r="U23" i="2" s="1"/>
  <c r="L23" i="2"/>
  <c r="T23" i="2" s="1"/>
  <c r="K23" i="2"/>
  <c r="S23" i="2" s="1"/>
  <c r="J23" i="2"/>
  <c r="R23" i="2" s="1"/>
  <c r="I23" i="2"/>
  <c r="Q23" i="2" s="1"/>
  <c r="H23" i="2"/>
  <c r="P23" i="2" s="1"/>
  <c r="O22" i="2"/>
  <c r="W22" i="2" s="1"/>
  <c r="N22" i="2"/>
  <c r="V22" i="2" s="1"/>
  <c r="M22" i="2"/>
  <c r="U22" i="2" s="1"/>
  <c r="L22" i="2"/>
  <c r="T22" i="2" s="1"/>
  <c r="K22" i="2"/>
  <c r="S22" i="2" s="1"/>
  <c r="J22" i="2"/>
  <c r="R22" i="2" s="1"/>
  <c r="I22" i="2"/>
  <c r="Q22" i="2" s="1"/>
  <c r="H22" i="2"/>
  <c r="P22" i="2" s="1"/>
  <c r="O21" i="2"/>
  <c r="W21" i="2" s="1"/>
  <c r="N21" i="2"/>
  <c r="V21" i="2" s="1"/>
  <c r="M21" i="2"/>
  <c r="U21" i="2" s="1"/>
  <c r="L21" i="2"/>
  <c r="T21" i="2" s="1"/>
  <c r="K21" i="2"/>
  <c r="S21" i="2" s="1"/>
  <c r="J21" i="2"/>
  <c r="R21" i="2" s="1"/>
  <c r="I21" i="2"/>
  <c r="Q21" i="2" s="1"/>
  <c r="H21" i="2"/>
  <c r="P21" i="2" s="1"/>
  <c r="O20" i="2"/>
  <c r="W20" i="2" s="1"/>
  <c r="N20" i="2"/>
  <c r="V20" i="2" s="1"/>
  <c r="M20" i="2"/>
  <c r="U20" i="2" s="1"/>
  <c r="L20" i="2"/>
  <c r="T20" i="2" s="1"/>
  <c r="K20" i="2"/>
  <c r="S20" i="2" s="1"/>
  <c r="J20" i="2"/>
  <c r="R20" i="2" s="1"/>
  <c r="I20" i="2"/>
  <c r="Q20" i="2" s="1"/>
  <c r="H20" i="2"/>
  <c r="P20" i="2" s="1"/>
  <c r="O19" i="2"/>
  <c r="W19" i="2" s="1"/>
  <c r="N19" i="2"/>
  <c r="V19" i="2" s="1"/>
  <c r="M19" i="2"/>
  <c r="U19" i="2" s="1"/>
  <c r="L19" i="2"/>
  <c r="T19" i="2" s="1"/>
  <c r="K19" i="2"/>
  <c r="S19" i="2" s="1"/>
  <c r="J19" i="2"/>
  <c r="R19" i="2" s="1"/>
  <c r="I19" i="2"/>
  <c r="Q19" i="2" s="1"/>
  <c r="H19" i="2"/>
  <c r="P19" i="2" s="1"/>
  <c r="AJ46" i="1"/>
  <c r="AJ55" i="2" l="1"/>
  <c r="AJ44" i="2"/>
  <c r="K41" i="2"/>
  <c r="AJ48" i="2"/>
  <c r="AJ49" i="2"/>
  <c r="AJ52" i="2"/>
  <c r="H33" i="2"/>
  <c r="D90" i="2"/>
  <c r="AJ41" i="1"/>
  <c r="K71" i="2" l="1"/>
  <c r="S71" i="2" s="1"/>
  <c r="K70" i="2"/>
  <c r="S70" i="2" s="1"/>
  <c r="K69" i="2"/>
  <c r="S69" i="2" s="1"/>
  <c r="K68" i="2"/>
  <c r="S68" i="2" s="1"/>
  <c r="K67" i="2"/>
  <c r="S67" i="2" s="1"/>
  <c r="K66" i="2"/>
  <c r="S66" i="2" s="1"/>
  <c r="K65" i="2"/>
  <c r="S65" i="2" s="1"/>
  <c r="K64" i="2"/>
  <c r="S64" i="2" s="1"/>
  <c r="K63" i="2"/>
  <c r="S63" i="2" s="1"/>
  <c r="K62" i="2"/>
  <c r="S62" i="2" s="1"/>
  <c r="J71" i="2"/>
  <c r="R71" i="2" s="1"/>
  <c r="J70" i="2"/>
  <c r="R70" i="2" s="1"/>
  <c r="J69" i="2"/>
  <c r="R69" i="2" s="1"/>
  <c r="J68" i="2"/>
  <c r="R68" i="2" s="1"/>
  <c r="J67" i="2"/>
  <c r="R67" i="2" s="1"/>
  <c r="J66" i="2"/>
  <c r="R66" i="2" s="1"/>
  <c r="J65" i="2"/>
  <c r="R65" i="2" s="1"/>
  <c r="J64" i="2"/>
  <c r="R64" i="2" s="1"/>
  <c r="J63" i="2"/>
  <c r="R63" i="2" s="1"/>
  <c r="J62" i="2"/>
  <c r="R62" i="2" s="1"/>
  <c r="H71" i="2"/>
  <c r="P71" i="2" s="1"/>
  <c r="H70" i="2"/>
  <c r="P70" i="2" s="1"/>
  <c r="H69" i="2"/>
  <c r="P69" i="2" s="1"/>
  <c r="H68" i="2"/>
  <c r="P68" i="2" s="1"/>
  <c r="H67" i="2"/>
  <c r="P67" i="2" s="1"/>
  <c r="H66" i="2"/>
  <c r="P66" i="2" s="1"/>
  <c r="H65" i="2"/>
  <c r="P65" i="2" s="1"/>
  <c r="H64" i="2"/>
  <c r="P64" i="2" s="1"/>
  <c r="H63" i="2"/>
  <c r="P63" i="2" s="1"/>
  <c r="H62" i="2"/>
  <c r="P62" i="2" s="1"/>
  <c r="N71" i="2"/>
  <c r="V71" i="2" s="1"/>
  <c r="N70" i="2"/>
  <c r="V70" i="2" s="1"/>
  <c r="N69" i="2"/>
  <c r="V69" i="2" s="1"/>
  <c r="N68" i="2"/>
  <c r="V68" i="2" s="1"/>
  <c r="N67" i="2"/>
  <c r="V67" i="2" s="1"/>
  <c r="N66" i="2"/>
  <c r="V66" i="2" s="1"/>
  <c r="N65" i="2"/>
  <c r="V65" i="2" s="1"/>
  <c r="N64" i="2"/>
  <c r="V64" i="2" s="1"/>
  <c r="N63" i="2"/>
  <c r="V63" i="2" s="1"/>
  <c r="N62" i="2"/>
  <c r="V62" i="2" s="1"/>
  <c r="L70" i="2"/>
  <c r="T70" i="2" s="1"/>
  <c r="L68" i="2"/>
  <c r="T68" i="2" s="1"/>
  <c r="L66" i="2"/>
  <c r="T66" i="2" s="1"/>
  <c r="L64" i="2"/>
  <c r="T64" i="2" s="1"/>
  <c r="L62" i="2"/>
  <c r="T62" i="2" s="1"/>
  <c r="I70" i="2"/>
  <c r="Q70" i="2" s="1"/>
  <c r="I68" i="2"/>
  <c r="Q68" i="2" s="1"/>
  <c r="I66" i="2"/>
  <c r="Q66" i="2" s="1"/>
  <c r="I64" i="2"/>
  <c r="Q64" i="2" s="1"/>
  <c r="I62" i="2"/>
  <c r="Q62" i="2" s="1"/>
  <c r="O71" i="2"/>
  <c r="W71" i="2" s="1"/>
  <c r="O69" i="2"/>
  <c r="W69" i="2" s="1"/>
  <c r="O67" i="2"/>
  <c r="W67" i="2" s="1"/>
  <c r="O65" i="2"/>
  <c r="W65" i="2" s="1"/>
  <c r="O63" i="2"/>
  <c r="W63" i="2" s="1"/>
  <c r="O70" i="2"/>
  <c r="W70" i="2" s="1"/>
  <c r="O66" i="2"/>
  <c r="W66" i="2" s="1"/>
  <c r="O64" i="2"/>
  <c r="W64" i="2" s="1"/>
  <c r="M71" i="2"/>
  <c r="U71" i="2" s="1"/>
  <c r="M69" i="2"/>
  <c r="U69" i="2" s="1"/>
  <c r="M67" i="2"/>
  <c r="U67" i="2" s="1"/>
  <c r="M65" i="2"/>
  <c r="U65" i="2" s="1"/>
  <c r="M63" i="2"/>
  <c r="U63" i="2" s="1"/>
  <c r="O68" i="2"/>
  <c r="W68" i="2" s="1"/>
  <c r="L71" i="2"/>
  <c r="T71" i="2" s="1"/>
  <c r="L69" i="2"/>
  <c r="T69" i="2" s="1"/>
  <c r="L67" i="2"/>
  <c r="T67" i="2" s="1"/>
  <c r="L65" i="2"/>
  <c r="T65" i="2" s="1"/>
  <c r="L63" i="2"/>
  <c r="T63" i="2" s="1"/>
  <c r="O62" i="2"/>
  <c r="W62" i="2" s="1"/>
  <c r="I71" i="2"/>
  <c r="Q71" i="2" s="1"/>
  <c r="I69" i="2"/>
  <c r="Q69" i="2" s="1"/>
  <c r="I67" i="2"/>
  <c r="Q67" i="2" s="1"/>
  <c r="I65" i="2"/>
  <c r="Q65" i="2" s="1"/>
  <c r="I63" i="2"/>
  <c r="Q63" i="2" s="1"/>
  <c r="M70" i="2"/>
  <c r="U70" i="2" s="1"/>
  <c r="M68" i="2"/>
  <c r="U68" i="2" s="1"/>
  <c r="AC68" i="2" s="1"/>
  <c r="M66" i="2"/>
  <c r="U66" i="2" s="1"/>
  <c r="M64" i="2"/>
  <c r="U64" i="2" s="1"/>
  <c r="M62" i="2"/>
  <c r="U62" i="2" s="1"/>
  <c r="AA71" i="2"/>
  <c r="K2" i="2"/>
  <c r="K2" i="1"/>
  <c r="AE66" i="2" l="1"/>
  <c r="AB69" i="2"/>
  <c r="AD70" i="2"/>
  <c r="AB64" i="2"/>
  <c r="AE68" i="2"/>
  <c r="AE70" i="2"/>
  <c r="AD66" i="2"/>
  <c r="AC62" i="2"/>
  <c r="Y66" i="2"/>
  <c r="AC64" i="2"/>
  <c r="Y67" i="2"/>
  <c r="AD62" i="2"/>
  <c r="AC67" i="2"/>
  <c r="AE69" i="2"/>
  <c r="X64" i="2"/>
  <c r="X68" i="2"/>
  <c r="Z62" i="2"/>
  <c r="Z66" i="2"/>
  <c r="Z70" i="2"/>
  <c r="AA64" i="2"/>
  <c r="AA68" i="2"/>
  <c r="AC70" i="2"/>
  <c r="AE62" i="2"/>
  <c r="Y69" i="2"/>
  <c r="AB63" i="2"/>
  <c r="AB71" i="2"/>
  <c r="Y68" i="2"/>
  <c r="AB66" i="2"/>
  <c r="AD63" i="2"/>
  <c r="AD67" i="2"/>
  <c r="AD71" i="2"/>
  <c r="AC69" i="2"/>
  <c r="AE63" i="2"/>
  <c r="AE71" i="2"/>
  <c r="X65" i="2"/>
  <c r="X69" i="2"/>
  <c r="Z63" i="2"/>
  <c r="Z67" i="2"/>
  <c r="Z71" i="2"/>
  <c r="AA65" i="2"/>
  <c r="AA69" i="2"/>
  <c r="AB65" i="2"/>
  <c r="Y62" i="2"/>
  <c r="Y70" i="2"/>
  <c r="AB68" i="2"/>
  <c r="AD64" i="2"/>
  <c r="AD68" i="2"/>
  <c r="Y63" i="2"/>
  <c r="Y71" i="2"/>
  <c r="AC66" i="2"/>
  <c r="AC63" i="2"/>
  <c r="AC71" i="2"/>
  <c r="AE65" i="2"/>
  <c r="X62" i="2"/>
  <c r="X66" i="2"/>
  <c r="X70" i="2"/>
  <c r="Z64" i="2"/>
  <c r="Z68" i="2"/>
  <c r="AA62" i="2"/>
  <c r="AA66" i="2"/>
  <c r="AA70" i="2"/>
  <c r="Y65" i="2"/>
  <c r="AE64" i="2"/>
  <c r="AB67" i="2"/>
  <c r="Y64" i="2"/>
  <c r="AB62" i="2"/>
  <c r="AB70" i="2"/>
  <c r="AD65" i="2"/>
  <c r="AD69" i="2"/>
  <c r="AC65" i="2"/>
  <c r="AE67" i="2"/>
  <c r="X63" i="2"/>
  <c r="X67" i="2"/>
  <c r="X71" i="2"/>
  <c r="Z65" i="2"/>
  <c r="Z69" i="2"/>
  <c r="AA63" i="2"/>
  <c r="AA67" i="2"/>
  <c r="K42" i="2" l="1"/>
  <c r="S42" i="2" s="1"/>
  <c r="AA42" i="2" s="1"/>
  <c r="S41" i="2"/>
  <c r="K40" i="2"/>
  <c r="S40" i="2" s="1"/>
  <c r="K39" i="2"/>
  <c r="S39" i="2" s="1"/>
  <c r="K38" i="2"/>
  <c r="S38" i="2" s="1"/>
  <c r="K37" i="2"/>
  <c r="S37" i="2" s="1"/>
  <c r="K36" i="2"/>
  <c r="S36" i="2" s="1"/>
  <c r="K35" i="2"/>
  <c r="S35" i="2" s="1"/>
  <c r="J42" i="2"/>
  <c r="R42" i="2" s="1"/>
  <c r="J41" i="2"/>
  <c r="R41" i="2" s="1"/>
  <c r="J40" i="2"/>
  <c r="R40" i="2" s="1"/>
  <c r="J39" i="2"/>
  <c r="R39" i="2" s="1"/>
  <c r="J38" i="2"/>
  <c r="R38" i="2" s="1"/>
  <c r="J37" i="2"/>
  <c r="R37" i="2" s="1"/>
  <c r="J36" i="2"/>
  <c r="R36" i="2" s="1"/>
  <c r="J35" i="2"/>
  <c r="R35" i="2" s="1"/>
  <c r="H42" i="2"/>
  <c r="P42" i="2" s="1"/>
  <c r="H41" i="2"/>
  <c r="P41" i="2" s="1"/>
  <c r="H40" i="2"/>
  <c r="P40" i="2" s="1"/>
  <c r="H39" i="2"/>
  <c r="P39" i="2" s="1"/>
  <c r="H38" i="2"/>
  <c r="P38" i="2" s="1"/>
  <c r="H37" i="2"/>
  <c r="P37" i="2" s="1"/>
  <c r="H36" i="2"/>
  <c r="P36" i="2" s="1"/>
  <c r="N42" i="2"/>
  <c r="V42" i="2" s="1"/>
  <c r="N41" i="2"/>
  <c r="V41" i="2" s="1"/>
  <c r="N40" i="2"/>
  <c r="V40" i="2" s="1"/>
  <c r="N39" i="2"/>
  <c r="V39" i="2" s="1"/>
  <c r="N38" i="2"/>
  <c r="V38" i="2" s="1"/>
  <c r="N37" i="2"/>
  <c r="V37" i="2" s="1"/>
  <c r="L41" i="2"/>
  <c r="T41" i="2" s="1"/>
  <c r="L39" i="2"/>
  <c r="T39" i="2" s="1"/>
  <c r="L37" i="2"/>
  <c r="T37" i="2" s="1"/>
  <c r="O34" i="2"/>
  <c r="W34" i="2" s="1"/>
  <c r="O33" i="2"/>
  <c r="W33" i="2" s="1"/>
  <c r="O39" i="2"/>
  <c r="W39" i="2" s="1"/>
  <c r="I41" i="2"/>
  <c r="Q41" i="2" s="1"/>
  <c r="I39" i="2"/>
  <c r="Q39" i="2" s="1"/>
  <c r="I37" i="2"/>
  <c r="Q37" i="2" s="1"/>
  <c r="N34" i="2"/>
  <c r="V34" i="2" s="1"/>
  <c r="N33" i="2"/>
  <c r="V33" i="2" s="1"/>
  <c r="O37" i="2"/>
  <c r="W37" i="2" s="1"/>
  <c r="O42" i="2"/>
  <c r="W42" i="2" s="1"/>
  <c r="O40" i="2"/>
  <c r="W40" i="2" s="1"/>
  <c r="O38" i="2"/>
  <c r="W38" i="2" s="1"/>
  <c r="O36" i="2"/>
  <c r="W36" i="2" s="1"/>
  <c r="O35" i="2"/>
  <c r="W35" i="2" s="1"/>
  <c r="M34" i="2"/>
  <c r="U34" i="2" s="1"/>
  <c r="M33" i="2"/>
  <c r="U33" i="2" s="1"/>
  <c r="M42" i="2"/>
  <c r="U42" i="2" s="1"/>
  <c r="M40" i="2"/>
  <c r="U40" i="2" s="1"/>
  <c r="M38" i="2"/>
  <c r="U38" i="2" s="1"/>
  <c r="N36" i="2"/>
  <c r="V36" i="2" s="1"/>
  <c r="N35" i="2"/>
  <c r="V35" i="2" s="1"/>
  <c r="L34" i="2"/>
  <c r="T34" i="2" s="1"/>
  <c r="L33" i="2"/>
  <c r="T33" i="2" s="1"/>
  <c r="L42" i="2"/>
  <c r="T42" i="2" s="1"/>
  <c r="L40" i="2"/>
  <c r="T40" i="2" s="1"/>
  <c r="L38" i="2"/>
  <c r="T38" i="2" s="1"/>
  <c r="M36" i="2"/>
  <c r="U36" i="2" s="1"/>
  <c r="M35" i="2"/>
  <c r="U35" i="2" s="1"/>
  <c r="K34" i="2"/>
  <c r="S34" i="2" s="1"/>
  <c r="K33" i="2"/>
  <c r="S33" i="2" s="1"/>
  <c r="O41" i="2"/>
  <c r="W41" i="2" s="1"/>
  <c r="I35" i="2"/>
  <c r="Q35" i="2" s="1"/>
  <c r="I42" i="2"/>
  <c r="Q42" i="2" s="1"/>
  <c r="I40" i="2"/>
  <c r="Q40" i="2" s="1"/>
  <c r="I38" i="2"/>
  <c r="Q38" i="2" s="1"/>
  <c r="L36" i="2"/>
  <c r="T36" i="2" s="1"/>
  <c r="L35" i="2"/>
  <c r="T35" i="2" s="1"/>
  <c r="J34" i="2"/>
  <c r="R34" i="2" s="1"/>
  <c r="J33" i="2"/>
  <c r="R33" i="2" s="1"/>
  <c r="I34" i="2"/>
  <c r="Q34" i="2" s="1"/>
  <c r="M41" i="2"/>
  <c r="U41" i="2" s="1"/>
  <c r="M39" i="2"/>
  <c r="U39" i="2" s="1"/>
  <c r="M37" i="2"/>
  <c r="U37" i="2" s="1"/>
  <c r="H35" i="2"/>
  <c r="P35" i="2" s="1"/>
  <c r="H34" i="2"/>
  <c r="P34" i="2" s="1"/>
  <c r="P33" i="2"/>
  <c r="I36" i="2"/>
  <c r="Q36" i="2" s="1"/>
  <c r="I33" i="2"/>
  <c r="Q33" i="2" s="1"/>
  <c r="K56" i="2"/>
  <c r="S56" i="2" s="1"/>
  <c r="AA56" i="2" s="1"/>
  <c r="K55" i="2"/>
  <c r="S55" i="2" s="1"/>
  <c r="K54" i="2"/>
  <c r="S54" i="2" s="1"/>
  <c r="K53" i="2"/>
  <c r="S53" i="2" s="1"/>
  <c r="AA53" i="2" s="1"/>
  <c r="K52" i="2"/>
  <c r="S52" i="2" s="1"/>
  <c r="K51" i="2"/>
  <c r="S51" i="2" s="1"/>
  <c r="K50" i="2"/>
  <c r="S50" i="2" s="1"/>
  <c r="K49" i="2"/>
  <c r="S49" i="2" s="1"/>
  <c r="AA49" i="2" s="1"/>
  <c r="K48" i="2"/>
  <c r="S48" i="2" s="1"/>
  <c r="K47" i="2"/>
  <c r="S47" i="2" s="1"/>
  <c r="J56" i="2"/>
  <c r="R56" i="2" s="1"/>
  <c r="J55" i="2"/>
  <c r="R55" i="2" s="1"/>
  <c r="Z55" i="2" s="1"/>
  <c r="J54" i="2"/>
  <c r="R54" i="2" s="1"/>
  <c r="J53" i="2"/>
  <c r="R53" i="2" s="1"/>
  <c r="J52" i="2"/>
  <c r="R52" i="2" s="1"/>
  <c r="J51" i="2"/>
  <c r="R51" i="2" s="1"/>
  <c r="Z51" i="2" s="1"/>
  <c r="J50" i="2"/>
  <c r="R50" i="2" s="1"/>
  <c r="J49" i="2"/>
  <c r="R49" i="2" s="1"/>
  <c r="J48" i="2"/>
  <c r="R48" i="2" s="1"/>
  <c r="J47" i="2"/>
  <c r="R47" i="2" s="1"/>
  <c r="Z47" i="2" s="1"/>
  <c r="H56" i="2"/>
  <c r="P56" i="2" s="1"/>
  <c r="H55" i="2"/>
  <c r="P55" i="2" s="1"/>
  <c r="H54" i="2"/>
  <c r="P54" i="2" s="1"/>
  <c r="H53" i="2"/>
  <c r="P53" i="2" s="1"/>
  <c r="X53" i="2" s="1"/>
  <c r="H52" i="2"/>
  <c r="P52" i="2" s="1"/>
  <c r="H51" i="2"/>
  <c r="P51" i="2" s="1"/>
  <c r="H50" i="2"/>
  <c r="P50" i="2" s="1"/>
  <c r="H49" i="2"/>
  <c r="P49" i="2" s="1"/>
  <c r="X49" i="2" s="1"/>
  <c r="H48" i="2"/>
  <c r="P48" i="2" s="1"/>
  <c r="H47" i="2"/>
  <c r="P47" i="2" s="1"/>
  <c r="N56" i="2"/>
  <c r="V56" i="2" s="1"/>
  <c r="N55" i="2"/>
  <c r="V55" i="2" s="1"/>
  <c r="AD55" i="2" s="1"/>
  <c r="N54" i="2"/>
  <c r="V54" i="2" s="1"/>
  <c r="N53" i="2"/>
  <c r="V53" i="2" s="1"/>
  <c r="N52" i="2"/>
  <c r="V52" i="2" s="1"/>
  <c r="N51" i="2"/>
  <c r="V51" i="2" s="1"/>
  <c r="AD51" i="2" s="1"/>
  <c r="N50" i="2"/>
  <c r="V50" i="2" s="1"/>
  <c r="N49" i="2"/>
  <c r="V49" i="2" s="1"/>
  <c r="N48" i="2"/>
  <c r="V48" i="2" s="1"/>
  <c r="N47" i="2"/>
  <c r="V47" i="2" s="1"/>
  <c r="AD47" i="2" s="1"/>
  <c r="L55" i="2"/>
  <c r="T55" i="2" s="1"/>
  <c r="L53" i="2"/>
  <c r="T53" i="2" s="1"/>
  <c r="L51" i="2"/>
  <c r="T51" i="2" s="1"/>
  <c r="L49" i="2"/>
  <c r="T49" i="2" s="1"/>
  <c r="AB49" i="2" s="1"/>
  <c r="L47" i="2"/>
  <c r="T47" i="2" s="1"/>
  <c r="O49" i="2"/>
  <c r="W49" i="2" s="1"/>
  <c r="I55" i="2"/>
  <c r="Q55" i="2" s="1"/>
  <c r="I53" i="2"/>
  <c r="Q53" i="2" s="1"/>
  <c r="I51" i="2"/>
  <c r="Q51" i="2" s="1"/>
  <c r="I49" i="2"/>
  <c r="Q49" i="2" s="1"/>
  <c r="I47" i="2"/>
  <c r="Q47" i="2" s="1"/>
  <c r="O56" i="2"/>
  <c r="W56" i="2" s="1"/>
  <c r="AE56" i="2" s="1"/>
  <c r="O54" i="2"/>
  <c r="W54" i="2" s="1"/>
  <c r="O52" i="2"/>
  <c r="W52" i="2" s="1"/>
  <c r="O50" i="2"/>
  <c r="W50" i="2" s="1"/>
  <c r="O48" i="2"/>
  <c r="W48" i="2" s="1"/>
  <c r="AE48" i="2" s="1"/>
  <c r="O47" i="2"/>
  <c r="W47" i="2" s="1"/>
  <c r="M56" i="2"/>
  <c r="U56" i="2" s="1"/>
  <c r="M54" i="2"/>
  <c r="U54" i="2" s="1"/>
  <c r="M52" i="2"/>
  <c r="U52" i="2" s="1"/>
  <c r="AC52" i="2" s="1"/>
  <c r="M50" i="2"/>
  <c r="U50" i="2" s="1"/>
  <c r="M48" i="2"/>
  <c r="U48" i="2" s="1"/>
  <c r="L56" i="2"/>
  <c r="T56" i="2" s="1"/>
  <c r="AB56" i="2" s="1"/>
  <c r="L54" i="2"/>
  <c r="T54" i="2" s="1"/>
  <c r="L52" i="2"/>
  <c r="T52" i="2" s="1"/>
  <c r="L50" i="2"/>
  <c r="T50" i="2" s="1"/>
  <c r="L48" i="2"/>
  <c r="T48" i="2" s="1"/>
  <c r="AB48" i="2" s="1"/>
  <c r="I56" i="2"/>
  <c r="Q56" i="2" s="1"/>
  <c r="I54" i="2"/>
  <c r="Q54" i="2" s="1"/>
  <c r="I52" i="2"/>
  <c r="Q52" i="2" s="1"/>
  <c r="I50" i="2"/>
  <c r="Q50" i="2" s="1"/>
  <c r="Y50" i="2" s="1"/>
  <c r="I48" i="2"/>
  <c r="Q48" i="2" s="1"/>
  <c r="O55" i="2"/>
  <c r="W55" i="2" s="1"/>
  <c r="O53" i="2"/>
  <c r="W53" i="2" s="1"/>
  <c r="O51" i="2"/>
  <c r="W51" i="2" s="1"/>
  <c r="M55" i="2"/>
  <c r="U55" i="2" s="1"/>
  <c r="M53" i="2"/>
  <c r="U53" i="2" s="1"/>
  <c r="M51" i="2"/>
  <c r="U51" i="2" s="1"/>
  <c r="M49" i="2"/>
  <c r="U49" i="2" s="1"/>
  <c r="M47" i="2"/>
  <c r="U47" i="2" s="1"/>
  <c r="AJ40" i="1"/>
  <c r="AJ37" i="1"/>
  <c r="D95" i="1"/>
  <c r="AA35" i="2" l="1"/>
  <c r="AB40" i="2"/>
  <c r="X39" i="2"/>
  <c r="Z33" i="2"/>
  <c r="Z39" i="2"/>
  <c r="AB39" i="2"/>
  <c r="X35" i="2"/>
  <c r="AC37" i="2"/>
  <c r="AA39" i="2"/>
  <c r="Z35" i="2"/>
  <c r="AC51" i="2"/>
  <c r="AE49" i="2"/>
  <c r="AC53" i="2"/>
  <c r="Y51" i="2"/>
  <c r="Y38" i="2"/>
  <c r="AA33" i="2"/>
  <c r="AB34" i="2"/>
  <c r="AC40" i="2"/>
  <c r="AC34" i="2"/>
  <c r="AE40" i="2"/>
  <c r="AC35" i="2"/>
  <c r="AD38" i="2"/>
  <c r="AD42" i="2"/>
  <c r="AE47" i="2"/>
  <c r="AE51" i="2"/>
  <c r="Y40" i="2"/>
  <c r="AA34" i="2"/>
  <c r="Y35" i="2"/>
  <c r="AC42" i="2"/>
  <c r="AB35" i="2"/>
  <c r="AE42" i="2"/>
  <c r="Y37" i="2"/>
  <c r="AE33" i="2"/>
  <c r="AD39" i="2"/>
  <c r="AC47" i="2"/>
  <c r="Y53" i="2"/>
  <c r="Y52" i="2"/>
  <c r="AB50" i="2"/>
  <c r="AE55" i="2"/>
  <c r="AC54" i="2"/>
  <c r="AE50" i="2"/>
  <c r="AB51" i="2"/>
  <c r="AD48" i="2"/>
  <c r="AD52" i="2"/>
  <c r="AD56" i="2"/>
  <c r="X50" i="2"/>
  <c r="X54" i="2"/>
  <c r="Z48" i="2"/>
  <c r="Z52" i="2"/>
  <c r="Z56" i="2"/>
  <c r="AA50" i="2"/>
  <c r="AA54" i="2"/>
  <c r="X33" i="2"/>
  <c r="AC39" i="2"/>
  <c r="Z34" i="2"/>
  <c r="AB42" i="2"/>
  <c r="Y33" i="2"/>
  <c r="AB41" i="2"/>
  <c r="X36" i="2"/>
  <c r="X40" i="2"/>
  <c r="Z36" i="2"/>
  <c r="Z40" i="2"/>
  <c r="AA36" i="2"/>
  <c r="AA40" i="2"/>
  <c r="AC55" i="2"/>
  <c r="Y47" i="2"/>
  <c r="Y55" i="2"/>
  <c r="Y42" i="2"/>
  <c r="AE37" i="2"/>
  <c r="AC36" i="2"/>
  <c r="AE39" i="2"/>
  <c r="AE36" i="2"/>
  <c r="Y39" i="2"/>
  <c r="AE34" i="2"/>
  <c r="AD36" i="2"/>
  <c r="AD40" i="2"/>
  <c r="AC49" i="2"/>
  <c r="Y54" i="2"/>
  <c r="AB52" i="2"/>
  <c r="AC48" i="2"/>
  <c r="AC56" i="2"/>
  <c r="AE52" i="2"/>
  <c r="AB53" i="2"/>
  <c r="AD49" i="2"/>
  <c r="AD53" i="2"/>
  <c r="X47" i="2"/>
  <c r="X51" i="2"/>
  <c r="X55" i="2"/>
  <c r="Z49" i="2"/>
  <c r="Z53" i="2"/>
  <c r="AA47" i="2"/>
  <c r="AA51" i="2"/>
  <c r="AA55" i="2"/>
  <c r="X34" i="2"/>
  <c r="AC41" i="2"/>
  <c r="AB36" i="2"/>
  <c r="AD33" i="2"/>
  <c r="AD35" i="2"/>
  <c r="X37" i="2"/>
  <c r="X41" i="2"/>
  <c r="Z37" i="2"/>
  <c r="Z41" i="2"/>
  <c r="AA37" i="2"/>
  <c r="AA41" i="2"/>
  <c r="Y49" i="2"/>
  <c r="Y36" i="2"/>
  <c r="AB33" i="2"/>
  <c r="AC38" i="2"/>
  <c r="AC33" i="2"/>
  <c r="AE38" i="2"/>
  <c r="Y41" i="2"/>
  <c r="AD37" i="2"/>
  <c r="AD41" i="2"/>
  <c r="Y48" i="2"/>
  <c r="Y56" i="2"/>
  <c r="AB54" i="2"/>
  <c r="AC50" i="2"/>
  <c r="AE53" i="2"/>
  <c r="AE54" i="2"/>
  <c r="AB47" i="2"/>
  <c r="AB55" i="2"/>
  <c r="AD50" i="2"/>
  <c r="AD54" i="2"/>
  <c r="X48" i="2"/>
  <c r="X52" i="2"/>
  <c r="X56" i="2"/>
  <c r="Z50" i="2"/>
  <c r="Z54" i="2"/>
  <c r="AA48" i="2"/>
  <c r="AA52" i="2"/>
  <c r="AE35" i="2"/>
  <c r="AE41" i="2"/>
  <c r="AB38" i="2"/>
  <c r="AD34" i="2"/>
  <c r="Y34" i="2"/>
  <c r="AB37" i="2"/>
  <c r="X38" i="2"/>
  <c r="X42" i="2"/>
  <c r="Z38" i="2"/>
  <c r="Z42" i="2"/>
  <c r="AA38" i="2"/>
  <c r="O28" i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R23" i="1" s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P20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88" i="1"/>
  <c r="D87" i="1"/>
  <c r="D90" i="1" l="1"/>
  <c r="P24" i="1"/>
  <c r="R22" i="1"/>
  <c r="P27" i="1"/>
  <c r="Q28" i="1"/>
  <c r="P22" i="1"/>
  <c r="P25" i="1"/>
  <c r="R19" i="1"/>
  <c r="Q25" i="1"/>
  <c r="AJ44" i="1" l="1"/>
  <c r="AJ51" i="1"/>
  <c r="AJ47" i="1"/>
  <c r="AJ55" i="1" s="1"/>
  <c r="H65" i="1" l="1"/>
  <c r="P65" i="1" s="1"/>
  <c r="J63" i="1"/>
  <c r="R63" i="1" s="1"/>
  <c r="K64" i="1"/>
  <c r="S64" i="1" s="1"/>
  <c r="L65" i="1"/>
  <c r="T65" i="1" s="1"/>
  <c r="M66" i="1"/>
  <c r="U66" i="1" s="1"/>
  <c r="N67" i="1"/>
  <c r="V67" i="1" s="1"/>
  <c r="O68" i="1"/>
  <c r="W68" i="1" s="1"/>
  <c r="I70" i="1"/>
  <c r="Q70" i="1" s="1"/>
  <c r="J71" i="1"/>
  <c r="R71" i="1" s="1"/>
  <c r="L62" i="1"/>
  <c r="T62" i="1" s="1"/>
  <c r="H66" i="1"/>
  <c r="P66" i="1" s="1"/>
  <c r="K63" i="1"/>
  <c r="S63" i="1" s="1"/>
  <c r="L64" i="1"/>
  <c r="T64" i="1" s="1"/>
  <c r="M65" i="1"/>
  <c r="U65" i="1" s="1"/>
  <c r="N66" i="1"/>
  <c r="V66" i="1" s="1"/>
  <c r="O67" i="1"/>
  <c r="W67" i="1" s="1"/>
  <c r="I69" i="1"/>
  <c r="Q69" i="1" s="1"/>
  <c r="J70" i="1"/>
  <c r="R70" i="1" s="1"/>
  <c r="K71" i="1"/>
  <c r="S71" i="1" s="1"/>
  <c r="M62" i="1"/>
  <c r="U62" i="1" s="1"/>
  <c r="M63" i="1"/>
  <c r="U63" i="1" s="1"/>
  <c r="N64" i="1"/>
  <c r="V64" i="1" s="1"/>
  <c r="O65" i="1"/>
  <c r="W65" i="1" s="1"/>
  <c r="I67" i="1"/>
  <c r="Q67" i="1" s="1"/>
  <c r="K69" i="1"/>
  <c r="S69" i="1" s="1"/>
  <c r="M71" i="1"/>
  <c r="U71" i="1" s="1"/>
  <c r="O62" i="1"/>
  <c r="W62" i="1" s="1"/>
  <c r="K66" i="1"/>
  <c r="S66" i="1" s="1"/>
  <c r="N69" i="1"/>
  <c r="V69" i="1" s="1"/>
  <c r="H64" i="1"/>
  <c r="P64" i="1" s="1"/>
  <c r="L66" i="1"/>
  <c r="T66" i="1" s="1"/>
  <c r="N68" i="1"/>
  <c r="V68" i="1" s="1"/>
  <c r="I71" i="1"/>
  <c r="Q71" i="1" s="1"/>
  <c r="H67" i="1"/>
  <c r="P67" i="1" s="1"/>
  <c r="L63" i="1"/>
  <c r="T63" i="1" s="1"/>
  <c r="M64" i="1"/>
  <c r="U64" i="1" s="1"/>
  <c r="N65" i="1"/>
  <c r="V65" i="1" s="1"/>
  <c r="O66" i="1"/>
  <c r="W66" i="1" s="1"/>
  <c r="I68" i="1"/>
  <c r="Q68" i="1" s="1"/>
  <c r="J69" i="1"/>
  <c r="R69" i="1" s="1"/>
  <c r="K70" i="1"/>
  <c r="L71" i="1"/>
  <c r="T71" i="1" s="1"/>
  <c r="N62" i="1"/>
  <c r="V62" i="1" s="1"/>
  <c r="H68" i="1"/>
  <c r="P68" i="1" s="1"/>
  <c r="J68" i="1"/>
  <c r="R68" i="1" s="1"/>
  <c r="L70" i="1"/>
  <c r="T70" i="1" s="1"/>
  <c r="J65" i="1"/>
  <c r="R65" i="1" s="1"/>
  <c r="M68" i="1"/>
  <c r="U68" i="1" s="1"/>
  <c r="J64" i="1"/>
  <c r="R64" i="1" s="1"/>
  <c r="M67" i="1"/>
  <c r="U67" i="1" s="1"/>
  <c r="H69" i="1"/>
  <c r="P69" i="1" s="1"/>
  <c r="N63" i="1"/>
  <c r="V63" i="1" s="1"/>
  <c r="O64" i="1"/>
  <c r="W64" i="1" s="1"/>
  <c r="I66" i="1"/>
  <c r="Q66" i="1" s="1"/>
  <c r="J67" i="1"/>
  <c r="R67" i="1" s="1"/>
  <c r="K68" i="1"/>
  <c r="S68" i="1" s="1"/>
  <c r="L69" i="1"/>
  <c r="T69" i="1" s="1"/>
  <c r="M70" i="1"/>
  <c r="U70" i="1" s="1"/>
  <c r="N71" i="1"/>
  <c r="V71" i="1" s="1"/>
  <c r="I62" i="1"/>
  <c r="Q62" i="1" s="1"/>
  <c r="H70" i="1"/>
  <c r="P70" i="1" s="1"/>
  <c r="O63" i="1"/>
  <c r="W63" i="1" s="1"/>
  <c r="I65" i="1"/>
  <c r="Q65" i="1" s="1"/>
  <c r="J66" i="1"/>
  <c r="R66" i="1" s="1"/>
  <c r="K67" i="1"/>
  <c r="S67" i="1" s="1"/>
  <c r="L68" i="1"/>
  <c r="T68" i="1" s="1"/>
  <c r="M69" i="1"/>
  <c r="U69" i="1" s="1"/>
  <c r="N70" i="1"/>
  <c r="V70" i="1" s="1"/>
  <c r="O71" i="1"/>
  <c r="W71" i="1" s="1"/>
  <c r="H62" i="1"/>
  <c r="P62" i="1" s="1"/>
  <c r="H63" i="1"/>
  <c r="P63" i="1" s="1"/>
  <c r="H71" i="1"/>
  <c r="P71" i="1" s="1"/>
  <c r="I64" i="1"/>
  <c r="Q64" i="1" s="1"/>
  <c r="L67" i="1"/>
  <c r="T67" i="1" s="1"/>
  <c r="O70" i="1"/>
  <c r="W70" i="1" s="1"/>
  <c r="J62" i="1"/>
  <c r="R62" i="1" s="1"/>
  <c r="I63" i="1"/>
  <c r="Q63" i="1" s="1"/>
  <c r="K65" i="1"/>
  <c r="S65" i="1" s="1"/>
  <c r="O69" i="1"/>
  <c r="W69" i="1" s="1"/>
  <c r="K62" i="1"/>
  <c r="S62" i="1" s="1"/>
  <c r="M36" i="1"/>
  <c r="U36" i="1" s="1"/>
  <c r="S70" i="1"/>
  <c r="AJ53" i="1"/>
  <c r="AJ52" i="1"/>
  <c r="AJ49" i="1"/>
  <c r="H41" i="1"/>
  <c r="P41" i="1" s="1"/>
  <c r="H33" i="1"/>
  <c r="P33" i="1" s="1"/>
  <c r="K42" i="1"/>
  <c r="S42" i="1" s="1"/>
  <c r="M39" i="1"/>
  <c r="U39" i="1" s="1"/>
  <c r="M41" i="1"/>
  <c r="U41" i="1" s="1"/>
  <c r="N36" i="1"/>
  <c r="V36" i="1" s="1"/>
  <c r="L37" i="1"/>
  <c r="T37" i="1" s="1"/>
  <c r="I41" i="1"/>
  <c r="Q41" i="1" s="1"/>
  <c r="O38" i="1"/>
  <c r="W38" i="1" s="1"/>
  <c r="L36" i="1"/>
  <c r="T36" i="1" s="1"/>
  <c r="O36" i="1"/>
  <c r="W36" i="1" s="1"/>
  <c r="N37" i="1"/>
  <c r="V37" i="1" s="1"/>
  <c r="M35" i="1"/>
  <c r="U35" i="1" s="1"/>
  <c r="J35" i="1"/>
  <c r="R35" i="1" s="1"/>
  <c r="N41" i="1"/>
  <c r="V41" i="1" s="1"/>
  <c r="I36" i="1"/>
  <c r="Q36" i="1" s="1"/>
  <c r="N34" i="1"/>
  <c r="V34" i="1" s="1"/>
  <c r="J39" i="1"/>
  <c r="R39" i="1" s="1"/>
  <c r="L42" i="1"/>
  <c r="T42" i="1" s="1"/>
  <c r="L38" i="1"/>
  <c r="T38" i="1" s="1"/>
  <c r="M33" i="1"/>
  <c r="U33" i="1" s="1"/>
  <c r="O34" i="1"/>
  <c r="W34" i="1" s="1"/>
  <c r="K40" i="1"/>
  <c r="S40" i="1" s="1"/>
  <c r="I35" i="1"/>
  <c r="Q35" i="1" s="1"/>
  <c r="H42" i="1"/>
  <c r="P42" i="1" s="1"/>
  <c r="M40" i="1"/>
  <c r="U40" i="1" s="1"/>
  <c r="M37" i="1"/>
  <c r="U37" i="1" s="1"/>
  <c r="N33" i="1"/>
  <c r="V33" i="1" s="1"/>
  <c r="J33" i="1"/>
  <c r="R33" i="1" s="1"/>
  <c r="L40" i="1"/>
  <c r="T40" i="1" s="1"/>
  <c r="I40" i="1"/>
  <c r="Q40" i="1" s="1"/>
  <c r="I42" i="1"/>
  <c r="Q42" i="1" s="1"/>
  <c r="J36" i="1"/>
  <c r="R36" i="1" s="1"/>
  <c r="O35" i="1"/>
  <c r="W35" i="1" s="1"/>
  <c r="H38" i="1"/>
  <c r="P38" i="1" s="1"/>
  <c r="O37" i="1"/>
  <c r="W37" i="1" s="1"/>
  <c r="J38" i="1"/>
  <c r="R38" i="1" s="1"/>
  <c r="K36" i="1"/>
  <c r="S36" i="1" s="1"/>
  <c r="K35" i="1"/>
  <c r="S35" i="1" s="1"/>
  <c r="H40" i="1"/>
  <c r="P40" i="1" s="1"/>
  <c r="J41" i="1"/>
  <c r="R41" i="1" s="1"/>
  <c r="K37" i="1"/>
  <c r="S37" i="1" s="1"/>
  <c r="J34" i="1"/>
  <c r="R34" i="1" s="1"/>
  <c r="J42" i="1"/>
  <c r="R42" i="1" s="1"/>
  <c r="O33" i="1"/>
  <c r="W33" i="1" s="1"/>
  <c r="L35" i="1"/>
  <c r="T35" i="1" s="1"/>
  <c r="N39" i="1"/>
  <c r="V39" i="1" s="1"/>
  <c r="L33" i="1"/>
  <c r="T33" i="1" s="1"/>
  <c r="M42" i="1"/>
  <c r="U42" i="1" s="1"/>
  <c r="O40" i="1"/>
  <c r="W40" i="1" s="1"/>
  <c r="AJ48" i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N47" i="1"/>
  <c r="V47" i="1" s="1"/>
  <c r="O50" i="1"/>
  <c r="W50" i="1" s="1"/>
  <c r="O52" i="1"/>
  <c r="W52" i="1" s="1"/>
  <c r="O54" i="1"/>
  <c r="W54" i="1" s="1"/>
  <c r="O55" i="1"/>
  <c r="W55" i="1" s="1"/>
  <c r="H47" i="1"/>
  <c r="P47" i="1" s="1"/>
  <c r="H48" i="1"/>
  <c r="P48" i="1" s="1"/>
  <c r="H50" i="1"/>
  <c r="P50" i="1" s="1"/>
  <c r="H51" i="1"/>
  <c r="P51" i="1" s="1"/>
  <c r="H53" i="1"/>
  <c r="P53" i="1" s="1"/>
  <c r="H54" i="1"/>
  <c r="P54" i="1" s="1"/>
  <c r="H56" i="1"/>
  <c r="P56" i="1" s="1"/>
  <c r="I48" i="1"/>
  <c r="Q48" i="1" s="1"/>
  <c r="I49" i="1"/>
  <c r="Q49" i="1" s="1"/>
  <c r="I50" i="1"/>
  <c r="Q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J47" i="1"/>
  <c r="R47" i="1" s="1"/>
  <c r="N48" i="1"/>
  <c r="V48" i="1" s="1"/>
  <c r="N49" i="1"/>
  <c r="V49" i="1" s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O47" i="1"/>
  <c r="W47" i="1" s="1"/>
  <c r="O48" i="1"/>
  <c r="W48" i="1" s="1"/>
  <c r="O49" i="1"/>
  <c r="W49" i="1" s="1"/>
  <c r="O51" i="1"/>
  <c r="W51" i="1" s="1"/>
  <c r="O53" i="1"/>
  <c r="W53" i="1" s="1"/>
  <c r="O56" i="1"/>
  <c r="W56" i="1" s="1"/>
  <c r="H49" i="1"/>
  <c r="P49" i="1" s="1"/>
  <c r="H52" i="1"/>
  <c r="P52" i="1" s="1"/>
  <c r="H55" i="1"/>
  <c r="P55" i="1" s="1"/>
  <c r="I47" i="1"/>
  <c r="Q47" i="1" s="1"/>
  <c r="L51" i="1"/>
  <c r="T51" i="1" s="1"/>
  <c r="L54" i="1"/>
  <c r="T54" i="1" s="1"/>
  <c r="L56" i="1"/>
  <c r="T56" i="1" s="1"/>
  <c r="J48" i="1"/>
  <c r="R48" i="1" s="1"/>
  <c r="J49" i="1"/>
  <c r="R49" i="1" s="1"/>
  <c r="J50" i="1"/>
  <c r="R50" i="1" s="1"/>
  <c r="J51" i="1"/>
  <c r="R51" i="1" s="1"/>
  <c r="J52" i="1"/>
  <c r="R52" i="1" s="1"/>
  <c r="J53" i="1"/>
  <c r="R53" i="1" s="1"/>
  <c r="J54" i="1"/>
  <c r="R54" i="1" s="1"/>
  <c r="J55" i="1"/>
  <c r="R55" i="1" s="1"/>
  <c r="J56" i="1"/>
  <c r="R56" i="1" s="1"/>
  <c r="K47" i="1"/>
  <c r="S47" i="1" s="1"/>
  <c r="K48" i="1"/>
  <c r="S48" i="1" s="1"/>
  <c r="K49" i="1"/>
  <c r="S49" i="1" s="1"/>
  <c r="K50" i="1"/>
  <c r="S50" i="1" s="1"/>
  <c r="K51" i="1"/>
  <c r="S51" i="1" s="1"/>
  <c r="K52" i="1"/>
  <c r="S52" i="1" s="1"/>
  <c r="K53" i="1"/>
  <c r="S53" i="1" s="1"/>
  <c r="K54" i="1"/>
  <c r="S54" i="1" s="1"/>
  <c r="K55" i="1"/>
  <c r="S55" i="1" s="1"/>
  <c r="K56" i="1"/>
  <c r="S56" i="1" s="1"/>
  <c r="AA56" i="1" s="1"/>
  <c r="L47" i="1"/>
  <c r="T47" i="1" s="1"/>
  <c r="L48" i="1"/>
  <c r="T48" i="1" s="1"/>
  <c r="L49" i="1"/>
  <c r="T49" i="1" s="1"/>
  <c r="L50" i="1"/>
  <c r="T50" i="1" s="1"/>
  <c r="L52" i="1"/>
  <c r="T52" i="1" s="1"/>
  <c r="L53" i="1"/>
  <c r="T53" i="1" s="1"/>
  <c r="L55" i="1"/>
  <c r="T55" i="1" s="1"/>
  <c r="M47" i="1"/>
  <c r="U47" i="1" s="1"/>
  <c r="O41" i="1"/>
  <c r="W41" i="1" s="1"/>
  <c r="I37" i="1"/>
  <c r="Q37" i="1" s="1"/>
  <c r="H37" i="1"/>
  <c r="P37" i="1" s="1"/>
  <c r="H35" i="1"/>
  <c r="P35" i="1" s="1"/>
  <c r="I39" i="1"/>
  <c r="Q39" i="1" s="1"/>
  <c r="K33" i="1"/>
  <c r="S33" i="1" s="1"/>
  <c r="O39" i="1"/>
  <c r="W39" i="1" s="1"/>
  <c r="N42" i="1"/>
  <c r="V42" i="1" s="1"/>
  <c r="N38" i="1"/>
  <c r="V38" i="1" s="1"/>
  <c r="J37" i="1"/>
  <c r="R37" i="1" s="1"/>
  <c r="K38" i="1"/>
  <c r="S38" i="1" s="1"/>
  <c r="N40" i="1"/>
  <c r="V40" i="1" s="1"/>
  <c r="K41" i="1"/>
  <c r="S41" i="1" s="1"/>
  <c r="I38" i="1"/>
  <c r="Q38" i="1" s="1"/>
  <c r="K34" i="1"/>
  <c r="S34" i="1" s="1"/>
  <c r="N35" i="1"/>
  <c r="V35" i="1" s="1"/>
  <c r="L39" i="1"/>
  <c r="T39" i="1" s="1"/>
  <c r="K39" i="1"/>
  <c r="S39" i="1" s="1"/>
  <c r="H36" i="1"/>
  <c r="P36" i="1" s="1"/>
  <c r="H39" i="1"/>
  <c r="P39" i="1" s="1"/>
  <c r="M38" i="1"/>
  <c r="U38" i="1" s="1"/>
  <c r="L41" i="1"/>
  <c r="T41" i="1" s="1"/>
  <c r="H34" i="1"/>
  <c r="P34" i="1" s="1"/>
  <c r="M34" i="1"/>
  <c r="U34" i="1" s="1"/>
  <c r="O42" i="1"/>
  <c r="W42" i="1" s="1"/>
  <c r="J40" i="1"/>
  <c r="R40" i="1" s="1"/>
  <c r="I34" i="1"/>
  <c r="Q34" i="1" s="1"/>
  <c r="L34" i="1"/>
  <c r="T34" i="1" s="1"/>
  <c r="I33" i="1"/>
  <c r="Q33" i="1" s="1"/>
  <c r="AA55" i="1" l="1"/>
  <c r="AC53" i="1"/>
  <c r="Y64" i="1"/>
  <c r="AC68" i="1"/>
  <c r="Z69" i="1"/>
  <c r="AD68" i="1"/>
  <c r="Z65" i="1"/>
  <c r="AD71" i="1"/>
  <c r="AC65" i="1"/>
  <c r="AD67" i="1"/>
  <c r="AA70" i="1"/>
  <c r="Y71" i="1"/>
  <c r="AA67" i="1"/>
  <c r="AD70" i="1"/>
  <c r="Y62" i="1"/>
  <c r="X68" i="1"/>
  <c r="AB68" i="1"/>
  <c r="AE69" i="1"/>
  <c r="Z67" i="1"/>
  <c r="AE65" i="1"/>
  <c r="X64" i="1"/>
  <c r="AE71" i="1"/>
  <c r="Z68" i="1"/>
  <c r="AD65" i="1"/>
  <c r="AB64" i="1"/>
  <c r="AD63" i="1"/>
  <c r="AD69" i="1"/>
  <c r="Y67" i="1"/>
  <c r="Y69" i="1"/>
  <c r="AA65" i="1"/>
  <c r="AC69" i="1"/>
  <c r="AC63" i="1"/>
  <c r="X66" i="1"/>
  <c r="Z62" i="1"/>
  <c r="Z70" i="1"/>
  <c r="AC70" i="1"/>
  <c r="Z71" i="1"/>
  <c r="Z66" i="1"/>
  <c r="AB69" i="1"/>
  <c r="Y68" i="1"/>
  <c r="AC66" i="1"/>
  <c r="X71" i="1"/>
  <c r="AA71" i="1"/>
  <c r="AC71" i="1"/>
  <c r="Y66" i="1"/>
  <c r="AE66" i="1"/>
  <c r="AB65" i="1"/>
  <c r="AE62" i="1"/>
  <c r="X67" i="1"/>
  <c r="X65" i="1"/>
  <c r="X70" i="1"/>
  <c r="AB71" i="1"/>
  <c r="AD64" i="1"/>
  <c r="Y70" i="1"/>
  <c r="AA68" i="1"/>
  <c r="Z64" i="1"/>
  <c r="AB67" i="1"/>
  <c r="AC62" i="1"/>
  <c r="AA63" i="1"/>
  <c r="AE68" i="1"/>
  <c r="AA62" i="1"/>
  <c r="Y63" i="1"/>
  <c r="AA66" i="1"/>
  <c r="Y65" i="1"/>
  <c r="AB70" i="1"/>
  <c r="AE64" i="1"/>
  <c r="AC64" i="1"/>
  <c r="AE67" i="1"/>
  <c r="X69" i="1"/>
  <c r="AA64" i="1"/>
  <c r="AC67" i="1"/>
  <c r="AE70" i="1"/>
  <c r="X63" i="1"/>
  <c r="X62" i="1"/>
  <c r="AE63" i="1"/>
  <c r="AA69" i="1"/>
  <c r="AD62" i="1"/>
  <c r="AB63" i="1"/>
  <c r="AD66" i="1"/>
  <c r="AB62" i="1"/>
  <c r="Z63" i="1"/>
  <c r="AB66" i="1"/>
  <c r="AE48" i="1"/>
  <c r="AA52" i="1"/>
  <c r="AE51" i="1"/>
  <c r="Y54" i="1"/>
  <c r="X54" i="1"/>
  <c r="AE52" i="1"/>
  <c r="AD54" i="1"/>
  <c r="AE49" i="1"/>
  <c r="Y53" i="1"/>
  <c r="X53" i="1"/>
  <c r="AC55" i="1"/>
  <c r="AA51" i="1"/>
  <c r="Z53" i="1"/>
  <c r="AD50" i="1"/>
  <c r="AB53" i="1"/>
  <c r="AE47" i="1"/>
  <c r="Y51" i="1"/>
  <c r="AC56" i="1"/>
  <c r="X51" i="1"/>
  <c r="AD51" i="1"/>
  <c r="X47" i="1"/>
  <c r="AB52" i="1"/>
  <c r="AA54" i="1"/>
  <c r="AA48" i="1"/>
  <c r="Z52" i="1"/>
  <c r="AE55" i="1"/>
  <c r="AD55" i="1"/>
  <c r="AB56" i="1"/>
  <c r="AC48" i="1"/>
  <c r="AC49" i="1"/>
  <c r="AE50" i="1"/>
  <c r="AB51" i="1"/>
  <c r="AD56" i="1"/>
  <c r="Z55" i="1"/>
  <c r="Y52" i="1"/>
  <c r="AD49" i="1"/>
  <c r="Z56" i="1"/>
  <c r="X52" i="1"/>
  <c r="AD52" i="1"/>
  <c r="AB47" i="1"/>
  <c r="AD53" i="1"/>
  <c r="AA47" i="1"/>
  <c r="AD47" i="1"/>
  <c r="Z49" i="1"/>
  <c r="Y50" i="1"/>
  <c r="AC51" i="1"/>
  <c r="Z51" i="1"/>
  <c r="X50" i="1"/>
  <c r="AA53" i="1"/>
  <c r="AD48" i="1"/>
  <c r="Z54" i="1"/>
  <c r="AC52" i="1"/>
  <c r="Z47" i="1"/>
  <c r="Y49" i="1"/>
  <c r="AC47" i="1"/>
  <c r="Y47" i="1"/>
  <c r="X49" i="1"/>
  <c r="AB48" i="1"/>
  <c r="AA50" i="1"/>
  <c r="AC54" i="1"/>
  <c r="Z50" i="1"/>
  <c r="AB55" i="1"/>
  <c r="Y56" i="1"/>
  <c r="Y48" i="1"/>
  <c r="AB54" i="1"/>
  <c r="X56" i="1"/>
  <c r="X48" i="1"/>
  <c r="AE54" i="1"/>
  <c r="AE53" i="1"/>
  <c r="AA49" i="1"/>
  <c r="AC50" i="1"/>
  <c r="Z48" i="1"/>
  <c r="AB49" i="1"/>
  <c r="Y55" i="1"/>
  <c r="AE56" i="1"/>
  <c r="AB50" i="1"/>
  <c r="X55" i="1"/>
  <c r="AE41" i="1"/>
  <c r="AD42" i="1"/>
  <c r="AC42" i="1"/>
  <c r="AC34" i="1"/>
  <c r="AA42" i="1"/>
  <c r="AA40" i="1"/>
  <c r="Z35" i="1"/>
  <c r="AB36" i="1"/>
  <c r="Y36" i="1"/>
  <c r="Z34" i="1"/>
  <c r="Z33" i="1"/>
  <c r="AE37" i="1"/>
  <c r="AD39" i="1"/>
  <c r="X41" i="1"/>
  <c r="AA34" i="1"/>
  <c r="X39" i="1"/>
  <c r="AA41" i="1"/>
  <c r="Y34" i="1"/>
  <c r="AE36" i="1"/>
  <c r="AC39" i="1"/>
  <c r="X36" i="1"/>
  <c r="Z40" i="1"/>
  <c r="X35" i="1"/>
  <c r="Y41" i="1"/>
  <c r="X34" i="1"/>
  <c r="AB38" i="1"/>
  <c r="Z37" i="1"/>
  <c r="Y38" i="1"/>
  <c r="X33" i="1"/>
  <c r="AB34" i="1"/>
  <c r="AB39" i="1"/>
  <c r="Y37" i="1"/>
  <c r="AE38" i="1"/>
  <c r="AD40" i="1"/>
  <c r="AC41" i="1"/>
  <c r="AB35" i="1"/>
  <c r="AA39" i="1"/>
  <c r="AA37" i="1"/>
  <c r="AB33" i="1"/>
  <c r="Y35" i="1"/>
  <c r="AC40" i="1"/>
  <c r="Z41" i="1"/>
  <c r="Y42" i="1"/>
  <c r="AD38" i="1"/>
  <c r="X42" i="1"/>
  <c r="AA38" i="1"/>
  <c r="AD35" i="1"/>
  <c r="AB41" i="1"/>
  <c r="AD33" i="1"/>
  <c r="Z36" i="1"/>
  <c r="AE35" i="1"/>
  <c r="AD37" i="1"/>
  <c r="AC38" i="1"/>
  <c r="AE40" i="1"/>
  <c r="X37" i="1"/>
  <c r="Z39" i="1"/>
  <c r="AE42" i="1"/>
  <c r="AA36" i="1"/>
  <c r="Y40" i="1"/>
  <c r="Y33" i="1"/>
  <c r="AE34" i="1"/>
  <c r="AD41" i="1"/>
  <c r="AD36" i="1"/>
  <c r="AC37" i="1"/>
  <c r="AB42" i="1"/>
  <c r="AE39" i="1"/>
  <c r="Z38" i="1"/>
  <c r="AC33" i="1"/>
  <c r="AA35" i="1"/>
  <c r="Y39" i="1"/>
  <c r="X38" i="1"/>
  <c r="X40" i="1"/>
  <c r="AD34" i="1"/>
  <c r="AC36" i="1"/>
  <c r="AB40" i="1"/>
  <c r="AA33" i="1"/>
  <c r="AE33" i="1"/>
  <c r="AC35" i="1"/>
  <c r="AB37" i="1"/>
  <c r="Z42" i="1"/>
</calcChain>
</file>

<file path=xl/sharedStrings.xml><?xml version="1.0" encoding="utf-8"?>
<sst xmlns="http://schemas.openxmlformats.org/spreadsheetml/2006/main" count="510" uniqueCount="85">
  <si>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</si>
  <si>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</si>
  <si>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</si>
  <si>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</si>
  <si>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</si>
  <si>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</si>
  <si>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</si>
  <si>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</si>
  <si>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</si>
  <si>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</si>
  <si>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</si>
  <si>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</si>
  <si>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</si>
  <si>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</si>
  <si>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</si>
  <si>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</si>
  <si>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</si>
  <si>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</si>
  <si>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</si>
  <si>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</si>
  <si>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</si>
  <si>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</si>
  <si>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</si>
  <si>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</si>
  <si>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</si>
  <si>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</si>
  <si>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</si>
  <si>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</si>
  <si>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</si>
  <si>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</si>
  <si>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</si>
  <si>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</si>
  <si>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</si>
  <si>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</si>
  <si>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</si>
  <si>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</si>
  <si>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</si>
  <si>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</si>
  <si>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</si>
  <si>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</si>
  <si>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</si>
  <si>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</si>
  <si>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</si>
  <si>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</si>
  <si>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</si>
  <si>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</si>
  <si>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</si>
  <si>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</si>
  <si>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</si>
  <si>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</si>
  <si>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</si>
  <si>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</si>
  <si>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</si>
  <si>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</si>
  <si>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</si>
  <si>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</si>
  <si>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</si>
  <si>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</si>
  <si>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</si>
  <si>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</si>
  <si>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</si>
  <si>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</si>
  <si>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</si>
  <si>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</si>
  <si>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</si>
  <si>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</si>
  <si>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</si>
  <si>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</si>
  <si>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</si>
  <si>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</si>
  <si>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</si>
  <si>
    <t>Max external axial load</t>
  </si>
  <si>
    <t>Maximum axial load (inc ext)</t>
  </si>
  <si>
    <t>Engine Rear Face - Stud Loads</t>
  </si>
  <si>
    <t>changed with respect to previous version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</si>
  <si>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</si>
  <si>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</si>
  <si>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</si>
  <si>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</si>
  <si>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</si>
  <si>
    <t>NOMINAL TIGHTENING TORQUE</t>
  </si>
  <si>
    <t>Axial load from tightening nominal</t>
  </si>
  <si>
    <t>Thread friction torque nominal</t>
  </si>
  <si>
    <t>Maximum tightening torque</t>
  </si>
  <si>
    <t>from COPASLIP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</si>
</sst>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" fontId="0" fillId="0" borderId="13" xfId="0" applyNumberFormat="1" applyBorder="1"/>
    <xf numFmtId="1" fontId="0" fillId="2" borderId="28" xfId="0" applyNumberFormat="1" applyFill="1" applyBorder="1"/>
    <xf numFmtId="0" fontId="1" fillId="2" borderId="25" xfId="0" applyFont="1" applyFill="1" applyBorder="1"/>
    <xf numFmtId="0" fontId="0" fillId="3" borderId="0" xfId="0" applyFill="1" applyBorder="1"/>
    <xf numFmtId="0" fontId="0" fillId="4" borderId="29" xfId="0" applyFill="1" applyBorder="1"/>
    <xf numFmtId="0" fontId="0" fillId="4" borderId="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3" xfId="0" applyFill="1" applyBorder="1"/>
    <xf numFmtId="0" fontId="0" fillId="4" borderId="32" xfId="0" applyFill="1" applyBorder="1"/>
    <xf numFmtId="0" fontId="0" fillId="4" borderId="0" xfId="0" applyFill="1"/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22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45</xdr:col>
      <xdr:colOff>449633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381000</xdr:colOff>
      <xdr:row>31</xdr:row>
      <xdr:rowOff>114300</xdr:rowOff>
    </xdr:from>
    <xdr:to>
      <xdr:col>43</xdr:col>
      <xdr:colOff>434337</xdr:colOff>
      <xdr:row>34</xdr:row>
      <xdr:rowOff>103620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41</xdr:col>
      <xdr:colOff>215990</xdr:colOff>
      <xdr:row>36</xdr:row>
      <xdr:rowOff>47626</xdr:rowOff>
    </xdr:from>
    <xdr:to>
      <xdr:col>43</xdr:col>
      <xdr:colOff>56931</xdr:colOff>
      <xdr:row>39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38</xdr:col>
      <xdr:colOff>514350</xdr:colOff>
      <xdr:row>47</xdr:row>
      <xdr:rowOff>67108</xdr:rowOff>
    </xdr:from>
    <xdr:to>
      <xdr:col>46</xdr:col>
      <xdr:colOff>360929</xdr:colOff>
      <xdr:row>50</xdr:row>
      <xdr:rowOff>155562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190500</xdr:colOff>
      <xdr:row>42</xdr:row>
      <xdr:rowOff>124258</xdr:rowOff>
    </xdr:from>
    <xdr:to>
      <xdr:col>46</xdr:col>
      <xdr:colOff>543326</xdr:colOff>
      <xdr:row>45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371474</xdr:colOff>
      <xdr:row>53</xdr:row>
      <xdr:rowOff>76200</xdr:rowOff>
    </xdr:from>
    <xdr:to>
      <xdr:col>45</xdr:col>
      <xdr:colOff>114298</xdr:colOff>
      <xdr:row>65</xdr:row>
      <xdr:rowOff>14730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49" y="10334625"/>
          <a:ext cx="3400425" cy="229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190500</xdr:rowOff>
    </xdr:from>
    <xdr:to>
      <xdr:col>44</xdr:col>
      <xdr:colOff>82635</xdr:colOff>
      <xdr:row>28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EA1E7-E619-42D1-ADD7-F9980D8A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590550"/>
          <a:ext cx="767088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AU95"/>
  <sheetViews>
    <sheetView topLeftCell="A34" zoomScale="80" zoomScaleNormal="80" workbookViewId="0">
      <selection activeCell="J82" sqref="J82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8.140625" customWidth="1"/>
  </cols>
  <sheetData>
    <row r="1" spans="2:31" ht="15.75" thickBot="1" x14ac:dyDescent="0.3"/>
    <row r="2" spans="2:31" ht="15.75" thickBot="1" x14ac:dyDescent="0.3">
      <c r="B2" s="93" t="s">
        <v>0</v>
      </c>
      <c r="C2" s="94"/>
      <c r="H2" s="78" t="s">
        <v>71</v>
      </c>
      <c r="I2" s="79"/>
      <c r="J2" s="79"/>
      <c r="K2" s="53">
        <f>MAX(H6:O15)</f>
        <v>29014.890390577664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47" ht="15.75" thickBot="1" x14ac:dyDescent="0.3">
      <c r="B17" s="1"/>
      <c r="C17" s="1"/>
      <c r="D17" s="1"/>
      <c r="E17" s="1"/>
      <c r="F17" s="1"/>
      <c r="G17" s="1"/>
      <c r="H17" s="67" t="s">
        <v>50</v>
      </c>
      <c r="I17" s="68"/>
      <c r="J17" s="68"/>
      <c r="K17" s="68"/>
      <c r="L17" s="68"/>
      <c r="M17" s="68"/>
      <c r="N17" s="68"/>
      <c r="O17" s="69"/>
      <c r="P17" s="67" t="s">
        <v>59</v>
      </c>
      <c r="Q17" s="68"/>
      <c r="R17" s="68"/>
      <c r="S17" s="68"/>
      <c r="T17" s="68"/>
      <c r="U17" s="68"/>
      <c r="V17" s="68"/>
      <c r="W17" s="69"/>
    </row>
    <row r="18" spans="2:47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47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 t="shared" ref="P19:P28" si="1">H19/$D$77</f>
        <v>4258.2414511578991</v>
      </c>
      <c r="Q19" s="11">
        <f t="shared" ref="Q19:Q28" si="2">I19/$D$77</f>
        <v>4258.2414511578991</v>
      </c>
      <c r="R19" s="11">
        <f t="shared" ref="R19:R28" si="3">J19/$D$77</f>
        <v>4258.2414511578991</v>
      </c>
      <c r="S19" s="11">
        <f t="shared" ref="S19:S28" si="4">K19/$D$77</f>
        <v>4258.2414511578991</v>
      </c>
      <c r="T19" s="11">
        <f t="shared" ref="T19:T28" si="5">L19/$D$77</f>
        <v>4258.2414511578991</v>
      </c>
      <c r="U19" s="11">
        <f t="shared" ref="U19:U28" si="6">M19/$D$77</f>
        <v>4258.2414511578991</v>
      </c>
      <c r="V19" s="11">
        <f t="shared" ref="V19:V28" si="7">N19/$D$77</f>
        <v>4258.2414511578991</v>
      </c>
      <c r="W19" s="12">
        <f t="shared" ref="W19:W28" si="8">O19/$D$77</f>
        <v>4258.2414511578991</v>
      </c>
    </row>
    <row r="20" spans="2:47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 t="shared" si="1"/>
        <v>5632.7739750432484</v>
      </c>
      <c r="Q20" s="16">
        <f t="shared" si="2"/>
        <v>5632.7739750432484</v>
      </c>
      <c r="R20" s="16">
        <f t="shared" si="3"/>
        <v>5632.7739750432484</v>
      </c>
      <c r="S20" s="16">
        <f t="shared" si="4"/>
        <v>5632.7739750432484</v>
      </c>
      <c r="T20" s="16">
        <f t="shared" si="5"/>
        <v>5632.7739750432484</v>
      </c>
      <c r="U20" s="16">
        <f t="shared" si="6"/>
        <v>5632.7739750432484</v>
      </c>
      <c r="V20" s="16">
        <f t="shared" si="7"/>
        <v>5632.7739750432484</v>
      </c>
      <c r="W20" s="17">
        <f t="shared" si="8"/>
        <v>5632.7739750432484</v>
      </c>
    </row>
    <row r="21" spans="2:47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 t="shared" si="1"/>
        <v>6436.4845066213047</v>
      </c>
      <c r="Q21" s="16">
        <f t="shared" si="2"/>
        <v>6436.4845066213047</v>
      </c>
      <c r="R21" s="16">
        <f t="shared" si="3"/>
        <v>6436.4845066213047</v>
      </c>
      <c r="S21" s="16">
        <f t="shared" si="4"/>
        <v>6436.4845066213047</v>
      </c>
      <c r="T21" s="16">
        <f t="shared" si="5"/>
        <v>6436.4845066213047</v>
      </c>
      <c r="U21" s="16">
        <f t="shared" si="6"/>
        <v>6436.4845066213047</v>
      </c>
      <c r="V21" s="16">
        <f t="shared" si="7"/>
        <v>6436.4845066213047</v>
      </c>
      <c r="W21" s="17">
        <f t="shared" si="8"/>
        <v>6436.4845066213047</v>
      </c>
    </row>
    <row r="22" spans="2:47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 t="shared" si="1"/>
        <v>5133.1875042318097</v>
      </c>
      <c r="Q22" s="16">
        <f t="shared" si="2"/>
        <v>6723.7604357828786</v>
      </c>
      <c r="R22" s="16">
        <f t="shared" si="3"/>
        <v>6338.1841652942967</v>
      </c>
      <c r="S22" s="16">
        <f t="shared" si="4"/>
        <v>7474.9806598509285</v>
      </c>
      <c r="T22" s="16">
        <f t="shared" si="5"/>
        <v>7777.0786137109371</v>
      </c>
      <c r="U22" s="16">
        <f t="shared" si="6"/>
        <v>7901.2609587663092</v>
      </c>
      <c r="V22" s="16">
        <f t="shared" si="7"/>
        <v>5061.988773453988</v>
      </c>
      <c r="W22" s="17">
        <f t="shared" si="8"/>
        <v>4366.9069013198105</v>
      </c>
    </row>
    <row r="23" spans="2:47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 t="shared" si="1"/>
        <v>7174.1904191270014</v>
      </c>
      <c r="Q23" s="16">
        <f t="shared" si="2"/>
        <v>8447.3582971555043</v>
      </c>
      <c r="R23" s="16">
        <f t="shared" si="3"/>
        <v>7690.7122875096838</v>
      </c>
      <c r="S23" s="16">
        <f t="shared" si="4"/>
        <v>8263.4175180398906</v>
      </c>
      <c r="T23" s="16">
        <f t="shared" si="5"/>
        <v>8670.220007736787</v>
      </c>
      <c r="U23" s="16">
        <f t="shared" si="6"/>
        <v>9127.807479432362</v>
      </c>
      <c r="V23" s="16">
        <f t="shared" si="7"/>
        <v>7003.1199264402421</v>
      </c>
      <c r="W23" s="17">
        <f t="shared" si="8"/>
        <v>6536.4150624689955</v>
      </c>
    </row>
    <row r="24" spans="2:47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 t="shared" si="1"/>
        <v>6449.7003532035596</v>
      </c>
      <c r="Q24" s="16">
        <f t="shared" si="2"/>
        <v>7732.3225308831543</v>
      </c>
      <c r="R24" s="16">
        <f t="shared" si="3"/>
        <v>7053.8766295469677</v>
      </c>
      <c r="S24" s="16">
        <f t="shared" si="4"/>
        <v>7703.0045556148025</v>
      </c>
      <c r="T24" s="16">
        <f t="shared" si="5"/>
        <v>8080.986416198195</v>
      </c>
      <c r="U24" s="16">
        <f t="shared" si="6"/>
        <v>8470.4084259652245</v>
      </c>
      <c r="V24" s="16">
        <f t="shared" si="7"/>
        <v>6297.1270210883358</v>
      </c>
      <c r="W24" s="17">
        <f t="shared" si="8"/>
        <v>5811.7924924454583</v>
      </c>
    </row>
    <row r="25" spans="2:47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 t="shared" si="1"/>
        <v>3181.2693570859869</v>
      </c>
      <c r="Q25" s="16">
        <f t="shared" si="2"/>
        <v>3181.2693570859869</v>
      </c>
      <c r="R25" s="16">
        <f t="shared" si="3"/>
        <v>3181.2693570859869</v>
      </c>
      <c r="S25" s="16">
        <f t="shared" si="4"/>
        <v>3181.2693570859869</v>
      </c>
      <c r="T25" s="16">
        <f t="shared" si="5"/>
        <v>3181.2693570859869</v>
      </c>
      <c r="U25" s="16">
        <f t="shared" si="6"/>
        <v>3181.2693570859869</v>
      </c>
      <c r="V25" s="16">
        <f t="shared" si="7"/>
        <v>3181.2693570859869</v>
      </c>
      <c r="W25" s="17">
        <f t="shared" si="8"/>
        <v>3181.2693570859869</v>
      </c>
    </row>
    <row r="26" spans="2:47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 t="shared" si="1"/>
        <v>31.645915992126561</v>
      </c>
      <c r="Q26" s="16">
        <f t="shared" si="2"/>
        <v>31.645915992126561</v>
      </c>
      <c r="R26" s="16">
        <f t="shared" si="3"/>
        <v>31.645915992126561</v>
      </c>
      <c r="S26" s="16">
        <f t="shared" si="4"/>
        <v>31.645915992126561</v>
      </c>
      <c r="T26" s="16">
        <f t="shared" si="5"/>
        <v>31.645915992126561</v>
      </c>
      <c r="U26" s="16">
        <f t="shared" si="6"/>
        <v>31.645915992126561</v>
      </c>
      <c r="V26" s="16">
        <f t="shared" si="7"/>
        <v>31.645915992126561</v>
      </c>
      <c r="W26" s="17">
        <f t="shared" si="8"/>
        <v>31.645915992126561</v>
      </c>
    </row>
    <row r="27" spans="2:47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 t="shared" si="1"/>
        <v>3683.852531460102</v>
      </c>
      <c r="Q27" s="16">
        <f t="shared" si="2"/>
        <v>3683.852531460102</v>
      </c>
      <c r="R27" s="16">
        <f t="shared" si="3"/>
        <v>3683.852531460102</v>
      </c>
      <c r="S27" s="16">
        <f t="shared" si="4"/>
        <v>3683.852531460102</v>
      </c>
      <c r="T27" s="16">
        <f t="shared" si="5"/>
        <v>3683.852531460102</v>
      </c>
      <c r="U27" s="16">
        <f t="shared" si="6"/>
        <v>3683.852531460102</v>
      </c>
      <c r="V27" s="16">
        <f t="shared" si="7"/>
        <v>3683.852531460102</v>
      </c>
      <c r="W27" s="17">
        <f t="shared" si="8"/>
        <v>3683.852531460102</v>
      </c>
    </row>
    <row r="28" spans="2:47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 t="shared" si="1"/>
        <v>28644.961273803412</v>
      </c>
      <c r="Q28" s="22">
        <f t="shared" si="2"/>
        <v>29985.883262258001</v>
      </c>
      <c r="R28" s="22">
        <f t="shared" si="3"/>
        <v>15859.56233926526</v>
      </c>
      <c r="S28" s="22">
        <f t="shared" si="4"/>
        <v>27507.244441207033</v>
      </c>
      <c r="T28" s="22">
        <f t="shared" si="5"/>
        <v>28644.961273803412</v>
      </c>
      <c r="U28" s="22">
        <f t="shared" si="6"/>
        <v>29985.883262258001</v>
      </c>
      <c r="V28" s="22">
        <f t="shared" si="7"/>
        <v>15859.56233926526</v>
      </c>
      <c r="W28" s="23">
        <f t="shared" si="8"/>
        <v>27507.244441207033</v>
      </c>
    </row>
    <row r="29" spans="2:47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47" ht="15.75" thickBot="1" x14ac:dyDescent="0.3">
      <c r="B30" s="29"/>
      <c r="C30" s="29"/>
      <c r="D30" s="29"/>
      <c r="E30" s="29"/>
      <c r="F30" s="29"/>
      <c r="G30" s="29"/>
      <c r="H30" s="83" t="s">
        <v>67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</row>
    <row r="31" spans="2:47" ht="15.75" thickBot="1" x14ac:dyDescent="0.3">
      <c r="B31" s="29"/>
      <c r="C31" s="29"/>
      <c r="D31" s="29"/>
      <c r="E31" s="29"/>
      <c r="F31" s="29"/>
      <c r="G31" s="29"/>
      <c r="H31" s="67" t="s">
        <v>58</v>
      </c>
      <c r="I31" s="68"/>
      <c r="J31" s="68"/>
      <c r="K31" s="68"/>
      <c r="L31" s="68"/>
      <c r="M31" s="68"/>
      <c r="N31" s="68"/>
      <c r="O31" s="69"/>
      <c r="P31" s="67" t="s">
        <v>60</v>
      </c>
      <c r="Q31" s="68"/>
      <c r="R31" s="68"/>
      <c r="S31" s="68"/>
      <c r="T31" s="68"/>
      <c r="U31" s="68"/>
      <c r="V31" s="68"/>
      <c r="W31" s="69"/>
      <c r="X31" s="72" t="s">
        <v>33</v>
      </c>
      <c r="Y31" s="73"/>
      <c r="Z31" s="73"/>
      <c r="AA31" s="73"/>
      <c r="AB31" s="73"/>
      <c r="AC31" s="73"/>
      <c r="AD31" s="73"/>
      <c r="AE31" s="74"/>
      <c r="AM31" s="75" t="s">
        <v>75</v>
      </c>
      <c r="AN31" s="76"/>
      <c r="AO31" s="76"/>
      <c r="AP31" s="76"/>
      <c r="AQ31" s="76"/>
      <c r="AR31" s="76"/>
      <c r="AS31" s="76"/>
      <c r="AT31" s="76"/>
      <c r="AU31" s="77"/>
    </row>
    <row r="32" spans="2:47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  <c r="AM32" s="56"/>
      <c r="AN32" s="57"/>
      <c r="AO32" s="57"/>
      <c r="AP32" s="57"/>
      <c r="AQ32" s="57"/>
      <c r="AR32" s="57"/>
      <c r="AS32" s="57"/>
      <c r="AT32" s="57"/>
      <c r="AU32" s="58"/>
    </row>
    <row r="33" spans="2:4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 t="shared" ref="H33:O42" si="9">($AJ$43-H6)</f>
        <v>37061.443074198985</v>
      </c>
      <c r="I33" s="31">
        <f t="shared" si="9"/>
        <v>33521.953201090495</v>
      </c>
      <c r="J33" s="31">
        <f t="shared" si="9"/>
        <v>30374.631248925627</v>
      </c>
      <c r="K33" s="31">
        <f t="shared" si="9"/>
        <v>22215.079497786366</v>
      </c>
      <c r="L33" s="31">
        <f t="shared" si="9"/>
        <v>37061.443074198985</v>
      </c>
      <c r="M33" s="31">
        <f t="shared" si="9"/>
        <v>33521.953201090495</v>
      </c>
      <c r="N33" s="31">
        <f t="shared" si="9"/>
        <v>30374.631248925627</v>
      </c>
      <c r="O33" s="17">
        <f t="shared" si="9"/>
        <v>22215.079497786366</v>
      </c>
      <c r="P33" s="15">
        <f t="shared" ref="P33:P42" si="10">IF((H33*$D$77-H19)&gt;0,0,-(H33*$D$77-H19))</f>
        <v>0</v>
      </c>
      <c r="Q33" s="31">
        <f t="shared" ref="Q33:Q42" si="11">IF((I33*$D$77-I19)&gt;0,0,-(I33*$D$77-I19))</f>
        <v>0</v>
      </c>
      <c r="R33" s="31">
        <f t="shared" ref="R33:R42" si="12">IF((J33*$D$77-J19)&gt;0,0,-(J33*$D$77-J19))</f>
        <v>0</v>
      </c>
      <c r="S33" s="31">
        <f t="shared" ref="S33:S42" si="13">IF((K33*$D$77-K19)&gt;0,0,-(K33*$D$77-K19))</f>
        <v>0</v>
      </c>
      <c r="T33" s="31">
        <f t="shared" ref="T33:T42" si="14">IF((L33*$D$77-L19)&gt;0,0,-(L33*$D$77-L19))</f>
        <v>0</v>
      </c>
      <c r="U33" s="31">
        <f t="shared" ref="U33:U42" si="15">IF((M33*$D$77-M19)&gt;0,0,-(M33*$D$77-M19))</f>
        <v>0</v>
      </c>
      <c r="V33" s="31">
        <f t="shared" ref="V33:V42" si="16">IF((N33*$D$77-N19)&gt;0,0,-(N33*$D$77-N19))</f>
        <v>0</v>
      </c>
      <c r="W33" s="17">
        <f t="shared" ref="W33:W42" si="17">IF((O33*$D$77-O19)&gt;0,0,-(O33*$D$77-O19))</f>
        <v>0</v>
      </c>
      <c r="X33" s="30">
        <f t="shared" ref="X33:X42" si="18">$D$93/(SQRT((($AJ$43+H6)/$D$95)^2+3*(16*$AJ$44/(PI()*$D$94^3)+4/3*P33/$D$95)^2))</f>
        <v>3.6221457983364904</v>
      </c>
      <c r="Y33" s="32">
        <f t="shared" ref="Y33:Y42" si="19">$D$93/(SQRT((($AJ$43+I6)/$D$95)^2+3*(16*$AJ$44/(PI()*$D$94^3)+4/3*Q33/$D$95)^2))</f>
        <v>3.319584504187326</v>
      </c>
      <c r="Z33" s="32">
        <f t="shared" ref="Z33:Z42" si="20">$D$93/(SQRT((($AJ$43+J6)/$D$95)^2+3*(16*$AJ$44/(PI()*$D$94^3)+4/3*R33/$D$95)^2))</f>
        <v>3.0807730305795382</v>
      </c>
      <c r="AA33" s="32">
        <f t="shared" ref="AA33:AA42" si="21">$D$93/(SQRT((($AJ$43+K6)/$D$95)^2+3*(16*$AJ$44/(PI()*$D$94^3)+4/3*S33/$D$95)^2))</f>
        <v>2.5761056504195432</v>
      </c>
      <c r="AB33" s="32">
        <f t="shared" ref="AB33:AB42" si="22">$D$93/(SQRT((($AJ$43+L6)/$D$95)^2+3*(16*$AJ$44/(PI()*$D$94^3)+4/3*T33/$D$95)^2))</f>
        <v>3.6221457983364904</v>
      </c>
      <c r="AC33" s="32">
        <f t="shared" ref="AC33:AC42" si="23">$D$93/(SQRT((($AJ$43+M6)/$D$95)^2+3*(16*$AJ$44/(PI()*$D$94^3)+4/3*U33/$D$95)^2))</f>
        <v>3.319584504187326</v>
      </c>
      <c r="AD33" s="32">
        <f t="shared" ref="AD33:AD42" si="24">$D$93/(SQRT((($AJ$43+N6)/$D$95)^2+3*(16*$AJ$44/(PI()*$D$94^3)+4/3*V33/$D$95)^2))</f>
        <v>3.0807730305795382</v>
      </c>
      <c r="AE33" s="34">
        <f t="shared" ref="AE33:AE42" si="25">$D$93/(SQRT((($AJ$43+O6)/$D$95)^2+3*(16*$AJ$44/(PI()*$D$94^3)+4/3*W33/$D$95)^2))</f>
        <v>2.5761056504195432</v>
      </c>
      <c r="AM33" s="56"/>
      <c r="AN33" s="57"/>
      <c r="AO33" s="57"/>
      <c r="AP33" s="57"/>
      <c r="AQ33" s="57"/>
      <c r="AR33" s="57"/>
      <c r="AS33" s="57"/>
      <c r="AT33" s="57"/>
      <c r="AU33" s="58"/>
    </row>
    <row r="34" spans="2:4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9"/>
        <v>57283.004510864368</v>
      </c>
      <c r="I34" s="31">
        <f t="shared" si="9"/>
        <v>43950.458507226271</v>
      </c>
      <c r="J34" s="31">
        <f t="shared" si="9"/>
        <v>30374.631248925627</v>
      </c>
      <c r="K34" s="31">
        <f t="shared" si="9"/>
        <v>1359.7408583479628</v>
      </c>
      <c r="L34" s="31">
        <f t="shared" si="9"/>
        <v>57283.004510864368</v>
      </c>
      <c r="M34" s="31">
        <f t="shared" si="9"/>
        <v>43950.458507226271</v>
      </c>
      <c r="N34" s="31">
        <f t="shared" si="9"/>
        <v>30374.631248925627</v>
      </c>
      <c r="O34" s="17">
        <f t="shared" si="9"/>
        <v>1359.7408583479628</v>
      </c>
      <c r="P34" s="15">
        <f t="shared" si="10"/>
        <v>0</v>
      </c>
      <c r="Q34" s="31">
        <f t="shared" si="11"/>
        <v>0</v>
      </c>
      <c r="R34" s="31">
        <f t="shared" si="12"/>
        <v>0</v>
      </c>
      <c r="S34" s="31">
        <f t="shared" si="13"/>
        <v>854.60662333905725</v>
      </c>
      <c r="T34" s="31">
        <f t="shared" si="14"/>
        <v>0</v>
      </c>
      <c r="U34" s="31">
        <f t="shared" si="15"/>
        <v>0</v>
      </c>
      <c r="V34" s="31">
        <f t="shared" si="16"/>
        <v>0</v>
      </c>
      <c r="W34" s="17">
        <f t="shared" si="17"/>
        <v>854.60662333905725</v>
      </c>
      <c r="X34" s="30">
        <f t="shared" si="18"/>
        <v>5.5939701564307827</v>
      </c>
      <c r="Y34" s="32">
        <f t="shared" si="19"/>
        <v>4.3138564019698951</v>
      </c>
      <c r="Z34" s="32">
        <f t="shared" si="20"/>
        <v>3.0807730305795382</v>
      </c>
      <c r="AA34" s="32">
        <f t="shared" si="21"/>
        <v>1.7626382564301506</v>
      </c>
      <c r="AB34" s="32">
        <f t="shared" si="22"/>
        <v>5.5939701564307827</v>
      </c>
      <c r="AC34" s="32">
        <f t="shared" si="23"/>
        <v>4.3138564019698951</v>
      </c>
      <c r="AD34" s="32">
        <f t="shared" si="24"/>
        <v>3.0807730305795382</v>
      </c>
      <c r="AE34" s="34">
        <f t="shared" si="25"/>
        <v>1.7626382564301506</v>
      </c>
      <c r="AG34" s="99" t="s">
        <v>51</v>
      </c>
      <c r="AH34" s="100"/>
      <c r="AI34" s="100"/>
      <c r="AJ34" s="100"/>
      <c r="AK34" s="101"/>
      <c r="AM34" s="56"/>
      <c r="AN34" s="57"/>
      <c r="AO34" s="57"/>
      <c r="AP34" s="57"/>
      <c r="AQ34" s="57"/>
      <c r="AR34" s="57"/>
      <c r="AS34" s="57"/>
      <c r="AT34" s="57"/>
      <c r="AU34" s="58"/>
    </row>
    <row r="35" spans="2:4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9"/>
        <v>49609.550933483042</v>
      </c>
      <c r="I35" s="31">
        <f t="shared" si="9"/>
        <v>39903.023031292476</v>
      </c>
      <c r="J35" s="31">
        <f t="shared" si="9"/>
        <v>30374.631248925627</v>
      </c>
      <c r="K35" s="31">
        <f t="shared" si="9"/>
        <v>8895.592858514563</v>
      </c>
      <c r="L35" s="31">
        <f t="shared" si="9"/>
        <v>49609.550933483042</v>
      </c>
      <c r="M35" s="31">
        <f t="shared" si="9"/>
        <v>39903.023031292476</v>
      </c>
      <c r="N35" s="31">
        <f t="shared" si="9"/>
        <v>30374.631248925627</v>
      </c>
      <c r="O35" s="17">
        <f t="shared" si="9"/>
        <v>8895.592858514563</v>
      </c>
      <c r="P35" s="15">
        <f t="shared" si="10"/>
        <v>0</v>
      </c>
      <c r="Q35" s="31">
        <f t="shared" si="11"/>
        <v>0</v>
      </c>
      <c r="R35" s="31">
        <f t="shared" si="12"/>
        <v>0</v>
      </c>
      <c r="S35" s="31">
        <f t="shared" si="13"/>
        <v>0</v>
      </c>
      <c r="T35" s="31">
        <f t="shared" si="14"/>
        <v>0</v>
      </c>
      <c r="U35" s="31">
        <f t="shared" si="15"/>
        <v>0</v>
      </c>
      <c r="V35" s="31">
        <f t="shared" si="16"/>
        <v>0</v>
      </c>
      <c r="W35" s="17">
        <f t="shared" si="17"/>
        <v>0</v>
      </c>
      <c r="X35" s="30">
        <f t="shared" si="18"/>
        <v>4.9391735901205456</v>
      </c>
      <c r="Y35" s="32">
        <f t="shared" si="19"/>
        <v>3.891941245937141</v>
      </c>
      <c r="Z35" s="32">
        <f t="shared" si="20"/>
        <v>3.0807730305795382</v>
      </c>
      <c r="AA35" s="32">
        <f t="shared" si="21"/>
        <v>2.0091216836031123</v>
      </c>
      <c r="AB35" s="32">
        <f t="shared" si="22"/>
        <v>4.9391735901205456</v>
      </c>
      <c r="AC35" s="32">
        <f t="shared" si="23"/>
        <v>3.891941245937141</v>
      </c>
      <c r="AD35" s="32">
        <f t="shared" si="24"/>
        <v>3.0807730305795382</v>
      </c>
      <c r="AE35" s="34">
        <f t="shared" si="25"/>
        <v>2.0091216836031123</v>
      </c>
      <c r="AG35" s="13"/>
      <c r="AH35" s="29"/>
      <c r="AI35" s="29"/>
      <c r="AJ35" s="29"/>
      <c r="AK35" s="14"/>
      <c r="AM35" s="59"/>
      <c r="AN35" s="60"/>
      <c r="AO35" s="60"/>
      <c r="AP35" s="60"/>
      <c r="AQ35" s="60"/>
      <c r="AR35" s="60"/>
      <c r="AS35" s="60"/>
      <c r="AT35" s="60"/>
      <c r="AU35" s="61"/>
    </row>
    <row r="36" spans="2:4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9"/>
        <v>31513.718802472114</v>
      </c>
      <c r="I36" s="31">
        <f t="shared" si="9"/>
        <v>24223.292621566303</v>
      </c>
      <c r="J36" s="31">
        <f t="shared" si="9"/>
        <v>30374.631248925627</v>
      </c>
      <c r="K36" s="31">
        <f t="shared" si="9"/>
        <v>15191.354801441566</v>
      </c>
      <c r="L36" s="31">
        <f t="shared" si="9"/>
        <v>46515.961846854247</v>
      </c>
      <c r="M36" s="31">
        <f>($AJ$43-M9)</f>
        <v>45244.29593382703</v>
      </c>
      <c r="N36" s="31">
        <f t="shared" si="9"/>
        <v>30374.631248925627</v>
      </c>
      <c r="O36" s="17">
        <f t="shared" si="9"/>
        <v>26924.695138829979</v>
      </c>
      <c r="P36" s="15">
        <f t="shared" si="10"/>
        <v>0</v>
      </c>
      <c r="Q36" s="31">
        <f t="shared" si="11"/>
        <v>0</v>
      </c>
      <c r="R36" s="31">
        <f t="shared" si="12"/>
        <v>0</v>
      </c>
      <c r="S36" s="31">
        <f t="shared" si="13"/>
        <v>0</v>
      </c>
      <c r="T36" s="31">
        <f t="shared" si="14"/>
        <v>0</v>
      </c>
      <c r="U36" s="31">
        <f t="shared" si="15"/>
        <v>0</v>
      </c>
      <c r="V36" s="31">
        <f t="shared" si="16"/>
        <v>0</v>
      </c>
      <c r="W36" s="17">
        <f t="shared" si="17"/>
        <v>0</v>
      </c>
      <c r="X36" s="30">
        <f t="shared" si="18"/>
        <v>3.1640565493815287</v>
      </c>
      <c r="Y36" s="32">
        <f t="shared" si="19"/>
        <v>2.6867078509645035</v>
      </c>
      <c r="Z36" s="32">
        <f t="shared" si="20"/>
        <v>3.0807730305795382</v>
      </c>
      <c r="AA36" s="32">
        <f t="shared" si="21"/>
        <v>2.2456437907133742</v>
      </c>
      <c r="AB36" s="32">
        <f t="shared" si="22"/>
        <v>4.5970949307162696</v>
      </c>
      <c r="AC36" s="32">
        <f t="shared" si="23"/>
        <v>4.4558039666314899</v>
      </c>
      <c r="AD36" s="32">
        <f t="shared" si="24"/>
        <v>3.0807730305795382</v>
      </c>
      <c r="AE36" s="34">
        <f t="shared" si="25"/>
        <v>2.8488392860107088</v>
      </c>
      <c r="AG36" s="95" t="s">
        <v>47</v>
      </c>
      <c r="AH36" s="96"/>
      <c r="AI36" s="96"/>
      <c r="AJ36" s="8">
        <v>85000</v>
      </c>
      <c r="AK36" s="9" t="s">
        <v>48</v>
      </c>
      <c r="AM36" s="75" t="s">
        <v>76</v>
      </c>
      <c r="AN36" s="76"/>
      <c r="AO36" s="76"/>
      <c r="AP36" s="76"/>
      <c r="AQ36" s="76"/>
      <c r="AR36" s="76"/>
      <c r="AS36" s="76"/>
      <c r="AT36" s="76"/>
      <c r="AU36" s="77"/>
    </row>
    <row r="37" spans="2:4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9"/>
        <v>43982.942094702201</v>
      </c>
      <c r="I37" s="31">
        <f t="shared" si="9"/>
        <v>31635.277290295286</v>
      </c>
      <c r="J37" s="31">
        <f t="shared" si="9"/>
        <v>30374.631248925627</v>
      </c>
      <c r="K37" s="31">
        <f t="shared" si="9"/>
        <v>4071.8165600321336</v>
      </c>
      <c r="L37" s="31">
        <f t="shared" si="9"/>
        <v>56484.811298353969</v>
      </c>
      <c r="M37" s="31">
        <f t="shared" si="9"/>
        <v>49152.780050512549</v>
      </c>
      <c r="N37" s="31">
        <f t="shared" si="9"/>
        <v>30374.631248925627</v>
      </c>
      <c r="O37" s="17">
        <f t="shared" si="9"/>
        <v>13849.600174522475</v>
      </c>
      <c r="P37" s="15">
        <f t="shared" si="10"/>
        <v>0</v>
      </c>
      <c r="Q37" s="31">
        <f t="shared" si="11"/>
        <v>0</v>
      </c>
      <c r="R37" s="31">
        <f t="shared" si="12"/>
        <v>0</v>
      </c>
      <c r="S37" s="31">
        <f t="shared" si="13"/>
        <v>838.32019160155153</v>
      </c>
      <c r="T37" s="31">
        <f t="shared" si="14"/>
        <v>0</v>
      </c>
      <c r="U37" s="31">
        <f t="shared" si="15"/>
        <v>0</v>
      </c>
      <c r="V37" s="31">
        <f t="shared" si="16"/>
        <v>0</v>
      </c>
      <c r="W37" s="17">
        <f t="shared" si="17"/>
        <v>0</v>
      </c>
      <c r="X37" s="30">
        <f t="shared" si="18"/>
        <v>4.3173886136973492</v>
      </c>
      <c r="Y37" s="32">
        <f t="shared" si="19"/>
        <v>3.1731512622244753</v>
      </c>
      <c r="Z37" s="32">
        <f t="shared" si="20"/>
        <v>3.0807730305795382</v>
      </c>
      <c r="AA37" s="32">
        <f t="shared" si="21"/>
        <v>1.8369222312295976</v>
      </c>
      <c r="AB37" s="32">
        <f t="shared" si="22"/>
        <v>5.5509355435250418</v>
      </c>
      <c r="AC37" s="32">
        <f t="shared" si="23"/>
        <v>4.8894969051164576</v>
      </c>
      <c r="AD37" s="32">
        <f t="shared" si="24"/>
        <v>3.0807730305795382</v>
      </c>
      <c r="AE37" s="34">
        <f t="shared" si="25"/>
        <v>2.191075019169308</v>
      </c>
      <c r="AG37" s="97"/>
      <c r="AH37" s="98"/>
      <c r="AI37" s="98"/>
      <c r="AJ37" s="27">
        <f>AJ36*10^-3</f>
        <v>85</v>
      </c>
      <c r="AK37" s="26" t="s">
        <v>49</v>
      </c>
      <c r="AM37" s="56"/>
      <c r="AN37" s="57"/>
      <c r="AO37" s="57"/>
      <c r="AP37" s="57"/>
      <c r="AQ37" s="57"/>
      <c r="AR37" s="57"/>
      <c r="AS37" s="57"/>
      <c r="AT37" s="57"/>
      <c r="AU37" s="58"/>
    </row>
    <row r="38" spans="2:4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9"/>
        <v>31353.118819724266</v>
      </c>
      <c r="I38" s="31">
        <f t="shared" si="9"/>
        <v>25099.824342261352</v>
      </c>
      <c r="J38" s="31">
        <f t="shared" si="9"/>
        <v>30374.631248925627</v>
      </c>
      <c r="K38" s="31">
        <f t="shared" si="9"/>
        <v>17004.783655082698</v>
      </c>
      <c r="L38" s="31">
        <f t="shared" si="9"/>
        <v>43854.988023376034</v>
      </c>
      <c r="M38" s="31">
        <f t="shared" si="9"/>
        <v>42617.327102478615</v>
      </c>
      <c r="N38" s="31">
        <f t="shared" si="9"/>
        <v>30374.631248925627</v>
      </c>
      <c r="O38" s="17">
        <f t="shared" si="9"/>
        <v>26782.567269573039</v>
      </c>
      <c r="P38" s="15">
        <f t="shared" si="10"/>
        <v>0</v>
      </c>
      <c r="Q38" s="31">
        <f t="shared" si="11"/>
        <v>0</v>
      </c>
      <c r="R38" s="31">
        <f t="shared" si="12"/>
        <v>0</v>
      </c>
      <c r="S38" s="31">
        <f t="shared" si="13"/>
        <v>0</v>
      </c>
      <c r="T38" s="31">
        <f t="shared" si="14"/>
        <v>0</v>
      </c>
      <c r="U38" s="31">
        <f t="shared" si="15"/>
        <v>0</v>
      </c>
      <c r="V38" s="31">
        <f t="shared" si="16"/>
        <v>0</v>
      </c>
      <c r="W38" s="17">
        <f t="shared" si="17"/>
        <v>0</v>
      </c>
      <c r="X38" s="30">
        <f t="shared" si="18"/>
        <v>3.152102686278373</v>
      </c>
      <c r="Y38" s="32">
        <f t="shared" si="19"/>
        <v>2.737568299050376</v>
      </c>
      <c r="Z38" s="32">
        <f t="shared" si="20"/>
        <v>3.0807730305795382</v>
      </c>
      <c r="AA38" s="32">
        <f t="shared" si="21"/>
        <v>2.3234239680288717</v>
      </c>
      <c r="AB38" s="32">
        <f t="shared" si="22"/>
        <v>4.3034858261255931</v>
      </c>
      <c r="AC38" s="32">
        <f t="shared" si="23"/>
        <v>4.1706422073435014</v>
      </c>
      <c r="AD38" s="32">
        <f t="shared" si="24"/>
        <v>3.0807730305795382</v>
      </c>
      <c r="AE38" s="34">
        <f t="shared" si="25"/>
        <v>2.8399026552413051</v>
      </c>
      <c r="AG38" s="13"/>
      <c r="AH38" s="29"/>
      <c r="AI38" s="29"/>
      <c r="AJ38" s="29"/>
      <c r="AK38" s="14"/>
      <c r="AM38" s="56"/>
      <c r="AN38" s="57"/>
      <c r="AO38" s="57"/>
      <c r="AP38" s="57"/>
      <c r="AQ38" s="57"/>
      <c r="AR38" s="57"/>
      <c r="AS38" s="57"/>
      <c r="AT38" s="57"/>
      <c r="AU38" s="58"/>
    </row>
    <row r="39" spans="2:4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9"/>
        <v>54566.362350055024</v>
      </c>
      <c r="I39" s="31">
        <f t="shared" si="9"/>
        <v>42737.017839036373</v>
      </c>
      <c r="J39" s="31">
        <f t="shared" si="9"/>
        <v>30374.631248925627</v>
      </c>
      <c r="K39" s="31">
        <f t="shared" si="9"/>
        <v>4948.2660205446118</v>
      </c>
      <c r="L39" s="31">
        <f t="shared" si="9"/>
        <v>54566.362350055024</v>
      </c>
      <c r="M39" s="31">
        <f t="shared" si="9"/>
        <v>42737.017839036373</v>
      </c>
      <c r="N39" s="31">
        <f t="shared" si="9"/>
        <v>30374.631248925627</v>
      </c>
      <c r="O39" s="17">
        <f t="shared" si="9"/>
        <v>4948.2660205446118</v>
      </c>
      <c r="P39" s="15">
        <f t="shared" si="10"/>
        <v>0</v>
      </c>
      <c r="Q39" s="31">
        <f t="shared" si="11"/>
        <v>0</v>
      </c>
      <c r="R39" s="31">
        <f t="shared" si="12"/>
        <v>0</v>
      </c>
      <c r="S39" s="31">
        <f t="shared" si="13"/>
        <v>0</v>
      </c>
      <c r="T39" s="31">
        <f t="shared" si="14"/>
        <v>0</v>
      </c>
      <c r="U39" s="31">
        <f t="shared" si="15"/>
        <v>0</v>
      </c>
      <c r="V39" s="31">
        <f t="shared" si="16"/>
        <v>0</v>
      </c>
      <c r="W39" s="17">
        <f t="shared" si="17"/>
        <v>0</v>
      </c>
      <c r="X39" s="30">
        <f t="shared" si="18"/>
        <v>5.4177176627315857</v>
      </c>
      <c r="Y39" s="32">
        <f t="shared" si="19"/>
        <v>4.1833495083739232</v>
      </c>
      <c r="Z39" s="32">
        <f t="shared" si="20"/>
        <v>3.0807730305795382</v>
      </c>
      <c r="AA39" s="32">
        <f t="shared" si="21"/>
        <v>1.883140400699066</v>
      </c>
      <c r="AB39" s="32">
        <f t="shared" si="22"/>
        <v>5.4177176627315857</v>
      </c>
      <c r="AC39" s="32">
        <f t="shared" si="23"/>
        <v>4.1833495083739232</v>
      </c>
      <c r="AD39" s="32">
        <f t="shared" si="24"/>
        <v>3.0807730305795382</v>
      </c>
      <c r="AE39" s="34">
        <f t="shared" si="25"/>
        <v>1.883140400699066</v>
      </c>
      <c r="AG39" s="70" t="s">
        <v>65</v>
      </c>
      <c r="AH39" s="71"/>
      <c r="AI39" s="71"/>
      <c r="AJ39" s="8">
        <v>0.25</v>
      </c>
      <c r="AK39" s="9"/>
      <c r="AM39" s="56"/>
      <c r="AN39" s="57"/>
      <c r="AO39" s="57"/>
      <c r="AP39" s="57"/>
      <c r="AQ39" s="57"/>
      <c r="AR39" s="57"/>
      <c r="AS39" s="57"/>
      <c r="AT39" s="57"/>
      <c r="AU39" s="58"/>
    </row>
    <row r="40" spans="2:4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9"/>
        <v>41538.403664426834</v>
      </c>
      <c r="I40" s="31">
        <f t="shared" si="9"/>
        <v>36946.710166251622</v>
      </c>
      <c r="J40" s="31">
        <f t="shared" si="9"/>
        <v>30374.631248925627</v>
      </c>
      <c r="K40" s="31">
        <f t="shared" si="9"/>
        <v>22278.579918840005</v>
      </c>
      <c r="L40" s="31">
        <f t="shared" si="9"/>
        <v>41538.403664426834</v>
      </c>
      <c r="M40" s="31">
        <f t="shared" si="9"/>
        <v>36946.710166251622</v>
      </c>
      <c r="N40" s="31">
        <f t="shared" si="9"/>
        <v>30374.631248925627</v>
      </c>
      <c r="O40" s="17">
        <f t="shared" si="9"/>
        <v>22278.579918840005</v>
      </c>
      <c r="P40" s="15">
        <f t="shared" si="10"/>
        <v>0</v>
      </c>
      <c r="Q40" s="31">
        <f t="shared" si="11"/>
        <v>0</v>
      </c>
      <c r="R40" s="31">
        <f t="shared" si="12"/>
        <v>0</v>
      </c>
      <c r="S40" s="31">
        <f t="shared" si="13"/>
        <v>0</v>
      </c>
      <c r="T40" s="31">
        <f t="shared" si="14"/>
        <v>0</v>
      </c>
      <c r="U40" s="31">
        <f t="shared" si="15"/>
        <v>0</v>
      </c>
      <c r="V40" s="31">
        <f t="shared" si="16"/>
        <v>0</v>
      </c>
      <c r="W40" s="17">
        <f t="shared" si="17"/>
        <v>0</v>
      </c>
      <c r="X40" s="30">
        <f t="shared" si="18"/>
        <v>4.0576029107141602</v>
      </c>
      <c r="Y40" s="32">
        <f t="shared" si="19"/>
        <v>3.6117541709547698</v>
      </c>
      <c r="Z40" s="32">
        <f t="shared" si="20"/>
        <v>3.0807730305795382</v>
      </c>
      <c r="AA40" s="32">
        <f t="shared" si="21"/>
        <v>2.579481655779059</v>
      </c>
      <c r="AB40" s="32">
        <f t="shared" si="22"/>
        <v>4.0576029107141602</v>
      </c>
      <c r="AC40" s="32">
        <f t="shared" si="23"/>
        <v>3.6117541709547698</v>
      </c>
      <c r="AD40" s="32">
        <f t="shared" si="24"/>
        <v>3.0807730305795382</v>
      </c>
      <c r="AE40" s="34">
        <f t="shared" si="25"/>
        <v>2.579481655779059</v>
      </c>
      <c r="AG40" s="86" t="s">
        <v>69</v>
      </c>
      <c r="AH40" s="87"/>
      <c r="AI40" s="87"/>
      <c r="AJ40" s="29">
        <f>1-AJ39</f>
        <v>0.75</v>
      </c>
      <c r="AK40" s="14"/>
      <c r="AM40" s="56"/>
      <c r="AN40" s="57"/>
      <c r="AO40" s="57"/>
      <c r="AP40" s="57"/>
      <c r="AQ40" s="57"/>
      <c r="AR40" s="57"/>
      <c r="AS40" s="57"/>
      <c r="AT40" s="57"/>
      <c r="AU40" s="58"/>
    </row>
    <row r="41" spans="2:4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9"/>
        <v>61232.004890481199</v>
      </c>
      <c r="I41" s="31">
        <f t="shared" si="9"/>
        <v>47117.46825564935</v>
      </c>
      <c r="J41" s="31">
        <f t="shared" si="9"/>
        <v>30374.631248925627</v>
      </c>
      <c r="K41" s="31">
        <f t="shared" si="9"/>
        <v>2028.6874335291614</v>
      </c>
      <c r="L41" s="31">
        <f t="shared" si="9"/>
        <v>61232.004890481199</v>
      </c>
      <c r="M41" s="31">
        <f t="shared" si="9"/>
        <v>47117.46825564935</v>
      </c>
      <c r="N41" s="31">
        <f t="shared" si="9"/>
        <v>30374.631248925627</v>
      </c>
      <c r="O41" s="17">
        <f t="shared" si="9"/>
        <v>2028.6874335291614</v>
      </c>
      <c r="P41" s="15">
        <f t="shared" si="10"/>
        <v>0</v>
      </c>
      <c r="Q41" s="31">
        <f t="shared" si="11"/>
        <v>0</v>
      </c>
      <c r="R41" s="31">
        <f t="shared" si="12"/>
        <v>0</v>
      </c>
      <c r="S41" s="31">
        <f t="shared" si="13"/>
        <v>331.03301958618812</v>
      </c>
      <c r="T41" s="31">
        <f t="shared" si="14"/>
        <v>0</v>
      </c>
      <c r="U41" s="31">
        <f t="shared" si="15"/>
        <v>0</v>
      </c>
      <c r="V41" s="31">
        <f t="shared" si="16"/>
        <v>0</v>
      </c>
      <c r="W41" s="17">
        <f t="shared" si="17"/>
        <v>331.03301958618812</v>
      </c>
      <c r="X41" s="30">
        <f t="shared" si="18"/>
        <v>5.6789968058991844</v>
      </c>
      <c r="Y41" s="32">
        <f t="shared" si="19"/>
        <v>4.6641667338929365</v>
      </c>
      <c r="Z41" s="32">
        <f t="shared" si="20"/>
        <v>3.0807730305795382</v>
      </c>
      <c r="AA41" s="32">
        <f t="shared" si="21"/>
        <v>1.7919912455681135</v>
      </c>
      <c r="AB41" s="32">
        <f t="shared" si="22"/>
        <v>5.6789968058991844</v>
      </c>
      <c r="AC41" s="32">
        <f t="shared" si="23"/>
        <v>4.6641667338929365</v>
      </c>
      <c r="AD41" s="32">
        <f t="shared" si="24"/>
        <v>3.0807730305795382</v>
      </c>
      <c r="AE41" s="34">
        <f t="shared" si="25"/>
        <v>1.7919912455681135</v>
      </c>
      <c r="AG41" s="88" t="s">
        <v>70</v>
      </c>
      <c r="AH41" s="89"/>
      <c r="AI41" s="89"/>
      <c r="AJ41" s="27">
        <f>1+AJ39</f>
        <v>1.25</v>
      </c>
      <c r="AK41" s="26"/>
      <c r="AM41" s="59"/>
      <c r="AN41" s="60"/>
      <c r="AO41" s="60"/>
      <c r="AP41" s="60"/>
      <c r="AQ41" s="60"/>
      <c r="AR41" s="60"/>
      <c r="AS41" s="60"/>
      <c r="AT41" s="60"/>
      <c r="AU41" s="61"/>
    </row>
    <row r="42" spans="2:4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9"/>
        <v>56677.443622325591</v>
      </c>
      <c r="I42" s="22">
        <f t="shared" si="9"/>
        <v>43644.940595119187</v>
      </c>
      <c r="J42" s="22">
        <f t="shared" si="9"/>
        <v>30374.631248925627</v>
      </c>
      <c r="K42" s="22">
        <f t="shared" si="9"/>
        <v>2012.7079713999483</v>
      </c>
      <c r="L42" s="22">
        <f t="shared" si="9"/>
        <v>56677.443622325591</v>
      </c>
      <c r="M42" s="22">
        <f t="shared" si="9"/>
        <v>43644.940595119187</v>
      </c>
      <c r="N42" s="22">
        <f t="shared" si="9"/>
        <v>30374.631248925627</v>
      </c>
      <c r="O42" s="23">
        <f t="shared" si="9"/>
        <v>2012.7079713999483</v>
      </c>
      <c r="P42" s="21">
        <f t="shared" si="10"/>
        <v>0</v>
      </c>
      <c r="Q42" s="22">
        <f t="shared" si="11"/>
        <v>0</v>
      </c>
      <c r="R42" s="22">
        <f t="shared" si="12"/>
        <v>0</v>
      </c>
      <c r="S42" s="22">
        <f t="shared" si="13"/>
        <v>5098.9072939614171</v>
      </c>
      <c r="T42" s="22">
        <f t="shared" si="14"/>
        <v>0</v>
      </c>
      <c r="U42" s="22">
        <f t="shared" si="15"/>
        <v>0</v>
      </c>
      <c r="V42" s="22">
        <f t="shared" si="16"/>
        <v>0</v>
      </c>
      <c r="W42" s="23">
        <f t="shared" si="17"/>
        <v>5098.9072939614171</v>
      </c>
      <c r="X42" s="35">
        <f t="shared" si="18"/>
        <v>5.5620391827865179</v>
      </c>
      <c r="Y42" s="36">
        <f t="shared" si="19"/>
        <v>4.2807270981089687</v>
      </c>
      <c r="Z42" s="36">
        <f t="shared" si="20"/>
        <v>3.0807730305795382</v>
      </c>
      <c r="AA42" s="36">
        <f t="shared" si="21"/>
        <v>1.67249766089465</v>
      </c>
      <c r="AB42" s="36">
        <f t="shared" si="22"/>
        <v>5.5620391827865179</v>
      </c>
      <c r="AC42" s="36">
        <f t="shared" si="23"/>
        <v>4.2807270981089687</v>
      </c>
      <c r="AD42" s="36">
        <f t="shared" si="24"/>
        <v>3.0807730305795382</v>
      </c>
      <c r="AE42" s="37">
        <f t="shared" si="25"/>
        <v>1.67249766089465</v>
      </c>
      <c r="AG42" s="13"/>
      <c r="AH42" s="29"/>
      <c r="AI42" s="29"/>
      <c r="AJ42" s="29"/>
      <c r="AK42" s="14"/>
      <c r="AM42" s="75" t="s">
        <v>78</v>
      </c>
      <c r="AN42" s="76"/>
      <c r="AO42" s="76"/>
      <c r="AP42" s="76"/>
      <c r="AQ42" s="76"/>
      <c r="AR42" s="76"/>
      <c r="AS42" s="76"/>
      <c r="AT42" s="76"/>
      <c r="AU42" s="77"/>
    </row>
    <row r="43" spans="2:47" ht="15.75" thickBot="1" x14ac:dyDescent="0.3">
      <c r="B43" s="29"/>
      <c r="C43" s="29"/>
      <c r="D43" s="29"/>
      <c r="E43" s="29"/>
      <c r="F43" s="29"/>
      <c r="G43" s="29"/>
      <c r="H43" s="31"/>
      <c r="I43" s="31"/>
      <c r="AG43" s="70" t="s">
        <v>61</v>
      </c>
      <c r="AH43" s="71"/>
      <c r="AI43" s="71"/>
      <c r="AJ43" s="8">
        <f>AJ40*2*AJ36/($D$82/PI()+$D$80*$D$84/COS($D$83*PI()/180)+$D$90*$D$89)</f>
        <v>30374.631248925627</v>
      </c>
      <c r="AK43" s="9" t="s">
        <v>34</v>
      </c>
      <c r="AM43" s="56"/>
      <c r="AN43" s="57"/>
      <c r="AO43" s="57"/>
      <c r="AP43" s="57"/>
      <c r="AQ43" s="57"/>
      <c r="AR43" s="57"/>
      <c r="AS43" s="57"/>
      <c r="AT43" s="57"/>
      <c r="AU43" s="58"/>
    </row>
    <row r="44" spans="2:47" ht="15.75" thickBot="1" x14ac:dyDescent="0.3">
      <c r="B44" s="29"/>
      <c r="C44" s="29"/>
      <c r="D44" s="29"/>
      <c r="E44" s="29"/>
      <c r="F44" s="29"/>
      <c r="G44" s="29"/>
      <c r="H44" s="83" t="s">
        <v>68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5"/>
      <c r="AG44" s="88" t="s">
        <v>62</v>
      </c>
      <c r="AH44" s="89"/>
      <c r="AI44" s="89"/>
      <c r="AJ44" s="27">
        <f>AJ43/2*(($D$82/PI()+$D$80*$D$84/COS($D$83*PI()/180)))</f>
        <v>31129.46851652881</v>
      </c>
      <c r="AK44" s="26" t="s">
        <v>48</v>
      </c>
      <c r="AM44" s="56"/>
      <c r="AN44" s="57"/>
      <c r="AO44" s="57"/>
      <c r="AP44" s="57"/>
      <c r="AQ44" s="57"/>
      <c r="AR44" s="57"/>
      <c r="AS44" s="57"/>
      <c r="AT44" s="57"/>
      <c r="AU44" s="58"/>
    </row>
    <row r="45" spans="2:47" ht="15.75" thickBot="1" x14ac:dyDescent="0.3">
      <c r="H45" s="67" t="s">
        <v>58</v>
      </c>
      <c r="I45" s="68"/>
      <c r="J45" s="68"/>
      <c r="K45" s="68"/>
      <c r="L45" s="68"/>
      <c r="M45" s="68"/>
      <c r="N45" s="68"/>
      <c r="O45" s="69"/>
      <c r="P45" s="67" t="s">
        <v>60</v>
      </c>
      <c r="Q45" s="68"/>
      <c r="R45" s="68"/>
      <c r="S45" s="68"/>
      <c r="T45" s="68"/>
      <c r="U45" s="68"/>
      <c r="V45" s="68"/>
      <c r="W45" s="69"/>
      <c r="X45" s="72" t="s">
        <v>33</v>
      </c>
      <c r="Y45" s="73"/>
      <c r="Z45" s="73"/>
      <c r="AA45" s="73"/>
      <c r="AB45" s="73"/>
      <c r="AC45" s="73"/>
      <c r="AD45" s="73"/>
      <c r="AE45" s="74"/>
      <c r="AG45" s="64"/>
      <c r="AH45" s="65"/>
      <c r="AI45" s="65"/>
      <c r="AJ45" s="29"/>
      <c r="AK45" s="14"/>
      <c r="AM45" s="56"/>
      <c r="AN45" s="57"/>
      <c r="AO45" s="57"/>
      <c r="AP45" s="57"/>
      <c r="AQ45" s="57"/>
      <c r="AR45" s="57"/>
      <c r="AS45" s="57"/>
      <c r="AT45" s="57"/>
      <c r="AU45" s="58"/>
    </row>
    <row r="46" spans="2:4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70" t="s">
        <v>83</v>
      </c>
      <c r="AH46" s="71"/>
      <c r="AI46" s="71"/>
      <c r="AJ46" s="8">
        <f>AJ36*AJ41</f>
        <v>106250</v>
      </c>
      <c r="AK46" s="9"/>
      <c r="AM46" s="59"/>
      <c r="AN46" s="60"/>
      <c r="AO46" s="60"/>
      <c r="AP46" s="60"/>
      <c r="AQ46" s="60"/>
      <c r="AR46" s="60"/>
      <c r="AS46" s="60"/>
      <c r="AT46" s="60"/>
      <c r="AU46" s="61"/>
    </row>
    <row r="47" spans="2:4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26">($AJ$47-H6)</f>
        <v>57311.197240149406</v>
      </c>
      <c r="I47" s="31">
        <f t="shared" si="26"/>
        <v>53771.707367040908</v>
      </c>
      <c r="J47" s="31">
        <f t="shared" si="26"/>
        <v>50624.385414876044</v>
      </c>
      <c r="K47" s="31">
        <f t="shared" si="26"/>
        <v>42464.833663736783</v>
      </c>
      <c r="L47" s="31">
        <f t="shared" si="26"/>
        <v>57311.197240149406</v>
      </c>
      <c r="M47" s="31">
        <f t="shared" si="26"/>
        <v>53771.707367040908</v>
      </c>
      <c r="N47" s="31">
        <f t="shared" si="26"/>
        <v>50624.385414876044</v>
      </c>
      <c r="O47" s="17">
        <f t="shared" si="26"/>
        <v>42464.833663736783</v>
      </c>
      <c r="P47" s="15">
        <f t="shared" ref="P47:P56" si="27">IF((H47*$D$77-H19)&gt;0,0,-(H47*$D$77-H19))</f>
        <v>0</v>
      </c>
      <c r="Q47" s="31">
        <f t="shared" ref="Q47:Q56" si="28">IF((I47*$D$77-I19)&gt;0,0,-(I47*$D$77-I19))</f>
        <v>0</v>
      </c>
      <c r="R47" s="31">
        <f t="shared" ref="R47:R56" si="29">IF((J47*$D$77-J19)&gt;0,0,-(J47*$D$77-J19))</f>
        <v>0</v>
      </c>
      <c r="S47" s="31">
        <f t="shared" ref="S47:S56" si="30">IF((K47*$D$77-K19)&gt;0,0,-(K47*$D$77-K19))</f>
        <v>0</v>
      </c>
      <c r="T47" s="31">
        <f t="shared" ref="T47:T56" si="31">IF((L47*$D$77-L19)&gt;0,0,-(L47*$D$77-L19))</f>
        <v>0</v>
      </c>
      <c r="U47" s="31">
        <f t="shared" ref="U47:U56" si="32">IF((M47*$D$77-M19)&gt;0,0,-(M47*$D$77-M19))</f>
        <v>0</v>
      </c>
      <c r="V47" s="31">
        <f t="shared" ref="V47:V56" si="33">IF((N47*$D$77-N19)&gt;0,0,-(N47*$D$77-N19))</f>
        <v>0</v>
      </c>
      <c r="W47" s="17">
        <f t="shared" ref="W47:W56" si="34">IF((O47*$D$77-O19)&gt;0,0,-(O47*$D$77-O19))</f>
        <v>0</v>
      </c>
      <c r="X47" s="30">
        <f t="shared" ref="X47:X56" si="35">$D$93/(SQRT((($AJ$47+H6)/$D$95)^2+3*(16*$AJ$48/(PI()*$D$94^3)+4/3*P47/$D$95)^2))</f>
        <v>2.0340580725812938</v>
      </c>
      <c r="Y47" s="32">
        <f t="shared" ref="Y47:Y56" si="36">$D$93/(SQRT((($AJ$47+I6)/$D$95)^2+3*(16*$AJ$48/(PI()*$D$94^3)+4/3*Q47/$D$95)^2))</f>
        <v>1.9324592409884045</v>
      </c>
      <c r="Z47" s="32">
        <f t="shared" ref="Z47:Z56" si="37">$D$93/(SQRT((($AJ$47+J6)/$D$95)^2+3*(16*$AJ$48/(PI()*$D$94^3)+4/3*R47/$D$95)^2))</f>
        <v>1.8484638183477229</v>
      </c>
      <c r="AA47" s="32">
        <f t="shared" ref="AA47:AA56" si="38">$D$93/(SQRT((($AJ$47+K6)/$D$95)^2+3*(16*$AJ$48/(PI()*$D$94^3)+4/3*S47/$D$95)^2))</f>
        <v>1.6560440933450353</v>
      </c>
      <c r="AB47" s="32">
        <f t="shared" ref="AB47:AB56" si="39">$D$93/(SQRT((($AJ$47+L6)/$D$95)^2+3*(16*$AJ$48/(PI()*$D$94^3)+4/3*T47/$D$95)^2))</f>
        <v>2.0340580725812938</v>
      </c>
      <c r="AC47" s="32">
        <f t="shared" ref="AC47:AC56" si="40">$D$93/(SQRT((($AJ$47+M6)/$D$95)^2+3*(16*$AJ$48/(PI()*$D$94^3)+4/3*U47/$D$95)^2))</f>
        <v>1.9324592409884045</v>
      </c>
      <c r="AD47" s="32">
        <f t="shared" ref="AD47:AD56" si="41">$D$93/(SQRT((($AJ$47+N6)/$D$95)^2+3*(16*$AJ$48/(PI()*$D$94^3)+4/3*V47/$D$95)^2))</f>
        <v>1.8484638183477229</v>
      </c>
      <c r="AE47" s="34">
        <f t="shared" ref="AE47:AE56" si="42">$D$93/(SQRT((($AJ$47+O6)/$D$95)^2+3*(16*$AJ$48/(PI()*$D$94^3)+4/3*W47/$D$95)^2))</f>
        <v>1.6560440933450353</v>
      </c>
      <c r="AG47" s="86" t="s">
        <v>63</v>
      </c>
      <c r="AH47" s="87"/>
      <c r="AI47" s="87"/>
      <c r="AJ47" s="29">
        <f>AJ41*2*AJ36/(1.27/PI()+$D$80*$D$84/COS($D$83*PI()/180)+$D$90*$D$89)</f>
        <v>50624.385414876044</v>
      </c>
      <c r="AK47" s="14" t="s">
        <v>34</v>
      </c>
      <c r="AM47" s="75" t="s">
        <v>77</v>
      </c>
      <c r="AN47" s="76"/>
      <c r="AO47" s="76"/>
      <c r="AP47" s="76"/>
      <c r="AQ47" s="76"/>
      <c r="AR47" s="76"/>
      <c r="AS47" s="76"/>
      <c r="AT47" s="76"/>
      <c r="AU47" s="77"/>
    </row>
    <row r="48" spans="2:47" x14ac:dyDescent="0.25">
      <c r="B48" s="13">
        <v>2</v>
      </c>
      <c r="C48" t="s">
        <v>20</v>
      </c>
      <c r="G48" s="29"/>
      <c r="H48" s="15">
        <f t="shared" si="26"/>
        <v>77532.758676814788</v>
      </c>
      <c r="I48" s="31">
        <f t="shared" si="26"/>
        <v>64200.212673176691</v>
      </c>
      <c r="J48" s="31">
        <f t="shared" si="26"/>
        <v>50624.385414876044</v>
      </c>
      <c r="K48" s="31">
        <f t="shared" si="26"/>
        <v>21609.49502429838</v>
      </c>
      <c r="L48" s="31">
        <f t="shared" si="26"/>
        <v>77532.758676814788</v>
      </c>
      <c r="M48" s="31">
        <f t="shared" si="26"/>
        <v>64200.212673176691</v>
      </c>
      <c r="N48" s="31">
        <f t="shared" si="26"/>
        <v>50624.385414876044</v>
      </c>
      <c r="O48" s="17">
        <f t="shared" si="26"/>
        <v>21609.49502429838</v>
      </c>
      <c r="P48" s="15">
        <f t="shared" si="27"/>
        <v>0</v>
      </c>
      <c r="Q48" s="31">
        <f t="shared" si="28"/>
        <v>0</v>
      </c>
      <c r="R48" s="31">
        <f t="shared" si="29"/>
        <v>0</v>
      </c>
      <c r="S48" s="31">
        <f t="shared" si="30"/>
        <v>0</v>
      </c>
      <c r="T48" s="31">
        <f t="shared" si="31"/>
        <v>0</v>
      </c>
      <c r="U48" s="31">
        <f t="shared" si="32"/>
        <v>0</v>
      </c>
      <c r="V48" s="31">
        <f t="shared" si="33"/>
        <v>0</v>
      </c>
      <c r="W48" s="17">
        <f t="shared" si="34"/>
        <v>0</v>
      </c>
      <c r="X48" s="30">
        <f t="shared" si="35"/>
        <v>2.7585039744388018</v>
      </c>
      <c r="Y48" s="32">
        <f t="shared" si="36"/>
        <v>2.2546090197263311</v>
      </c>
      <c r="Z48" s="32">
        <f t="shared" si="37"/>
        <v>1.8484638183477229</v>
      </c>
      <c r="AA48" s="32">
        <f t="shared" si="38"/>
        <v>1.2938591056405901</v>
      </c>
      <c r="AB48" s="32">
        <f t="shared" si="39"/>
        <v>2.7585039744388018</v>
      </c>
      <c r="AC48" s="32">
        <f t="shared" si="40"/>
        <v>2.2546090197263311</v>
      </c>
      <c r="AD48" s="32">
        <f t="shared" si="41"/>
        <v>1.8484638183477229</v>
      </c>
      <c r="AE48" s="34">
        <f t="shared" si="42"/>
        <v>1.2938591056405901</v>
      </c>
      <c r="AG48" s="86" t="s">
        <v>64</v>
      </c>
      <c r="AH48" s="87"/>
      <c r="AI48" s="87"/>
      <c r="AJ48" s="29">
        <f>AJ47/2*((1.27/PI()+$D$80*$D$84/COS($D$83*PI()/180)))</f>
        <v>51882.447527548014</v>
      </c>
      <c r="AK48" s="14" t="s">
        <v>48</v>
      </c>
      <c r="AM48" s="56"/>
      <c r="AN48" s="57"/>
      <c r="AO48" s="57"/>
      <c r="AP48" s="57"/>
      <c r="AQ48" s="57"/>
      <c r="AR48" s="57"/>
      <c r="AS48" s="57"/>
      <c r="AT48" s="57"/>
      <c r="AU48" s="58"/>
    </row>
    <row r="49" spans="2:47" x14ac:dyDescent="0.25">
      <c r="B49" s="13">
        <v>3</v>
      </c>
      <c r="C49" t="s">
        <v>21</v>
      </c>
      <c r="G49" s="29"/>
      <c r="H49" s="15">
        <f t="shared" si="26"/>
        <v>69859.305099433463</v>
      </c>
      <c r="I49" s="31">
        <f t="shared" si="26"/>
        <v>60152.777197242889</v>
      </c>
      <c r="J49" s="31">
        <f t="shared" si="26"/>
        <v>50624.385414876044</v>
      </c>
      <c r="K49" s="31">
        <f t="shared" si="26"/>
        <v>29145.34702446498</v>
      </c>
      <c r="L49" s="31">
        <f t="shared" si="26"/>
        <v>69859.305099433463</v>
      </c>
      <c r="M49" s="31">
        <f t="shared" si="26"/>
        <v>60152.777197242889</v>
      </c>
      <c r="N49" s="31">
        <f t="shared" si="26"/>
        <v>50624.385414876044</v>
      </c>
      <c r="O49" s="17">
        <f t="shared" si="26"/>
        <v>29145.34702446498</v>
      </c>
      <c r="P49" s="15">
        <f t="shared" si="27"/>
        <v>0</v>
      </c>
      <c r="Q49" s="31">
        <f t="shared" si="28"/>
        <v>0</v>
      </c>
      <c r="R49" s="31">
        <f t="shared" si="29"/>
        <v>0</v>
      </c>
      <c r="S49" s="31">
        <f t="shared" si="30"/>
        <v>0</v>
      </c>
      <c r="T49" s="31">
        <f t="shared" si="31"/>
        <v>0</v>
      </c>
      <c r="U49" s="31">
        <f t="shared" si="32"/>
        <v>0</v>
      </c>
      <c r="V49" s="31">
        <f t="shared" si="33"/>
        <v>0</v>
      </c>
      <c r="W49" s="17">
        <f t="shared" si="34"/>
        <v>0</v>
      </c>
      <c r="X49" s="30">
        <f t="shared" si="35"/>
        <v>2.4580809438219635</v>
      </c>
      <c r="Y49" s="32">
        <f t="shared" si="36"/>
        <v>2.1213303338673666</v>
      </c>
      <c r="Z49" s="32">
        <f t="shared" si="37"/>
        <v>1.8484638183477229</v>
      </c>
      <c r="AA49" s="32">
        <f t="shared" si="38"/>
        <v>1.4069630674264986</v>
      </c>
      <c r="AB49" s="32">
        <f t="shared" si="39"/>
        <v>2.4580809438219635</v>
      </c>
      <c r="AC49" s="32">
        <f t="shared" si="40"/>
        <v>2.1213303338673666</v>
      </c>
      <c r="AD49" s="32">
        <f t="shared" si="41"/>
        <v>1.8484638183477229</v>
      </c>
      <c r="AE49" s="34">
        <f t="shared" si="42"/>
        <v>1.4069630674264986</v>
      </c>
      <c r="AG49" s="88" t="s">
        <v>72</v>
      </c>
      <c r="AH49" s="89"/>
      <c r="AI49" s="89"/>
      <c r="AJ49" s="52">
        <f>AJ47+K2</f>
        <v>79639.275805453712</v>
      </c>
      <c r="AK49" s="26" t="s">
        <v>34</v>
      </c>
      <c r="AM49" s="56"/>
      <c r="AN49" s="57"/>
      <c r="AO49" s="57"/>
      <c r="AP49" s="57"/>
      <c r="AQ49" s="57"/>
      <c r="AR49" s="57"/>
      <c r="AS49" s="57"/>
      <c r="AT49" s="57"/>
      <c r="AU49" s="58"/>
    </row>
    <row r="50" spans="2:47" x14ac:dyDescent="0.25">
      <c r="B50" s="13">
        <v>4</v>
      </c>
      <c r="C50" t="s">
        <v>22</v>
      </c>
      <c r="G50" s="29"/>
      <c r="H50" s="15">
        <f t="shared" si="26"/>
        <v>51763.472968422531</v>
      </c>
      <c r="I50" s="31">
        <f t="shared" si="26"/>
        <v>44473.046787516723</v>
      </c>
      <c r="J50" s="31">
        <f t="shared" si="26"/>
        <v>50624.385414876044</v>
      </c>
      <c r="K50" s="31">
        <f t="shared" si="26"/>
        <v>35441.108967391985</v>
      </c>
      <c r="L50" s="31">
        <f t="shared" si="26"/>
        <v>66765.716012804667</v>
      </c>
      <c r="M50" s="31">
        <f t="shared" si="26"/>
        <v>65494.050099777443</v>
      </c>
      <c r="N50" s="31">
        <f t="shared" si="26"/>
        <v>50624.385414876044</v>
      </c>
      <c r="O50" s="17">
        <f t="shared" si="26"/>
        <v>47174.449304780392</v>
      </c>
      <c r="P50" s="15">
        <f t="shared" si="27"/>
        <v>0</v>
      </c>
      <c r="Q50" s="31">
        <f t="shared" si="28"/>
        <v>0</v>
      </c>
      <c r="R50" s="31">
        <f t="shared" si="29"/>
        <v>0</v>
      </c>
      <c r="S50" s="31">
        <f t="shared" si="30"/>
        <v>0</v>
      </c>
      <c r="T50" s="31">
        <f t="shared" si="31"/>
        <v>0</v>
      </c>
      <c r="U50" s="31">
        <f t="shared" si="32"/>
        <v>0</v>
      </c>
      <c r="V50" s="31">
        <f t="shared" si="33"/>
        <v>0</v>
      </c>
      <c r="W50" s="17">
        <f t="shared" si="34"/>
        <v>0</v>
      </c>
      <c r="X50" s="30">
        <f t="shared" si="35"/>
        <v>1.8781949250404884</v>
      </c>
      <c r="Y50" s="32">
        <f t="shared" si="36"/>
        <v>1.7002329940132077</v>
      </c>
      <c r="Z50" s="32">
        <f t="shared" si="37"/>
        <v>1.8484638183477229</v>
      </c>
      <c r="AA50" s="32">
        <f t="shared" si="38"/>
        <v>1.5158900734819494</v>
      </c>
      <c r="AB50" s="32">
        <f t="shared" si="39"/>
        <v>2.3444820028854507</v>
      </c>
      <c r="AC50" s="32">
        <f t="shared" si="40"/>
        <v>2.2994225266321164</v>
      </c>
      <c r="AD50" s="32">
        <f t="shared" si="41"/>
        <v>1.8484638183477229</v>
      </c>
      <c r="AE50" s="34">
        <f t="shared" si="42"/>
        <v>1.7628518042568857</v>
      </c>
      <c r="AG50" s="13"/>
      <c r="AH50" s="29"/>
      <c r="AI50" s="29"/>
      <c r="AJ50" s="29"/>
      <c r="AK50" s="14"/>
      <c r="AM50" s="56"/>
      <c r="AN50" s="57"/>
      <c r="AO50" s="57"/>
      <c r="AP50" s="57"/>
      <c r="AQ50" s="57"/>
      <c r="AR50" s="57"/>
      <c r="AS50" s="57"/>
      <c r="AT50" s="57"/>
      <c r="AU50" s="58"/>
    </row>
    <row r="51" spans="2:47" x14ac:dyDescent="0.25">
      <c r="B51" s="13">
        <v>5</v>
      </c>
      <c r="C51" t="s">
        <v>23</v>
      </c>
      <c r="G51" s="29"/>
      <c r="H51" s="15">
        <f t="shared" si="26"/>
        <v>64232.696260652621</v>
      </c>
      <c r="I51" s="31">
        <f t="shared" si="26"/>
        <v>51885.031456245706</v>
      </c>
      <c r="J51" s="31">
        <f t="shared" si="26"/>
        <v>50624.385414876044</v>
      </c>
      <c r="K51" s="31">
        <f t="shared" si="26"/>
        <v>24321.57072598255</v>
      </c>
      <c r="L51" s="31">
        <f t="shared" si="26"/>
        <v>76734.565464304382</v>
      </c>
      <c r="M51" s="31">
        <f t="shared" si="26"/>
        <v>69402.534216462969</v>
      </c>
      <c r="N51" s="31">
        <f t="shared" si="26"/>
        <v>50624.385414876044</v>
      </c>
      <c r="O51" s="17">
        <f t="shared" si="26"/>
        <v>34099.354340472892</v>
      </c>
      <c r="P51" s="15">
        <f t="shared" si="27"/>
        <v>0</v>
      </c>
      <c r="Q51" s="31">
        <f t="shared" si="28"/>
        <v>0</v>
      </c>
      <c r="R51" s="31">
        <f t="shared" si="29"/>
        <v>0</v>
      </c>
      <c r="S51" s="31">
        <f t="shared" si="30"/>
        <v>0</v>
      </c>
      <c r="T51" s="31">
        <f t="shared" si="31"/>
        <v>0</v>
      </c>
      <c r="U51" s="31">
        <f t="shared" si="32"/>
        <v>0</v>
      </c>
      <c r="V51" s="31">
        <f t="shared" si="33"/>
        <v>0</v>
      </c>
      <c r="W51" s="17">
        <f t="shared" si="34"/>
        <v>0</v>
      </c>
      <c r="X51" s="30">
        <f t="shared" si="35"/>
        <v>2.255721197254223</v>
      </c>
      <c r="Y51" s="32">
        <f t="shared" si="36"/>
        <v>1.8814119816530774</v>
      </c>
      <c r="Z51" s="32">
        <f t="shared" si="37"/>
        <v>1.8484638183477229</v>
      </c>
      <c r="AA51" s="32">
        <f t="shared" si="38"/>
        <v>1.3326026262807698</v>
      </c>
      <c r="AB51" s="32">
        <f t="shared" si="39"/>
        <v>2.7265000800252257</v>
      </c>
      <c r="AC51" s="32">
        <f t="shared" si="40"/>
        <v>2.4409705320222099</v>
      </c>
      <c r="AD51" s="32">
        <f t="shared" si="41"/>
        <v>1.8484638183477229</v>
      </c>
      <c r="AE51" s="34">
        <f t="shared" si="42"/>
        <v>1.4914474402754634</v>
      </c>
      <c r="AG51" s="70" t="s">
        <v>81</v>
      </c>
      <c r="AH51" s="71"/>
      <c r="AI51" s="71"/>
      <c r="AJ51" s="8">
        <f>2*AJ36/(1.27/PI()+$D$80*$D$84/COS($D$83*PI()/180)+$D$90*$D$89)</f>
        <v>40499.508331900834</v>
      </c>
      <c r="AK51" s="9" t="s">
        <v>34</v>
      </c>
      <c r="AM51" s="59"/>
      <c r="AN51" s="60"/>
      <c r="AO51" s="60"/>
      <c r="AP51" s="60"/>
      <c r="AQ51" s="60"/>
      <c r="AR51" s="60"/>
      <c r="AS51" s="60"/>
      <c r="AT51" s="60"/>
      <c r="AU51" s="61"/>
    </row>
    <row r="52" spans="2:47" x14ac:dyDescent="0.25">
      <c r="B52" s="13">
        <v>6</v>
      </c>
      <c r="C52" t="s">
        <v>24</v>
      </c>
      <c r="G52" s="29"/>
      <c r="H52" s="15">
        <f t="shared" si="26"/>
        <v>51602.872985674687</v>
      </c>
      <c r="I52" s="31">
        <f t="shared" si="26"/>
        <v>45349.578508211765</v>
      </c>
      <c r="J52" s="31">
        <f t="shared" si="26"/>
        <v>50624.385414876044</v>
      </c>
      <c r="K52" s="31">
        <f t="shared" si="26"/>
        <v>37254.537821033118</v>
      </c>
      <c r="L52" s="31">
        <f t="shared" si="26"/>
        <v>64104.742189326455</v>
      </c>
      <c r="M52" s="31">
        <f t="shared" si="26"/>
        <v>62867.081268429029</v>
      </c>
      <c r="N52" s="31">
        <f t="shared" si="26"/>
        <v>50624.385414876044</v>
      </c>
      <c r="O52" s="17">
        <f t="shared" si="26"/>
        <v>47032.321435523452</v>
      </c>
      <c r="P52" s="15">
        <f t="shared" si="27"/>
        <v>0</v>
      </c>
      <c r="Q52" s="31">
        <f t="shared" si="28"/>
        <v>0</v>
      </c>
      <c r="R52" s="31">
        <f t="shared" si="29"/>
        <v>0</v>
      </c>
      <c r="S52" s="31">
        <f t="shared" si="30"/>
        <v>0</v>
      </c>
      <c r="T52" s="31">
        <f t="shared" si="31"/>
        <v>0</v>
      </c>
      <c r="U52" s="31">
        <f t="shared" si="32"/>
        <v>0</v>
      </c>
      <c r="V52" s="31">
        <f t="shared" si="33"/>
        <v>0</v>
      </c>
      <c r="W52" s="17">
        <f t="shared" si="34"/>
        <v>0</v>
      </c>
      <c r="X52" s="30">
        <f t="shared" si="35"/>
        <v>1.8739578071639174</v>
      </c>
      <c r="Y52" s="32">
        <f t="shared" si="36"/>
        <v>1.7201425287611452</v>
      </c>
      <c r="Z52" s="32">
        <f t="shared" si="37"/>
        <v>1.8484638183477229</v>
      </c>
      <c r="AA52" s="32">
        <f t="shared" si="38"/>
        <v>1.5500599300777775</v>
      </c>
      <c r="AB52" s="32">
        <f t="shared" si="39"/>
        <v>2.2513441677319053</v>
      </c>
      <c r="AC52" s="32">
        <f t="shared" si="40"/>
        <v>2.209545820459804</v>
      </c>
      <c r="AD52" s="32">
        <f t="shared" si="41"/>
        <v>1.8484638183477229</v>
      </c>
      <c r="AE52" s="34">
        <f t="shared" si="42"/>
        <v>1.7594631385084105</v>
      </c>
      <c r="AG52" s="86" t="s">
        <v>82</v>
      </c>
      <c r="AH52" s="87"/>
      <c r="AI52" s="87"/>
      <c r="AJ52" s="29">
        <f>AJ51/2*((1.27/PI()+$D$80*$D$84/COS($D$83*PI()/180)))</f>
        <v>41505.958022038416</v>
      </c>
      <c r="AK52" s="14" t="s">
        <v>48</v>
      </c>
    </row>
    <row r="53" spans="2:47" x14ac:dyDescent="0.25">
      <c r="B53" s="13">
        <v>7</v>
      </c>
      <c r="C53" t="s">
        <v>25</v>
      </c>
      <c r="G53" s="29"/>
      <c r="H53" s="15">
        <f t="shared" si="26"/>
        <v>74816.116516005437</v>
      </c>
      <c r="I53" s="31">
        <f t="shared" si="26"/>
        <v>62986.772004986786</v>
      </c>
      <c r="J53" s="31">
        <f t="shared" si="26"/>
        <v>50624.385414876044</v>
      </c>
      <c r="K53" s="31">
        <f t="shared" si="26"/>
        <v>25198.020186495029</v>
      </c>
      <c r="L53" s="31">
        <f t="shared" si="26"/>
        <v>74816.116516005437</v>
      </c>
      <c r="M53" s="31">
        <f t="shared" si="26"/>
        <v>62986.772004986786</v>
      </c>
      <c r="N53" s="31">
        <f t="shared" si="26"/>
        <v>50624.385414876044</v>
      </c>
      <c r="O53" s="17">
        <f t="shared" si="26"/>
        <v>25198.020186495029</v>
      </c>
      <c r="P53" s="15">
        <f t="shared" si="27"/>
        <v>0</v>
      </c>
      <c r="Q53" s="31">
        <f t="shared" si="28"/>
        <v>0</v>
      </c>
      <c r="R53" s="31">
        <f t="shared" si="29"/>
        <v>0</v>
      </c>
      <c r="S53" s="31">
        <f t="shared" si="30"/>
        <v>0</v>
      </c>
      <c r="T53" s="31">
        <f t="shared" si="31"/>
        <v>0</v>
      </c>
      <c r="U53" s="31">
        <f t="shared" si="32"/>
        <v>0</v>
      </c>
      <c r="V53" s="31">
        <f t="shared" si="33"/>
        <v>0</v>
      </c>
      <c r="W53" s="17">
        <f t="shared" si="34"/>
        <v>0</v>
      </c>
      <c r="X53" s="30">
        <f t="shared" si="35"/>
        <v>2.6499994647287659</v>
      </c>
      <c r="Y53" s="32">
        <f t="shared" si="36"/>
        <v>2.213545158684965</v>
      </c>
      <c r="Z53" s="32">
        <f t="shared" si="37"/>
        <v>1.8484638183477229</v>
      </c>
      <c r="AA53" s="32">
        <f t="shared" si="38"/>
        <v>1.3455782830280572</v>
      </c>
      <c r="AB53" s="32">
        <f t="shared" si="39"/>
        <v>2.6499994647287659</v>
      </c>
      <c r="AC53" s="32">
        <f t="shared" si="40"/>
        <v>2.213545158684965</v>
      </c>
      <c r="AD53" s="32">
        <f t="shared" si="41"/>
        <v>1.8484638183477229</v>
      </c>
      <c r="AE53" s="34">
        <f t="shared" si="42"/>
        <v>1.3455782830280572</v>
      </c>
      <c r="AG53" s="88" t="s">
        <v>72</v>
      </c>
      <c r="AH53" s="89"/>
      <c r="AI53" s="89"/>
      <c r="AJ53" s="52">
        <f>AJ51+K6</f>
        <v>48659.060083040094</v>
      </c>
      <c r="AK53" s="26" t="s">
        <v>34</v>
      </c>
      <c r="AN53" s="62"/>
      <c r="AO53" s="62"/>
      <c r="AP53" s="62"/>
      <c r="AQ53" s="62"/>
      <c r="AR53" s="62"/>
      <c r="AS53" s="62"/>
      <c r="AT53" s="62"/>
    </row>
    <row r="54" spans="2:47" x14ac:dyDescent="0.25">
      <c r="B54" s="13">
        <v>8</v>
      </c>
      <c r="C54" t="s">
        <v>26</v>
      </c>
      <c r="G54" s="29"/>
      <c r="H54" s="15">
        <f t="shared" si="26"/>
        <v>61788.157830377255</v>
      </c>
      <c r="I54" s="31">
        <f t="shared" si="26"/>
        <v>57196.464332202042</v>
      </c>
      <c r="J54" s="31">
        <f t="shared" si="26"/>
        <v>50624.385414876044</v>
      </c>
      <c r="K54" s="31">
        <f t="shared" si="26"/>
        <v>42528.334084790426</v>
      </c>
      <c r="L54" s="31">
        <f t="shared" si="26"/>
        <v>61788.157830377255</v>
      </c>
      <c r="M54" s="31">
        <f t="shared" si="26"/>
        <v>57196.464332202042</v>
      </c>
      <c r="N54" s="31">
        <f t="shared" si="26"/>
        <v>50624.385414876044</v>
      </c>
      <c r="O54" s="17">
        <f t="shared" si="26"/>
        <v>42528.334084790426</v>
      </c>
      <c r="P54" s="15">
        <f t="shared" si="27"/>
        <v>0</v>
      </c>
      <c r="Q54" s="31">
        <f t="shared" si="28"/>
        <v>0</v>
      </c>
      <c r="R54" s="31">
        <f t="shared" si="29"/>
        <v>0</v>
      </c>
      <c r="S54" s="31">
        <f t="shared" si="30"/>
        <v>0</v>
      </c>
      <c r="T54" s="31">
        <f t="shared" si="31"/>
        <v>0</v>
      </c>
      <c r="U54" s="31">
        <f t="shared" si="32"/>
        <v>0</v>
      </c>
      <c r="V54" s="31">
        <f t="shared" si="33"/>
        <v>0</v>
      </c>
      <c r="W54" s="17">
        <f t="shared" si="34"/>
        <v>0</v>
      </c>
      <c r="X54" s="30">
        <f t="shared" si="35"/>
        <v>2.1739110951868965</v>
      </c>
      <c r="Y54" s="32">
        <f t="shared" si="36"/>
        <v>2.030642370073839</v>
      </c>
      <c r="Z54" s="32">
        <f t="shared" si="37"/>
        <v>1.8484638183477229</v>
      </c>
      <c r="AA54" s="32">
        <f t="shared" si="38"/>
        <v>1.657411659382606</v>
      </c>
      <c r="AB54" s="32">
        <f t="shared" si="39"/>
        <v>2.1739110951868965</v>
      </c>
      <c r="AC54" s="32">
        <f t="shared" si="40"/>
        <v>2.030642370073839</v>
      </c>
      <c r="AD54" s="32">
        <f t="shared" si="41"/>
        <v>1.8484638183477229</v>
      </c>
      <c r="AE54" s="34">
        <f t="shared" si="42"/>
        <v>1.657411659382606</v>
      </c>
      <c r="AG54" s="13"/>
      <c r="AH54" s="29"/>
      <c r="AI54" s="29"/>
      <c r="AJ54" s="29"/>
      <c r="AK54" s="14"/>
      <c r="AN54" s="62"/>
      <c r="AO54" s="62"/>
      <c r="AP54" s="62"/>
      <c r="AQ54" s="62"/>
      <c r="AR54" s="62"/>
      <c r="AS54" s="62"/>
      <c r="AT54" s="62"/>
    </row>
    <row r="55" spans="2:47" ht="15.75" thickBot="1" x14ac:dyDescent="0.3">
      <c r="B55" s="13">
        <v>9</v>
      </c>
      <c r="C55" t="s">
        <v>27</v>
      </c>
      <c r="G55" s="29"/>
      <c r="H55" s="15">
        <f t="shared" si="26"/>
        <v>81481.75905643162</v>
      </c>
      <c r="I55" s="31">
        <f t="shared" si="26"/>
        <v>67367.222421599756</v>
      </c>
      <c r="J55" s="31">
        <f t="shared" si="26"/>
        <v>50624.385414876044</v>
      </c>
      <c r="K55" s="31">
        <f t="shared" si="26"/>
        <v>22278.441599479578</v>
      </c>
      <c r="L55" s="31">
        <f t="shared" si="26"/>
        <v>81481.75905643162</v>
      </c>
      <c r="M55" s="31">
        <f t="shared" si="26"/>
        <v>67367.222421599756</v>
      </c>
      <c r="N55" s="31">
        <f t="shared" si="26"/>
        <v>50624.385414876044</v>
      </c>
      <c r="O55" s="17">
        <f t="shared" si="26"/>
        <v>22278.441599479578</v>
      </c>
      <c r="P55" s="15">
        <f t="shared" si="27"/>
        <v>0</v>
      </c>
      <c r="Q55" s="31">
        <f t="shared" si="28"/>
        <v>0</v>
      </c>
      <c r="R55" s="31">
        <f t="shared" si="29"/>
        <v>0</v>
      </c>
      <c r="S55" s="31">
        <f t="shared" si="30"/>
        <v>0</v>
      </c>
      <c r="T55" s="31">
        <f t="shared" si="31"/>
        <v>0</v>
      </c>
      <c r="U55" s="31">
        <f t="shared" si="32"/>
        <v>0</v>
      </c>
      <c r="V55" s="31">
        <f t="shared" si="33"/>
        <v>0</v>
      </c>
      <c r="W55" s="17">
        <f t="shared" si="34"/>
        <v>0</v>
      </c>
      <c r="X55" s="30">
        <f t="shared" si="35"/>
        <v>2.9163655580362975</v>
      </c>
      <c r="Y55" s="32">
        <f t="shared" si="36"/>
        <v>2.3661371668343589</v>
      </c>
      <c r="Z55" s="32">
        <f t="shared" si="37"/>
        <v>1.8484638183477229</v>
      </c>
      <c r="AA55" s="32">
        <f t="shared" si="38"/>
        <v>1.303222661111509</v>
      </c>
      <c r="AB55" s="32">
        <f t="shared" si="39"/>
        <v>2.9163655580362975</v>
      </c>
      <c r="AC55" s="32">
        <f t="shared" si="40"/>
        <v>2.3661371668343589</v>
      </c>
      <c r="AD55" s="32">
        <f t="shared" si="41"/>
        <v>1.8484638183477229</v>
      </c>
      <c r="AE55" s="34">
        <f t="shared" si="42"/>
        <v>1.303222661111509</v>
      </c>
      <c r="AG55" s="90" t="s">
        <v>66</v>
      </c>
      <c r="AH55" s="91"/>
      <c r="AI55" s="91"/>
      <c r="AJ55" s="66">
        <f>$D$93/(SQRT(($AJ$47/$D$95)^2+3*(16*$AJ$46/(PI()*$D$94^3))^2))</f>
        <v>1.3273380766942093</v>
      </c>
      <c r="AK55" s="28"/>
      <c r="AN55" s="62"/>
      <c r="AO55" s="62"/>
      <c r="AP55" s="62"/>
      <c r="AQ55" s="62"/>
      <c r="AR55" s="62"/>
      <c r="AS55" s="62"/>
      <c r="AT55" s="62"/>
    </row>
    <row r="56" spans="2:4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26"/>
        <v>76927.197788276011</v>
      </c>
      <c r="I56" s="22">
        <f t="shared" si="26"/>
        <v>63894.694761069608</v>
      </c>
      <c r="J56" s="22">
        <f t="shared" si="26"/>
        <v>50624.385414876044</v>
      </c>
      <c r="K56" s="22">
        <f t="shared" si="26"/>
        <v>22262.462137350365</v>
      </c>
      <c r="L56" s="22">
        <f t="shared" si="26"/>
        <v>76927.197788276011</v>
      </c>
      <c r="M56" s="22">
        <f t="shared" si="26"/>
        <v>63894.694761069608</v>
      </c>
      <c r="N56" s="22">
        <f t="shared" si="26"/>
        <v>50624.385414876044</v>
      </c>
      <c r="O56" s="23">
        <f t="shared" si="26"/>
        <v>22262.462137350365</v>
      </c>
      <c r="P56" s="21">
        <f t="shared" si="27"/>
        <v>0</v>
      </c>
      <c r="Q56" s="22">
        <f t="shared" si="28"/>
        <v>0</v>
      </c>
      <c r="R56" s="22">
        <f t="shared" si="29"/>
        <v>0</v>
      </c>
      <c r="S56" s="22">
        <f t="shared" si="30"/>
        <v>1048.9564607713337</v>
      </c>
      <c r="T56" s="22">
        <f t="shared" si="31"/>
        <v>0</v>
      </c>
      <c r="U56" s="22">
        <f t="shared" si="32"/>
        <v>0</v>
      </c>
      <c r="V56" s="22">
        <f t="shared" si="33"/>
        <v>0</v>
      </c>
      <c r="W56" s="23">
        <f t="shared" si="34"/>
        <v>1048.9564607713337</v>
      </c>
      <c r="X56" s="35">
        <f t="shared" si="35"/>
        <v>2.7342178006631497</v>
      </c>
      <c r="Y56" s="36">
        <f t="shared" si="36"/>
        <v>2.2441814783647014</v>
      </c>
      <c r="Z56" s="36">
        <f t="shared" si="37"/>
        <v>1.8484638183477229</v>
      </c>
      <c r="AA56" s="36">
        <f t="shared" si="38"/>
        <v>1.2885998878911771</v>
      </c>
      <c r="AB56" s="36">
        <f t="shared" si="39"/>
        <v>2.7342178006631497</v>
      </c>
      <c r="AC56" s="36">
        <f t="shared" si="40"/>
        <v>2.2441814783647014</v>
      </c>
      <c r="AD56" s="36">
        <f t="shared" si="41"/>
        <v>1.8484638183477229</v>
      </c>
      <c r="AE56" s="37">
        <f t="shared" si="42"/>
        <v>1.2885998878911771</v>
      </c>
      <c r="AN56" s="62"/>
      <c r="AO56" s="62"/>
      <c r="AP56" s="62"/>
      <c r="AQ56" s="62"/>
      <c r="AR56" s="62"/>
      <c r="AS56" s="62"/>
      <c r="AT56" s="62"/>
    </row>
    <row r="57" spans="2:47" x14ac:dyDescent="0.25">
      <c r="AN57" s="62"/>
      <c r="AO57" s="62"/>
      <c r="AP57" s="62"/>
      <c r="AQ57" s="62"/>
      <c r="AR57" s="62"/>
      <c r="AS57" s="62"/>
      <c r="AT57" s="62"/>
    </row>
    <row r="58" spans="2:47" ht="15.75" thickBot="1" x14ac:dyDescent="0.3">
      <c r="AN58" s="62"/>
      <c r="AO58" s="62"/>
      <c r="AP58" s="62"/>
      <c r="AQ58" s="62"/>
      <c r="AR58" s="62"/>
      <c r="AS58" s="62"/>
      <c r="AT58" s="62"/>
    </row>
    <row r="59" spans="2:47" ht="15.75" thickBot="1" x14ac:dyDescent="0.3">
      <c r="B59" s="29"/>
      <c r="C59" s="29"/>
      <c r="D59" s="29"/>
      <c r="E59" s="29"/>
      <c r="F59" s="29"/>
      <c r="G59" s="29"/>
      <c r="H59" s="83" t="s">
        <v>80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5"/>
      <c r="AN59" s="62"/>
      <c r="AO59" s="62"/>
      <c r="AP59" s="62"/>
      <c r="AQ59" s="62"/>
      <c r="AR59" s="62"/>
      <c r="AS59" s="62"/>
      <c r="AT59" s="62"/>
    </row>
    <row r="60" spans="2:47" ht="15.75" thickBot="1" x14ac:dyDescent="0.3">
      <c r="H60" s="67" t="s">
        <v>58</v>
      </c>
      <c r="I60" s="68"/>
      <c r="J60" s="68"/>
      <c r="K60" s="68"/>
      <c r="L60" s="68"/>
      <c r="M60" s="68"/>
      <c r="N60" s="68"/>
      <c r="O60" s="69"/>
      <c r="P60" s="67" t="s">
        <v>60</v>
      </c>
      <c r="Q60" s="68"/>
      <c r="R60" s="68"/>
      <c r="S60" s="68"/>
      <c r="T60" s="68"/>
      <c r="U60" s="68"/>
      <c r="V60" s="68"/>
      <c r="W60" s="69"/>
      <c r="X60" s="72" t="s">
        <v>33</v>
      </c>
      <c r="Y60" s="73"/>
      <c r="Z60" s="73"/>
      <c r="AA60" s="73"/>
      <c r="AB60" s="73"/>
      <c r="AC60" s="73"/>
      <c r="AD60" s="73"/>
      <c r="AE60" s="74"/>
      <c r="AN60" s="62"/>
      <c r="AO60" s="62"/>
      <c r="AP60" s="62"/>
      <c r="AQ60" s="62"/>
      <c r="AR60" s="62"/>
      <c r="AS60" s="62"/>
      <c r="AT60" s="62"/>
    </row>
    <row r="61" spans="2:4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  <c r="AN61" s="62"/>
      <c r="AO61" s="62"/>
      <c r="AP61" s="62"/>
      <c r="AQ61" s="62"/>
      <c r="AR61" s="62"/>
      <c r="AS61" s="62"/>
      <c r="AT61" s="62"/>
    </row>
    <row r="62" spans="2:47" x14ac:dyDescent="0.25">
      <c r="B62" s="13">
        <v>1</v>
      </c>
      <c r="C62" s="29" t="s">
        <v>19</v>
      </c>
      <c r="D62" s="29"/>
      <c r="E62" s="29"/>
      <c r="F62" s="29"/>
      <c r="G62" s="29"/>
      <c r="H62" s="15">
        <f t="shared" ref="H62:O71" si="43">($AJ$51-H6)</f>
        <v>47186.320157174196</v>
      </c>
      <c r="I62" s="31">
        <f t="shared" si="43"/>
        <v>43646.830284065698</v>
      </c>
      <c r="J62" s="31">
        <f t="shared" si="43"/>
        <v>40499.508331900834</v>
      </c>
      <c r="K62" s="31">
        <f t="shared" si="43"/>
        <v>32339.956580761573</v>
      </c>
      <c r="L62" s="31">
        <f t="shared" si="43"/>
        <v>47186.320157174196</v>
      </c>
      <c r="M62" s="31">
        <f t="shared" si="43"/>
        <v>43646.830284065698</v>
      </c>
      <c r="N62" s="31">
        <f t="shared" si="43"/>
        <v>40499.508331900834</v>
      </c>
      <c r="O62" s="17">
        <f t="shared" si="43"/>
        <v>32339.956580761573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62" si="44">IF((J62*$D$77-J19)&gt;0,0,-(J62*$D$77-J19))</f>
        <v>0</v>
      </c>
      <c r="S62" s="31">
        <f t="shared" si="44"/>
        <v>0</v>
      </c>
      <c r="T62" s="31">
        <f t="shared" si="44"/>
        <v>0</v>
      </c>
      <c r="U62" s="31">
        <f t="shared" si="44"/>
        <v>0</v>
      </c>
      <c r="V62" s="31">
        <f t="shared" si="44"/>
        <v>0</v>
      </c>
      <c r="W62" s="17">
        <f t="shared" si="44"/>
        <v>0</v>
      </c>
      <c r="X62" s="30">
        <f t="shared" ref="X62:X71" si="45">$D$93/(SQRT((($AJ$51+H6)/$D$95)^2+3*(16*$AJ$52/(PI()*$D$94^3)+4/3*P62/$D$95)^2))</f>
        <v>2.6059681369090502</v>
      </c>
      <c r="Y62" s="32">
        <f t="shared" ref="Y62:Y71" si="46">$D$93/(SQRT((($AJ$51+I6)/$D$95)^2+3*(16*$AJ$52/(PI()*$D$94^3)+4/3*Q62/$D$95)^2))</f>
        <v>2.4429725676009362</v>
      </c>
      <c r="Z62" s="32">
        <f t="shared" ref="Z62:Z71" si="47">$D$93/(SQRT((($AJ$51+J6)/$D$95)^2+3*(16*$AJ$52/(PI()*$D$94^3)+4/3*R62/$D$95)^2))</f>
        <v>2.3105797729346538</v>
      </c>
      <c r="AA62" s="32">
        <f t="shared" ref="AA62:AA71" si="48">$D$93/(SQRT((($AJ$51+K6)/$D$95)^2+3*(16*$AJ$52/(PI()*$D$94^3)+4/3*S62/$D$95)^2))</f>
        <v>2.0163882105408026</v>
      </c>
      <c r="AB62" s="32">
        <f t="shared" ref="AB62:AB71" si="49">$D$93/(SQRT((($AJ$51+L6)/$D$95)^2+3*(16*$AJ$52/(PI()*$D$94^3)+4/3*T62/$D$95)^2))</f>
        <v>2.6059681369090502</v>
      </c>
      <c r="AC62" s="32">
        <f t="shared" ref="AC62:AC71" si="50">$D$93/(SQRT((($AJ$51+M6)/$D$95)^2+3*(16*$AJ$52/(PI()*$D$94^3)+4/3*U62/$D$95)^2))</f>
        <v>2.4429725676009362</v>
      </c>
      <c r="AD62" s="32">
        <f t="shared" ref="AD62:AD71" si="51">$D$93/(SQRT((($AJ$51+N6)/$D$95)^2+3*(16*$AJ$52/(PI()*$D$94^3)+4/3*V62/$D$95)^2))</f>
        <v>2.3105797729346538</v>
      </c>
      <c r="AE62" s="34">
        <f t="shared" ref="AE62:AE71" si="52">$D$93/(SQRT((($AJ$51+O6)/$D$95)^2+3*(16*$AJ$52/(PI()*$D$94^3)+4/3*W62/$D$95)^2))</f>
        <v>2.0163882105408026</v>
      </c>
      <c r="AN62" s="62"/>
      <c r="AO62" s="62"/>
      <c r="AP62" s="62"/>
      <c r="AQ62" s="62"/>
      <c r="AR62" s="62"/>
      <c r="AS62" s="62"/>
      <c r="AT62" s="62"/>
    </row>
    <row r="63" spans="2:47" x14ac:dyDescent="0.25">
      <c r="B63" s="13">
        <v>2</v>
      </c>
      <c r="C63" t="s">
        <v>20</v>
      </c>
      <c r="G63" s="29"/>
      <c r="H63" s="15">
        <f t="shared" si="43"/>
        <v>67407.881593839571</v>
      </c>
      <c r="I63" s="31">
        <f t="shared" si="43"/>
        <v>54075.335590201481</v>
      </c>
      <c r="J63" s="31">
        <f t="shared" si="43"/>
        <v>40499.508331900834</v>
      </c>
      <c r="K63" s="31">
        <f t="shared" si="43"/>
        <v>11484.617941323169</v>
      </c>
      <c r="L63" s="31">
        <f t="shared" si="43"/>
        <v>67407.881593839571</v>
      </c>
      <c r="M63" s="31">
        <f t="shared" si="43"/>
        <v>54075.335590201481</v>
      </c>
      <c r="N63" s="31">
        <f t="shared" si="43"/>
        <v>40499.508331900834</v>
      </c>
      <c r="O63" s="17">
        <f t="shared" si="43"/>
        <v>11484.617941323169</v>
      </c>
      <c r="P63" s="15">
        <f t="shared" ref="P63:P71" si="53">IF((H63*$D$77-H20)&gt;0,0,-(H63*$D$77-19))</f>
        <v>0</v>
      </c>
      <c r="Q63" s="31">
        <f t="shared" ref="Q63:Q71" si="54">IF((I63*$D$77-I20)&gt;0,0,-(I63*$D$77-I20))</f>
        <v>0</v>
      </c>
      <c r="R63" s="31">
        <f t="shared" ref="R63:R71" si="55">IF((J63*$D$77-J20)&gt;0,0,-(J63*$D$77-J20))</f>
        <v>0</v>
      </c>
      <c r="S63" s="31">
        <f t="shared" ref="S63:S71" si="56">IF((K63*$D$77-K20)&gt;0,0,-(K63*$D$77-K20))</f>
        <v>0</v>
      </c>
      <c r="T63" s="31">
        <f t="shared" ref="T63:T71" si="57">IF((L63*$D$77-L20)&gt;0,0,-(L63*$D$77-L20))</f>
        <v>0</v>
      </c>
      <c r="U63" s="31">
        <f t="shared" ref="U63:U71" si="58">IF((M63*$D$77-M20)&gt;0,0,-(M63*$D$77-M20))</f>
        <v>0</v>
      </c>
      <c r="V63" s="31">
        <f t="shared" ref="V63:V71" si="59">IF((N63*$D$77-N20)&gt;0,0,-(N63*$D$77-N20))</f>
        <v>0</v>
      </c>
      <c r="W63" s="17">
        <f t="shared" ref="W63:W71" si="60">IF((O63*$D$77-O20)&gt;0,0,-(O63*$D$77-O20))</f>
        <v>0</v>
      </c>
      <c r="X63" s="30">
        <f t="shared" si="45"/>
        <v>3.7801805640097093</v>
      </c>
      <c r="Y63" s="32">
        <f t="shared" si="46"/>
        <v>2.967954348513115</v>
      </c>
      <c r="Z63" s="32">
        <f t="shared" si="47"/>
        <v>2.3105797729346538</v>
      </c>
      <c r="AA63" s="32">
        <f t="shared" si="48"/>
        <v>1.4996998192925666</v>
      </c>
      <c r="AB63" s="32">
        <f t="shared" si="49"/>
        <v>3.7801805640097093</v>
      </c>
      <c r="AC63" s="32">
        <f t="shared" si="50"/>
        <v>2.967954348513115</v>
      </c>
      <c r="AD63" s="32">
        <f t="shared" si="51"/>
        <v>2.3105797729346538</v>
      </c>
      <c r="AE63" s="34">
        <f t="shared" si="52"/>
        <v>1.4996998192925666</v>
      </c>
      <c r="AN63" s="62"/>
      <c r="AO63" s="62"/>
      <c r="AP63" s="62"/>
      <c r="AQ63" s="62"/>
      <c r="AR63" s="62"/>
      <c r="AS63" s="62"/>
      <c r="AT63" s="62"/>
    </row>
    <row r="64" spans="2:47" x14ac:dyDescent="0.25">
      <c r="B64" s="13">
        <v>3</v>
      </c>
      <c r="C64" t="s">
        <v>21</v>
      </c>
      <c r="G64" s="29"/>
      <c r="H64" s="15">
        <f t="shared" si="43"/>
        <v>59734.428016458245</v>
      </c>
      <c r="I64" s="31">
        <f t="shared" si="43"/>
        <v>50027.900114267686</v>
      </c>
      <c r="J64" s="31">
        <f t="shared" si="43"/>
        <v>40499.508331900834</v>
      </c>
      <c r="K64" s="31">
        <f t="shared" si="43"/>
        <v>19020.46994148977</v>
      </c>
      <c r="L64" s="31">
        <f t="shared" si="43"/>
        <v>59734.428016458245</v>
      </c>
      <c r="M64" s="31">
        <f t="shared" si="43"/>
        <v>50027.900114267686</v>
      </c>
      <c r="N64" s="31">
        <f t="shared" si="43"/>
        <v>40499.508331900834</v>
      </c>
      <c r="O64" s="17">
        <f t="shared" si="43"/>
        <v>19020.46994148977</v>
      </c>
      <c r="P64" s="15">
        <f t="shared" si="53"/>
        <v>0</v>
      </c>
      <c r="Q64" s="31">
        <f t="shared" si="54"/>
        <v>0</v>
      </c>
      <c r="R64" s="31">
        <f t="shared" si="55"/>
        <v>0</v>
      </c>
      <c r="S64" s="31">
        <f t="shared" si="56"/>
        <v>0</v>
      </c>
      <c r="T64" s="31">
        <f t="shared" si="57"/>
        <v>0</v>
      </c>
      <c r="U64" s="31">
        <f t="shared" si="58"/>
        <v>0</v>
      </c>
      <c r="V64" s="31">
        <f t="shared" si="59"/>
        <v>0</v>
      </c>
      <c r="W64" s="17">
        <f t="shared" si="60"/>
        <v>0</v>
      </c>
      <c r="X64" s="30">
        <f t="shared" si="45"/>
        <v>3.3051634299241033</v>
      </c>
      <c r="Y64" s="32">
        <f t="shared" si="46"/>
        <v>2.7481172258725644</v>
      </c>
      <c r="Z64" s="32">
        <f t="shared" si="47"/>
        <v>2.3105797729346538</v>
      </c>
      <c r="AA64" s="32">
        <f t="shared" si="48"/>
        <v>1.6557924672016813</v>
      </c>
      <c r="AB64" s="32">
        <f t="shared" si="49"/>
        <v>3.3051634299241033</v>
      </c>
      <c r="AC64" s="32">
        <f t="shared" si="50"/>
        <v>2.7481172258725644</v>
      </c>
      <c r="AD64" s="32">
        <f t="shared" si="51"/>
        <v>2.3105797729346538</v>
      </c>
      <c r="AE64" s="34">
        <f t="shared" si="52"/>
        <v>1.6557924672016813</v>
      </c>
      <c r="AN64" s="62"/>
      <c r="AO64" s="62"/>
      <c r="AP64" s="62"/>
      <c r="AQ64" s="62"/>
      <c r="AR64" s="62"/>
      <c r="AS64" s="62"/>
      <c r="AT64" s="62"/>
    </row>
    <row r="65" spans="2:46" x14ac:dyDescent="0.25">
      <c r="B65" s="13">
        <v>4</v>
      </c>
      <c r="C65" t="s">
        <v>22</v>
      </c>
      <c r="G65" s="29"/>
      <c r="H65" s="15">
        <f t="shared" si="43"/>
        <v>41638.595885447321</v>
      </c>
      <c r="I65" s="31">
        <f t="shared" si="43"/>
        <v>34348.169704541513</v>
      </c>
      <c r="J65" s="31">
        <f t="shared" si="43"/>
        <v>40499.508331900834</v>
      </c>
      <c r="K65" s="31">
        <f t="shared" si="43"/>
        <v>25316.231884416775</v>
      </c>
      <c r="L65" s="31">
        <f t="shared" si="43"/>
        <v>56640.838929829457</v>
      </c>
      <c r="M65" s="31">
        <f t="shared" si="43"/>
        <v>55369.173016802233</v>
      </c>
      <c r="N65" s="31">
        <f t="shared" si="43"/>
        <v>40499.508331900834</v>
      </c>
      <c r="O65" s="17">
        <f t="shared" si="43"/>
        <v>37049.572221805181</v>
      </c>
      <c r="P65" s="15">
        <f t="shared" si="53"/>
        <v>0</v>
      </c>
      <c r="Q65" s="31">
        <f t="shared" si="54"/>
        <v>0</v>
      </c>
      <c r="R65" s="31">
        <f t="shared" si="55"/>
        <v>0</v>
      </c>
      <c r="S65" s="31">
        <f t="shared" si="56"/>
        <v>0</v>
      </c>
      <c r="T65" s="31">
        <f t="shared" si="57"/>
        <v>0</v>
      </c>
      <c r="U65" s="31">
        <f t="shared" si="58"/>
        <v>0</v>
      </c>
      <c r="V65" s="31">
        <f t="shared" si="59"/>
        <v>0</v>
      </c>
      <c r="W65" s="17">
        <f t="shared" si="60"/>
        <v>0</v>
      </c>
      <c r="X65" s="30">
        <f t="shared" si="45"/>
        <v>2.3571812383685873</v>
      </c>
      <c r="Y65" s="32">
        <f t="shared" si="46"/>
        <v>2.0827747199203324</v>
      </c>
      <c r="Z65" s="32">
        <f t="shared" si="47"/>
        <v>2.3105797729346538</v>
      </c>
      <c r="AA65" s="32">
        <f t="shared" si="48"/>
        <v>1.8106258477835722</v>
      </c>
      <c r="AB65" s="32">
        <f t="shared" si="49"/>
        <v>3.1171264251497979</v>
      </c>
      <c r="AC65" s="32">
        <f t="shared" si="50"/>
        <v>3.0423081587322871</v>
      </c>
      <c r="AD65" s="32">
        <f t="shared" si="51"/>
        <v>2.3105797729346538</v>
      </c>
      <c r="AE65" s="34">
        <f t="shared" si="52"/>
        <v>2.1780639755006921</v>
      </c>
      <c r="AN65" s="62"/>
      <c r="AO65" s="62"/>
      <c r="AP65" s="62"/>
      <c r="AQ65" s="62"/>
      <c r="AR65" s="62"/>
      <c r="AS65" s="62"/>
      <c r="AT65" s="62"/>
    </row>
    <row r="66" spans="2:46" x14ac:dyDescent="0.25">
      <c r="B66" s="13">
        <v>5</v>
      </c>
      <c r="C66" t="s">
        <v>23</v>
      </c>
      <c r="G66" s="29"/>
      <c r="H66" s="15">
        <f t="shared" si="43"/>
        <v>54107.819177677404</v>
      </c>
      <c r="I66" s="31">
        <f t="shared" si="43"/>
        <v>41760.154373270496</v>
      </c>
      <c r="J66" s="31">
        <f t="shared" si="43"/>
        <v>40499.508331900834</v>
      </c>
      <c r="K66" s="31">
        <f t="shared" si="43"/>
        <v>14196.69364300734</v>
      </c>
      <c r="L66" s="31">
        <f t="shared" si="43"/>
        <v>66609.688381329179</v>
      </c>
      <c r="M66" s="31">
        <f t="shared" si="43"/>
        <v>59277.657133487759</v>
      </c>
      <c r="N66" s="31">
        <f t="shared" si="43"/>
        <v>40499.508331900834</v>
      </c>
      <c r="O66" s="17">
        <f t="shared" si="43"/>
        <v>23974.477257497681</v>
      </c>
      <c r="P66" s="15">
        <f t="shared" si="53"/>
        <v>0</v>
      </c>
      <c r="Q66" s="31">
        <f t="shared" si="54"/>
        <v>0</v>
      </c>
      <c r="R66" s="31">
        <f t="shared" si="55"/>
        <v>0</v>
      </c>
      <c r="S66" s="31">
        <f t="shared" si="56"/>
        <v>0</v>
      </c>
      <c r="T66" s="31">
        <f t="shared" si="57"/>
        <v>0</v>
      </c>
      <c r="U66" s="31">
        <f t="shared" si="58"/>
        <v>0</v>
      </c>
      <c r="V66" s="31">
        <f t="shared" si="59"/>
        <v>0</v>
      </c>
      <c r="W66" s="17">
        <f t="shared" si="60"/>
        <v>0</v>
      </c>
      <c r="X66" s="30">
        <f t="shared" si="45"/>
        <v>2.9697981188531228</v>
      </c>
      <c r="Y66" s="32">
        <f t="shared" si="46"/>
        <v>2.3622411591038914</v>
      </c>
      <c r="Z66" s="32">
        <f t="shared" si="47"/>
        <v>2.3105797729346538</v>
      </c>
      <c r="AA66" s="32">
        <f t="shared" si="48"/>
        <v>1.5526370631384339</v>
      </c>
      <c r="AB66" s="32">
        <f t="shared" si="49"/>
        <v>3.7324735344812017</v>
      </c>
      <c r="AC66" s="32">
        <f t="shared" si="50"/>
        <v>3.2769549087824612</v>
      </c>
      <c r="AD66" s="32">
        <f t="shared" si="51"/>
        <v>2.3105797729346538</v>
      </c>
      <c r="AE66" s="34">
        <f t="shared" si="52"/>
        <v>1.7754948191674724</v>
      </c>
      <c r="AN66" s="62"/>
      <c r="AO66" s="62"/>
      <c r="AP66" s="62"/>
      <c r="AQ66" s="62"/>
      <c r="AR66" s="62"/>
      <c r="AS66" s="62"/>
      <c r="AT66" s="62"/>
    </row>
    <row r="67" spans="2:46" x14ac:dyDescent="0.25">
      <c r="B67" s="13">
        <v>6</v>
      </c>
      <c r="C67" t="s">
        <v>24</v>
      </c>
      <c r="G67" s="29"/>
      <c r="H67" s="15">
        <f t="shared" si="43"/>
        <v>41477.995902699477</v>
      </c>
      <c r="I67" s="31">
        <f t="shared" si="43"/>
        <v>35224.701425236562</v>
      </c>
      <c r="J67" s="31">
        <f t="shared" si="43"/>
        <v>40499.508331900834</v>
      </c>
      <c r="K67" s="31">
        <f t="shared" si="43"/>
        <v>27129.660738057908</v>
      </c>
      <c r="L67" s="31">
        <f t="shared" si="43"/>
        <v>53979.865106351244</v>
      </c>
      <c r="M67" s="31">
        <f t="shared" si="43"/>
        <v>52742.204185453826</v>
      </c>
      <c r="N67" s="31">
        <f t="shared" si="43"/>
        <v>40499.508331900834</v>
      </c>
      <c r="O67" s="17">
        <f t="shared" si="43"/>
        <v>36907.444352548242</v>
      </c>
      <c r="P67" s="15">
        <f t="shared" si="53"/>
        <v>0</v>
      </c>
      <c r="Q67" s="31">
        <f t="shared" si="54"/>
        <v>0</v>
      </c>
      <c r="R67" s="31">
        <f t="shared" si="55"/>
        <v>0</v>
      </c>
      <c r="S67" s="31">
        <f t="shared" si="56"/>
        <v>0</v>
      </c>
      <c r="T67" s="31">
        <f t="shared" si="57"/>
        <v>0</v>
      </c>
      <c r="U67" s="31">
        <f t="shared" si="58"/>
        <v>0</v>
      </c>
      <c r="V67" s="31">
        <f t="shared" si="59"/>
        <v>0</v>
      </c>
      <c r="W67" s="17">
        <f t="shared" si="60"/>
        <v>0</v>
      </c>
      <c r="X67" s="30">
        <f t="shared" si="45"/>
        <v>2.3505220678014247</v>
      </c>
      <c r="Y67" s="32">
        <f t="shared" si="46"/>
        <v>2.1129185553269014</v>
      </c>
      <c r="Z67" s="32">
        <f t="shared" si="47"/>
        <v>2.3105797729346538</v>
      </c>
      <c r="AA67" s="32">
        <f t="shared" si="48"/>
        <v>1.8601136882717648</v>
      </c>
      <c r="AB67" s="32">
        <f t="shared" si="49"/>
        <v>2.9625424497182382</v>
      </c>
      <c r="AC67" s="32">
        <f t="shared" si="50"/>
        <v>2.8933482181153742</v>
      </c>
      <c r="AD67" s="32">
        <f t="shared" si="51"/>
        <v>2.3105797729346538</v>
      </c>
      <c r="AE67" s="34">
        <f t="shared" si="52"/>
        <v>2.1728713710916292</v>
      </c>
    </row>
    <row r="68" spans="2:46" x14ac:dyDescent="0.25">
      <c r="B68" s="13">
        <v>7</v>
      </c>
      <c r="C68" t="s">
        <v>25</v>
      </c>
      <c r="G68" s="29"/>
      <c r="H68" s="15">
        <f t="shared" si="43"/>
        <v>64691.239433030234</v>
      </c>
      <c r="I68" s="31">
        <f t="shared" si="43"/>
        <v>52861.894922011576</v>
      </c>
      <c r="J68" s="31">
        <f t="shared" si="43"/>
        <v>40499.508331900834</v>
      </c>
      <c r="K68" s="31">
        <f t="shared" si="43"/>
        <v>15073.143103519818</v>
      </c>
      <c r="L68" s="31">
        <f t="shared" si="43"/>
        <v>64691.239433030234</v>
      </c>
      <c r="M68" s="31">
        <f t="shared" si="43"/>
        <v>52861.894922011576</v>
      </c>
      <c r="N68" s="31">
        <f t="shared" si="43"/>
        <v>40499.508331900834</v>
      </c>
      <c r="O68" s="17">
        <f t="shared" si="43"/>
        <v>15073.143103519818</v>
      </c>
      <c r="P68" s="15">
        <f t="shared" si="53"/>
        <v>0</v>
      </c>
      <c r="Q68" s="31">
        <f t="shared" si="54"/>
        <v>0</v>
      </c>
      <c r="R68" s="31">
        <f t="shared" si="55"/>
        <v>0</v>
      </c>
      <c r="S68" s="31">
        <f t="shared" si="56"/>
        <v>0</v>
      </c>
      <c r="T68" s="31">
        <f t="shared" si="57"/>
        <v>0</v>
      </c>
      <c r="U68" s="31">
        <f t="shared" si="58"/>
        <v>0</v>
      </c>
      <c r="V68" s="31">
        <f t="shared" si="59"/>
        <v>0</v>
      </c>
      <c r="W68" s="17">
        <f t="shared" si="60"/>
        <v>0</v>
      </c>
      <c r="X68" s="30">
        <f t="shared" si="45"/>
        <v>3.614851912283374</v>
      </c>
      <c r="Y68" s="32">
        <f t="shared" si="46"/>
        <v>2.8999604197773432</v>
      </c>
      <c r="Z68" s="32">
        <f t="shared" si="47"/>
        <v>2.3105797729346538</v>
      </c>
      <c r="AA68" s="32">
        <f t="shared" si="48"/>
        <v>1.5704898022347673</v>
      </c>
      <c r="AB68" s="32">
        <f t="shared" si="49"/>
        <v>3.614851912283374</v>
      </c>
      <c r="AC68" s="32">
        <f t="shared" si="50"/>
        <v>2.8999604197773432</v>
      </c>
      <c r="AD68" s="32">
        <f t="shared" si="51"/>
        <v>2.3105797729346538</v>
      </c>
      <c r="AE68" s="34">
        <f t="shared" si="52"/>
        <v>1.5704898022347673</v>
      </c>
    </row>
    <row r="69" spans="2:46" x14ac:dyDescent="0.25">
      <c r="B69" s="13">
        <v>8</v>
      </c>
      <c r="C69" t="s">
        <v>26</v>
      </c>
      <c r="G69" s="29"/>
      <c r="H69" s="15">
        <f t="shared" si="43"/>
        <v>51663.280747402045</v>
      </c>
      <c r="I69" s="31">
        <f t="shared" si="43"/>
        <v>47071.587249226832</v>
      </c>
      <c r="J69" s="31">
        <f t="shared" si="43"/>
        <v>40499.508331900834</v>
      </c>
      <c r="K69" s="31">
        <f t="shared" si="43"/>
        <v>32403.457001815215</v>
      </c>
      <c r="L69" s="31">
        <f t="shared" si="43"/>
        <v>51663.280747402045</v>
      </c>
      <c r="M69" s="31">
        <f t="shared" si="43"/>
        <v>47071.587249226832</v>
      </c>
      <c r="N69" s="31">
        <f t="shared" si="43"/>
        <v>40499.508331900834</v>
      </c>
      <c r="O69" s="17">
        <f t="shared" si="43"/>
        <v>32403.457001815215</v>
      </c>
      <c r="P69" s="15">
        <f t="shared" si="53"/>
        <v>0</v>
      </c>
      <c r="Q69" s="31">
        <f t="shared" si="54"/>
        <v>0</v>
      </c>
      <c r="R69" s="31">
        <f t="shared" si="55"/>
        <v>0</v>
      </c>
      <c r="S69" s="31">
        <f t="shared" si="56"/>
        <v>0</v>
      </c>
      <c r="T69" s="31">
        <f t="shared" si="57"/>
        <v>0</v>
      </c>
      <c r="U69" s="31">
        <f t="shared" si="58"/>
        <v>0</v>
      </c>
      <c r="V69" s="31">
        <f t="shared" si="59"/>
        <v>0</v>
      </c>
      <c r="W69" s="17">
        <f t="shared" si="60"/>
        <v>0</v>
      </c>
      <c r="X69" s="30">
        <f t="shared" si="45"/>
        <v>2.8345288071578452</v>
      </c>
      <c r="Y69" s="32">
        <f t="shared" si="46"/>
        <v>2.6004419898151423</v>
      </c>
      <c r="Z69" s="32">
        <f t="shared" si="47"/>
        <v>2.3105797729346538</v>
      </c>
      <c r="AA69" s="32">
        <f t="shared" si="48"/>
        <v>2.018431987371605</v>
      </c>
      <c r="AB69" s="32">
        <f t="shared" si="49"/>
        <v>2.8345288071578452</v>
      </c>
      <c r="AC69" s="32">
        <f t="shared" si="50"/>
        <v>2.6004419898151423</v>
      </c>
      <c r="AD69" s="32">
        <f t="shared" si="51"/>
        <v>2.3105797729346538</v>
      </c>
      <c r="AE69" s="34">
        <f t="shared" si="52"/>
        <v>2.018431987371605</v>
      </c>
    </row>
    <row r="70" spans="2:46" x14ac:dyDescent="0.25">
      <c r="B70" s="13">
        <v>9</v>
      </c>
      <c r="C70" t="s">
        <v>27</v>
      </c>
      <c r="G70" s="29"/>
      <c r="H70" s="15">
        <f t="shared" si="43"/>
        <v>71356.881973456402</v>
      </c>
      <c r="I70" s="31">
        <f t="shared" si="43"/>
        <v>57242.345338624553</v>
      </c>
      <c r="J70" s="31">
        <f t="shared" si="43"/>
        <v>40499.508331900834</v>
      </c>
      <c r="K70" s="31">
        <f t="shared" si="43"/>
        <v>12153.564516504368</v>
      </c>
      <c r="L70" s="31">
        <f t="shared" si="43"/>
        <v>71356.881973456402</v>
      </c>
      <c r="M70" s="31">
        <f t="shared" si="43"/>
        <v>57242.345338624553</v>
      </c>
      <c r="N70" s="31">
        <f t="shared" si="43"/>
        <v>40499.508331900834</v>
      </c>
      <c r="O70" s="17">
        <f t="shared" si="43"/>
        <v>12153.564516504368</v>
      </c>
      <c r="P70" s="15">
        <f t="shared" si="53"/>
        <v>0</v>
      </c>
      <c r="Q70" s="31">
        <f t="shared" si="54"/>
        <v>0</v>
      </c>
      <c r="R70" s="31">
        <f t="shared" si="55"/>
        <v>0</v>
      </c>
      <c r="S70" s="31">
        <f t="shared" si="56"/>
        <v>0</v>
      </c>
      <c r="T70" s="31">
        <f t="shared" si="57"/>
        <v>0</v>
      </c>
      <c r="U70" s="31">
        <f t="shared" si="58"/>
        <v>0</v>
      </c>
      <c r="V70" s="31">
        <f t="shared" si="59"/>
        <v>0</v>
      </c>
      <c r="W70" s="17">
        <f t="shared" si="60"/>
        <v>0</v>
      </c>
      <c r="X70" s="30">
        <f t="shared" si="45"/>
        <v>3.9973069198162987</v>
      </c>
      <c r="Y70" s="32">
        <f t="shared" si="46"/>
        <v>3.1530689309886752</v>
      </c>
      <c r="Z70" s="32">
        <f t="shared" si="47"/>
        <v>2.3105797729346538</v>
      </c>
      <c r="AA70" s="32">
        <f t="shared" si="48"/>
        <v>1.512443270495859</v>
      </c>
      <c r="AB70" s="32">
        <f t="shared" si="49"/>
        <v>3.9973069198162987</v>
      </c>
      <c r="AC70" s="32">
        <f t="shared" si="50"/>
        <v>3.1530689309886752</v>
      </c>
      <c r="AD70" s="32">
        <f t="shared" si="51"/>
        <v>2.3105797729346538</v>
      </c>
      <c r="AE70" s="34">
        <f t="shared" si="52"/>
        <v>1.512443270495859</v>
      </c>
    </row>
    <row r="71" spans="2:46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43"/>
        <v>66802.320705300794</v>
      </c>
      <c r="I71" s="22">
        <f t="shared" si="43"/>
        <v>53769.817678094398</v>
      </c>
      <c r="J71" s="22">
        <f t="shared" si="43"/>
        <v>40499.508331900834</v>
      </c>
      <c r="K71" s="22">
        <f t="shared" si="43"/>
        <v>12137.585054375155</v>
      </c>
      <c r="L71" s="22">
        <f t="shared" si="43"/>
        <v>66802.320705300794</v>
      </c>
      <c r="M71" s="22">
        <f t="shared" si="43"/>
        <v>53769.817678094398</v>
      </c>
      <c r="N71" s="22">
        <f t="shared" si="43"/>
        <v>40499.508331900834</v>
      </c>
      <c r="O71" s="23">
        <f t="shared" si="43"/>
        <v>12137.585054375155</v>
      </c>
      <c r="P71" s="21">
        <f t="shared" si="53"/>
        <v>0</v>
      </c>
      <c r="Q71" s="22">
        <f t="shared" si="54"/>
        <v>0</v>
      </c>
      <c r="R71" s="22">
        <f t="shared" si="55"/>
        <v>0</v>
      </c>
      <c r="S71" s="22">
        <f t="shared" si="56"/>
        <v>3073.9318773663758</v>
      </c>
      <c r="T71" s="22">
        <f t="shared" si="57"/>
        <v>0</v>
      </c>
      <c r="U71" s="22">
        <f t="shared" si="58"/>
        <v>0</v>
      </c>
      <c r="V71" s="22">
        <f t="shared" si="59"/>
        <v>0</v>
      </c>
      <c r="W71" s="23">
        <f t="shared" si="60"/>
        <v>3073.9318773663758</v>
      </c>
      <c r="X71" s="35">
        <f t="shared" si="45"/>
        <v>3.7440681781258549</v>
      </c>
      <c r="Y71" s="36">
        <f t="shared" si="46"/>
        <v>2.9506725864935124</v>
      </c>
      <c r="Z71" s="36">
        <f t="shared" si="47"/>
        <v>2.3105797729346538</v>
      </c>
      <c r="AA71" s="36">
        <f t="shared" si="48"/>
        <v>1.4566046541318325</v>
      </c>
      <c r="AB71" s="36">
        <f t="shared" si="49"/>
        <v>3.7440681781258549</v>
      </c>
      <c r="AC71" s="36">
        <f t="shared" si="50"/>
        <v>2.9506725864935124</v>
      </c>
      <c r="AD71" s="36">
        <f t="shared" si="51"/>
        <v>2.3105797729346538</v>
      </c>
      <c r="AE71" s="37">
        <f t="shared" si="52"/>
        <v>1.4566046541318325</v>
      </c>
    </row>
    <row r="74" spans="2:46" ht="15.75" thickBot="1" x14ac:dyDescent="0.3">
      <c r="I74" s="33"/>
      <c r="J74" s="33"/>
      <c r="K74" s="33"/>
    </row>
    <row r="75" spans="2:46" x14ac:dyDescent="0.25">
      <c r="C75" s="67" t="s">
        <v>29</v>
      </c>
      <c r="D75" s="68"/>
      <c r="E75" s="69"/>
      <c r="G75" s="92" t="s">
        <v>74</v>
      </c>
      <c r="H75" s="92"/>
      <c r="I75" s="92"/>
      <c r="J75" s="92"/>
      <c r="K75" s="92"/>
    </row>
    <row r="76" spans="2:46" x14ac:dyDescent="0.25">
      <c r="C76" s="7" t="s">
        <v>30</v>
      </c>
      <c r="D76" s="8"/>
      <c r="E76" s="9"/>
    </row>
    <row r="77" spans="2:46" x14ac:dyDescent="0.25">
      <c r="C77" s="13" t="s">
        <v>31</v>
      </c>
      <c r="D77" s="29">
        <v>0.2</v>
      </c>
      <c r="E77" s="24" t="s">
        <v>32</v>
      </c>
    </row>
    <row r="78" spans="2:46" x14ac:dyDescent="0.25">
      <c r="C78" s="7"/>
      <c r="D78" s="8"/>
      <c r="E78" s="9"/>
    </row>
    <row r="79" spans="2:46" x14ac:dyDescent="0.25">
      <c r="C79" s="80" t="s">
        <v>35</v>
      </c>
      <c r="D79" s="81"/>
      <c r="E79" s="82"/>
    </row>
    <row r="80" spans="2:46" x14ac:dyDescent="0.25">
      <c r="C80" s="13" t="s">
        <v>36</v>
      </c>
      <c r="D80" s="29">
        <v>11.875</v>
      </c>
      <c r="E80" s="14" t="s">
        <v>37</v>
      </c>
    </row>
    <row r="81" spans="3:7" x14ac:dyDescent="0.25">
      <c r="C81" s="13" t="s">
        <v>38</v>
      </c>
      <c r="D81" s="29">
        <v>11.143000000000001</v>
      </c>
      <c r="E81" s="14" t="s">
        <v>37</v>
      </c>
    </row>
    <row r="82" spans="3:7" x14ac:dyDescent="0.25">
      <c r="C82" s="13" t="s">
        <v>39</v>
      </c>
      <c r="D82" s="29">
        <v>1.27</v>
      </c>
      <c r="E82" s="14" t="s">
        <v>37</v>
      </c>
    </row>
    <row r="83" spans="3:7" x14ac:dyDescent="0.25">
      <c r="C83" s="63" t="s">
        <v>79</v>
      </c>
      <c r="D83" s="29">
        <v>30</v>
      </c>
      <c r="E83" s="14" t="s">
        <v>40</v>
      </c>
    </row>
    <row r="84" spans="3:7" x14ac:dyDescent="0.25">
      <c r="C84" s="13" t="s">
        <v>41</v>
      </c>
      <c r="D84" s="55">
        <v>0.12</v>
      </c>
      <c r="E84" s="14"/>
      <c r="G84" t="s">
        <v>84</v>
      </c>
    </row>
    <row r="85" spans="3:7" x14ac:dyDescent="0.25">
      <c r="C85" s="25"/>
      <c r="D85" s="27"/>
      <c r="E85" s="26"/>
    </row>
    <row r="86" spans="3:7" x14ac:dyDescent="0.25">
      <c r="C86" s="80" t="s">
        <v>42</v>
      </c>
      <c r="D86" s="81"/>
      <c r="E86" s="82"/>
    </row>
    <row r="87" spans="3:7" x14ac:dyDescent="0.25">
      <c r="C87" s="13" t="s">
        <v>43</v>
      </c>
      <c r="D87" s="29">
        <f>11.049*2</f>
        <v>22.097999999999999</v>
      </c>
      <c r="E87" s="14" t="s">
        <v>37</v>
      </c>
    </row>
    <row r="88" spans="3:7" x14ac:dyDescent="0.25">
      <c r="C88" s="13" t="s">
        <v>44</v>
      </c>
      <c r="D88" s="29">
        <f>6.85*2</f>
        <v>13.7</v>
      </c>
      <c r="E88" s="14" t="s">
        <v>37</v>
      </c>
    </row>
    <row r="89" spans="3:7" x14ac:dyDescent="0.25">
      <c r="C89" s="13" t="s">
        <v>45</v>
      </c>
      <c r="D89" s="55">
        <v>0.12</v>
      </c>
      <c r="E89" s="24" t="s">
        <v>32</v>
      </c>
      <c r="G89" t="s">
        <v>84</v>
      </c>
    </row>
    <row r="90" spans="3:7" x14ac:dyDescent="0.25">
      <c r="C90" s="25" t="s">
        <v>46</v>
      </c>
      <c r="D90" s="27">
        <f>(D87+D88)/2</f>
        <v>17.899000000000001</v>
      </c>
      <c r="E90" s="26" t="s">
        <v>37</v>
      </c>
    </row>
    <row r="91" spans="3:7" x14ac:dyDescent="0.25">
      <c r="C91" s="13"/>
      <c r="D91" s="29"/>
      <c r="E91" s="14"/>
    </row>
    <row r="92" spans="3:7" x14ac:dyDescent="0.25">
      <c r="C92" s="80" t="s">
        <v>57</v>
      </c>
      <c r="D92" s="81"/>
      <c r="E92" s="82"/>
    </row>
    <row r="93" spans="3:7" x14ac:dyDescent="0.25">
      <c r="C93" s="13" t="s">
        <v>54</v>
      </c>
      <c r="D93" s="55">
        <v>1172</v>
      </c>
      <c r="E93" s="14" t="s">
        <v>53</v>
      </c>
    </row>
    <row r="94" spans="3:7" x14ac:dyDescent="0.25">
      <c r="C94" s="13" t="s">
        <v>55</v>
      </c>
      <c r="D94" s="29">
        <v>11</v>
      </c>
      <c r="E94" s="14" t="s">
        <v>37</v>
      </c>
    </row>
    <row r="95" spans="3:7" ht="15.75" thickBot="1" x14ac:dyDescent="0.3">
      <c r="C95" s="18" t="s">
        <v>56</v>
      </c>
      <c r="D95" s="19">
        <f>D94^2/4*PI()</f>
        <v>95.033177771091246</v>
      </c>
      <c r="E95" s="20" t="s">
        <v>52</v>
      </c>
    </row>
  </sheetData>
  <mergeCells count="40">
    <mergeCell ref="B2:C2"/>
    <mergeCell ref="AG44:AI44"/>
    <mergeCell ref="AG47:AI47"/>
    <mergeCell ref="AG48:AI48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H17:O17"/>
    <mergeCell ref="P17:W17"/>
    <mergeCell ref="H2:J2"/>
    <mergeCell ref="C92:E92"/>
    <mergeCell ref="H44:AE44"/>
    <mergeCell ref="AG40:AI40"/>
    <mergeCell ref="AG41:AI41"/>
    <mergeCell ref="AG39:AI39"/>
    <mergeCell ref="C75:E75"/>
    <mergeCell ref="C79:E79"/>
    <mergeCell ref="C86:E86"/>
    <mergeCell ref="AG55:AI55"/>
    <mergeCell ref="AG49:AI49"/>
    <mergeCell ref="G75:K75"/>
    <mergeCell ref="H59:AE59"/>
    <mergeCell ref="H60:O60"/>
    <mergeCell ref="P60:W60"/>
    <mergeCell ref="P31:W31"/>
    <mergeCell ref="AG46:AI46"/>
    <mergeCell ref="X60:AE60"/>
    <mergeCell ref="AG51:AI51"/>
    <mergeCell ref="AM47:AU47"/>
    <mergeCell ref="AM31:AU31"/>
    <mergeCell ref="AM36:AU36"/>
    <mergeCell ref="AM42:AU42"/>
    <mergeCell ref="AG52:AI52"/>
    <mergeCell ref="AG53:AI53"/>
  </mergeCells>
  <conditionalFormatting sqref="P6:W15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41" priority="32" operator="lessThan">
      <formula>0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40" priority="30" operator="lessThan">
      <formula>0</formula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39" priority="20" operator="between">
      <formula>1.5</formula>
      <formula>2</formula>
    </cfRule>
    <cfRule type="cellIs" dxfId="38" priority="21" operator="lessThan">
      <formula>1.5</formula>
    </cfRule>
    <cfRule type="cellIs" dxfId="37" priority="22" operator="greaterThan">
      <formula>2</formula>
    </cfRule>
    <cfRule type="cellIs" dxfId="36" priority="26" operator="lessThan">
      <formula>2</formula>
    </cfRule>
    <cfRule type="cellIs" dxfId="35" priority="27" operator="lessThan">
      <formula>2</formula>
    </cfRule>
    <cfRule type="cellIs" dxfId="34" priority="28" operator="greaterThan">
      <formula>2.5</formula>
    </cfRule>
  </conditionalFormatting>
  <conditionalFormatting sqref="X47:AE56">
    <cfRule type="cellIs" dxfId="33" priority="14" operator="between">
      <formula>1.5</formula>
      <formula>2</formula>
    </cfRule>
    <cfRule type="cellIs" dxfId="32" priority="15" operator="lessThan">
      <formula>1.5</formula>
    </cfRule>
    <cfRule type="cellIs" dxfId="31" priority="16" operator="greaterThan">
      <formula>2</formula>
    </cfRule>
    <cfRule type="cellIs" dxfId="30" priority="17" operator="lessThan">
      <formula>2</formula>
    </cfRule>
    <cfRule type="cellIs" dxfId="29" priority="18" operator="lessThan">
      <formula>2</formula>
    </cfRule>
    <cfRule type="cellIs" dxfId="28" priority="19" operator="greaterThan">
      <formula>2.5</formula>
    </cfRule>
  </conditionalFormatting>
  <conditionalFormatting sqref="X62:AE71">
    <cfRule type="cellIs" dxfId="27" priority="4" operator="between">
      <formula>1.5</formula>
      <formula>2</formula>
    </cfRule>
    <cfRule type="cellIs" dxfId="26" priority="5" operator="lessThan">
      <formula>1.5</formula>
    </cfRule>
    <cfRule type="cellIs" dxfId="25" priority="6" operator="greaterThan">
      <formula>2</formula>
    </cfRule>
    <cfRule type="cellIs" dxfId="24" priority="7" operator="lessThan">
      <formula>2</formula>
    </cfRule>
    <cfRule type="cellIs" dxfId="23" priority="8" operator="lessThan">
      <formula>2</formula>
    </cfRule>
    <cfRule type="cellIs" dxfId="22" priority="9" operator="greaterThan">
      <formula>2.5</formula>
    </cfRule>
  </conditionalFormatting>
  <conditionalFormatting sqref="X6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21" priority="11" operator="lessThan">
      <formula>0</formula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7AA4-DDD0-4228-8A3E-C78FD7C7BFB9}">
  <dimension ref="B1:AK95"/>
  <sheetViews>
    <sheetView tabSelected="1" topLeftCell="B18" zoomScale="90" zoomScaleNormal="90" workbookViewId="0">
      <selection activeCell="AJ36" sqref="AJ36"/>
    </sheetView>
  </sheetViews>
  <sheetFormatPr defaultRowHeight="15" x14ac:dyDescent="0.25"/>
  <cols>
    <col min="1" max="1" width="3.7109375" customWidth="1"/>
    <col min="3" max="3" width="29.42578125" bestFit="1" customWidth="1"/>
    <col min="32" max="32" width="3.7109375" customWidth="1"/>
    <col min="35" max="35" width="13.140625" customWidth="1"/>
  </cols>
  <sheetData>
    <row r="1" spans="2:31" ht="15.75" thickBot="1" x14ac:dyDescent="0.3"/>
    <row r="2" spans="2:31" ht="15.75" thickBot="1" x14ac:dyDescent="0.3">
      <c r="B2" s="93" t="s">
        <v>73</v>
      </c>
      <c r="C2" s="94"/>
      <c r="H2" s="78" t="s">
        <v>71</v>
      </c>
      <c r="I2" s="79"/>
      <c r="J2" s="79"/>
      <c r="K2" s="53">
        <f>MAX(H6:O15)</f>
        <v>21240.211090080971</v>
      </c>
      <c r="Q2" s="45" t="s">
        <v>1</v>
      </c>
      <c r="R2" s="54">
        <v>1</v>
      </c>
    </row>
    <row r="3" spans="2:31" ht="15.75" thickBot="1" x14ac:dyDescent="0.3"/>
    <row r="4" spans="2:31" ht="15.75" thickBot="1" x14ac:dyDescent="0.3">
      <c r="H4" s="67" t="s">
        <v>2</v>
      </c>
      <c r="I4" s="68"/>
      <c r="J4" s="68"/>
      <c r="K4" s="68"/>
      <c r="L4" s="68"/>
      <c r="M4" s="68"/>
      <c r="N4" s="68"/>
      <c r="O4" s="69"/>
      <c r="P4" s="67" t="s">
        <v>3</v>
      </c>
      <c r="Q4" s="68"/>
      <c r="R4" s="68"/>
      <c r="S4" s="68"/>
      <c r="T4" s="68"/>
      <c r="U4" s="68"/>
      <c r="V4" s="68"/>
      <c r="W4" s="68"/>
      <c r="X4" s="67" t="s">
        <v>4</v>
      </c>
      <c r="Y4" s="68"/>
      <c r="Z4" s="68"/>
      <c r="AA4" s="68"/>
      <c r="AB4" s="68"/>
      <c r="AC4" s="68"/>
      <c r="AD4" s="68"/>
      <c r="AE4" s="69"/>
    </row>
    <row r="5" spans="2:31" x14ac:dyDescent="0.25">
      <c r="B5" s="44" t="s">
        <v>5</v>
      </c>
      <c r="C5" s="38" t="s">
        <v>6</v>
      </c>
      <c r="D5" s="38" t="s">
        <v>7</v>
      </c>
      <c r="E5" s="38" t="s">
        <v>8</v>
      </c>
      <c r="F5" s="38" t="s">
        <v>9</v>
      </c>
      <c r="G5" s="43" t="s">
        <v>10</v>
      </c>
      <c r="H5" s="39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1" t="s">
        <v>18</v>
      </c>
      <c r="P5" s="39" t="s">
        <v>11</v>
      </c>
      <c r="Q5" s="40" t="s">
        <v>12</v>
      </c>
      <c r="R5" s="40" t="s">
        <v>13</v>
      </c>
      <c r="S5" s="40" t="s">
        <v>14</v>
      </c>
      <c r="T5" s="40" t="s">
        <v>15</v>
      </c>
      <c r="U5" s="40" t="s">
        <v>16</v>
      </c>
      <c r="V5" s="40" t="s">
        <v>17</v>
      </c>
      <c r="W5" s="40" t="s">
        <v>18</v>
      </c>
      <c r="X5" s="39" t="s">
        <v>11</v>
      </c>
      <c r="Y5" s="40" t="s">
        <v>12</v>
      </c>
      <c r="Z5" s="40" t="s">
        <v>13</v>
      </c>
      <c r="AA5" s="40" t="s">
        <v>14</v>
      </c>
      <c r="AB5" s="40" t="s">
        <v>15</v>
      </c>
      <c r="AC5" s="40" t="s">
        <v>16</v>
      </c>
      <c r="AD5" s="40" t="s">
        <v>17</v>
      </c>
      <c r="AE5" s="41" t="s">
        <v>18</v>
      </c>
    </row>
    <row r="6" spans="2:31" x14ac:dyDescent="0.25">
      <c r="B6" s="46">
        <v>1</v>
      </c>
      <c r="C6" s="47" t="s">
        <v>19</v>
      </c>
      <c r="D6" s="47">
        <v>3.6</v>
      </c>
      <c r="E6" s="47">
        <v>0</v>
      </c>
      <c r="F6" s="47">
        <v>1</v>
      </c>
      <c r="G6" s="48">
        <v>320</v>
      </c>
      <c r="H6" s="15">
        <v>-535.74739981423249</v>
      </c>
      <c r="I6" s="16">
        <v>635.84259558100166</v>
      </c>
      <c r="J6" s="16">
        <v>2433.1650186905176</v>
      </c>
      <c r="K6" s="16">
        <v>4134.4005855427113</v>
      </c>
      <c r="L6" s="16">
        <v>-535.74739981423249</v>
      </c>
      <c r="M6" s="16">
        <v>635.84259558100166</v>
      </c>
      <c r="N6" s="16">
        <v>2433.1650186905176</v>
      </c>
      <c r="O6" s="17">
        <v>4134.4005855427113</v>
      </c>
      <c r="P6" s="15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5">
        <v>1520.7578581328144</v>
      </c>
      <c r="Y6" s="16">
        <v>1520.7578581328144</v>
      </c>
      <c r="Z6" s="16">
        <v>1520.7578581328144</v>
      </c>
      <c r="AA6" s="16">
        <v>1520.7578581328144</v>
      </c>
      <c r="AB6" s="16">
        <v>1520.7578581328144</v>
      </c>
      <c r="AC6" s="16">
        <v>1520.7578581328144</v>
      </c>
      <c r="AD6" s="16">
        <v>1520.7578581328144</v>
      </c>
      <c r="AE6" s="17">
        <v>1520.7578581328144</v>
      </c>
    </row>
    <row r="7" spans="2:31" x14ac:dyDescent="0.25">
      <c r="B7" s="46">
        <v>2</v>
      </c>
      <c r="C7" s="47" t="s">
        <v>20</v>
      </c>
      <c r="D7" s="47">
        <v>0</v>
      </c>
      <c r="E7" s="47">
        <v>0</v>
      </c>
      <c r="F7" s="47">
        <v>5</v>
      </c>
      <c r="G7" s="48">
        <v>320</v>
      </c>
      <c r="H7" s="15">
        <v>-17620.368011046503</v>
      </c>
      <c r="I7" s="16">
        <v>-8248.1441948953743</v>
      </c>
      <c r="J7" s="16">
        <v>6129.6740566908802</v>
      </c>
      <c r="K7" s="16">
        <v>19738.838149250991</v>
      </c>
      <c r="L7" s="16">
        <v>-17620.368011046503</v>
      </c>
      <c r="M7" s="16">
        <v>-8248.1441948953743</v>
      </c>
      <c r="N7" s="16">
        <v>6129.6740566908802</v>
      </c>
      <c r="O7" s="17">
        <v>19738.838149250991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5">
        <v>3267.1643629098844</v>
      </c>
      <c r="Y7" s="16">
        <v>3267.1643629098844</v>
      </c>
      <c r="Z7" s="16">
        <v>3267.1643629098844</v>
      </c>
      <c r="AA7" s="16">
        <v>3267.1643629098844</v>
      </c>
      <c r="AB7" s="16">
        <v>3267.1643629098844</v>
      </c>
      <c r="AC7" s="16">
        <v>3267.1643629098844</v>
      </c>
      <c r="AD7" s="16">
        <v>3267.1643629098844</v>
      </c>
      <c r="AE7" s="17">
        <v>3267.1643629098844</v>
      </c>
    </row>
    <row r="8" spans="2:31" x14ac:dyDescent="0.25">
      <c r="B8" s="46">
        <v>3</v>
      </c>
      <c r="C8" s="47" t="s">
        <v>21</v>
      </c>
      <c r="D8" s="47">
        <v>2.8</v>
      </c>
      <c r="E8" s="47">
        <v>0</v>
      </c>
      <c r="F8" s="47">
        <v>4</v>
      </c>
      <c r="G8" s="48">
        <v>250</v>
      </c>
      <c r="H8" s="15">
        <v>-9407.4925897287285</v>
      </c>
      <c r="I8" s="16">
        <v>-3714.0747937246524</v>
      </c>
      <c r="J8" s="16">
        <v>5020.1304394267481</v>
      </c>
      <c r="K8" s="16">
        <v>13287.395344026627</v>
      </c>
      <c r="L8" s="16">
        <v>-9407.4925897287285</v>
      </c>
      <c r="M8" s="16">
        <v>-3714.0747937246524</v>
      </c>
      <c r="N8" s="16">
        <v>5020.1304394267481</v>
      </c>
      <c r="O8" s="17">
        <v>13287.395344026627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5">
        <v>2942.6558905217917</v>
      </c>
      <c r="Y8" s="16">
        <v>2942.6558905217917</v>
      </c>
      <c r="Z8" s="16">
        <v>2942.6558905217917</v>
      </c>
      <c r="AA8" s="16">
        <v>2942.6558905217917</v>
      </c>
      <c r="AB8" s="16">
        <v>2942.6558905217917</v>
      </c>
      <c r="AC8" s="16">
        <v>2942.6558905217917</v>
      </c>
      <c r="AD8" s="16">
        <v>2942.6558905217917</v>
      </c>
      <c r="AE8" s="17">
        <v>2942.6558905217917</v>
      </c>
    </row>
    <row r="9" spans="2:31" x14ac:dyDescent="0.25">
      <c r="B9" s="46">
        <v>4</v>
      </c>
      <c r="C9" s="47" t="s">
        <v>22</v>
      </c>
      <c r="D9" s="47">
        <v>0</v>
      </c>
      <c r="E9" s="47">
        <v>3</v>
      </c>
      <c r="F9" s="47">
        <v>1</v>
      </c>
      <c r="G9" s="48">
        <v>320</v>
      </c>
      <c r="H9" s="15">
        <v>-1313.2081127433885</v>
      </c>
      <c r="I9" s="16">
        <v>3788.4367350093448</v>
      </c>
      <c r="J9" s="16">
        <v>5960.6012674624662</v>
      </c>
      <c r="K9" s="16">
        <v>9193.4804541472458</v>
      </c>
      <c r="L9" s="16">
        <v>-10394.889447695838</v>
      </c>
      <c r="M9" s="16">
        <v>-9269.0303790163325</v>
      </c>
      <c r="N9" s="16">
        <v>-1887.6544468036527</v>
      </c>
      <c r="O9" s="17">
        <v>3922.2639296401517</v>
      </c>
      <c r="P9" s="15">
        <v>-1091.9647661978338</v>
      </c>
      <c r="Q9" s="16">
        <v>-1417.9528973174642</v>
      </c>
      <c r="R9" s="16">
        <v>-1918.0474526070238</v>
      </c>
      <c r="S9" s="16">
        <v>-2391.4063966165313</v>
      </c>
      <c r="T9" s="16">
        <v>-2317.7209901715928</v>
      </c>
      <c r="U9" s="16">
        <v>-1991.7328590519624</v>
      </c>
      <c r="V9" s="16">
        <v>-1491.6383037624028</v>
      </c>
      <c r="W9" s="16">
        <v>-1018.2793597528954</v>
      </c>
      <c r="X9" s="15">
        <v>1738.6709997663888</v>
      </c>
      <c r="Y9" s="16">
        <v>2064.6559293998166</v>
      </c>
      <c r="Z9" s="16">
        <v>1637.5392521043641</v>
      </c>
      <c r="AA9" s="16">
        <v>1426.2411627158544</v>
      </c>
      <c r="AB9" s="16">
        <v>1738.6709997663888</v>
      </c>
      <c r="AC9" s="16">
        <v>2064.6559293998166</v>
      </c>
      <c r="AD9" s="16">
        <v>1637.5392521043641</v>
      </c>
      <c r="AE9" s="17">
        <v>1426.2411627158544</v>
      </c>
    </row>
    <row r="10" spans="2:31" x14ac:dyDescent="0.25">
      <c r="B10" s="46">
        <v>5</v>
      </c>
      <c r="C10" s="47" t="s">
        <v>23</v>
      </c>
      <c r="D10" s="47">
        <v>0</v>
      </c>
      <c r="E10" s="47">
        <v>2.5</v>
      </c>
      <c r="F10" s="47">
        <v>4</v>
      </c>
      <c r="G10" s="48">
        <v>200</v>
      </c>
      <c r="H10" s="15">
        <v>-9119.9685336512339</v>
      </c>
      <c r="I10" s="16">
        <v>-599.78880146733536</v>
      </c>
      <c r="J10" s="16">
        <v>7759.0779942610452</v>
      </c>
      <c r="K10" s="16">
        <v>16651.77129408723</v>
      </c>
      <c r="L10" s="16">
        <v>-16688.036312778266</v>
      </c>
      <c r="M10" s="16">
        <v>-11481.011396488724</v>
      </c>
      <c r="N10" s="16">
        <v>1218.8648990392858</v>
      </c>
      <c r="O10" s="17">
        <v>12259.090856997989</v>
      </c>
      <c r="P10" s="15">
        <v>-909.97063849819438</v>
      </c>
      <c r="Q10" s="16">
        <v>-1181.6274144312201</v>
      </c>
      <c r="R10" s="16">
        <v>-1598.3728771725202</v>
      </c>
      <c r="S10" s="16">
        <v>-1992.8386638471102</v>
      </c>
      <c r="T10" s="16">
        <v>-1931.4341584763281</v>
      </c>
      <c r="U10" s="16">
        <v>-1659.7773825433023</v>
      </c>
      <c r="V10" s="16">
        <v>-1243.0319198020022</v>
      </c>
      <c r="W10" s="16">
        <v>-848.56613312741217</v>
      </c>
      <c r="X10" s="15">
        <v>3059.9615633865546</v>
      </c>
      <c r="Y10" s="16">
        <v>3331.6156714144113</v>
      </c>
      <c r="Z10" s="16">
        <v>2975.6851070015341</v>
      </c>
      <c r="AA10" s="16">
        <v>2799.6033658444426</v>
      </c>
      <c r="AB10" s="16">
        <v>3059.9615633865546</v>
      </c>
      <c r="AC10" s="16">
        <v>3331.6156714144113</v>
      </c>
      <c r="AD10" s="16">
        <v>2975.6851070015341</v>
      </c>
      <c r="AE10" s="17">
        <v>2799.6033658444426</v>
      </c>
    </row>
    <row r="11" spans="2:31" x14ac:dyDescent="0.25">
      <c r="B11" s="46">
        <v>6</v>
      </c>
      <c r="C11" s="47" t="s">
        <v>24</v>
      </c>
      <c r="D11" s="47">
        <v>2.6</v>
      </c>
      <c r="E11" s="47">
        <v>2.5</v>
      </c>
      <c r="F11" s="47">
        <v>1</v>
      </c>
      <c r="G11" s="48">
        <v>320</v>
      </c>
      <c r="H11" s="15">
        <v>1770.9805507477847</v>
      </c>
      <c r="I11" s="16">
        <v>5138.6373882071121</v>
      </c>
      <c r="J11" s="16">
        <v>5593.0794528677579</v>
      </c>
      <c r="K11" s="16">
        <v>7003.9273614070571</v>
      </c>
      <c r="L11" s="16">
        <v>-5797.0872283792487</v>
      </c>
      <c r="M11" s="16">
        <v>-5742.5852068142767</v>
      </c>
      <c r="N11" s="16">
        <v>-947.13364235400195</v>
      </c>
      <c r="O11" s="17">
        <v>2611.2469243178152</v>
      </c>
      <c r="P11" s="15">
        <v>-909.97063849819438</v>
      </c>
      <c r="Q11" s="16">
        <v>-1181.6274144312201</v>
      </c>
      <c r="R11" s="16">
        <v>-1598.3728771725202</v>
      </c>
      <c r="S11" s="16">
        <v>-1992.8386638471102</v>
      </c>
      <c r="T11" s="16">
        <v>-1931.4341584763281</v>
      </c>
      <c r="U11" s="16">
        <v>-1659.7773825433023</v>
      </c>
      <c r="V11" s="16">
        <v>-1243.0319198020022</v>
      </c>
      <c r="W11" s="16">
        <v>-848.56613312741217</v>
      </c>
      <c r="X11" s="15">
        <v>1994.9728832733201</v>
      </c>
      <c r="Y11" s="16">
        <v>2266.6269913011765</v>
      </c>
      <c r="Z11" s="16">
        <v>1910.6964268882994</v>
      </c>
      <c r="AA11" s="16">
        <v>1734.6146857312078</v>
      </c>
      <c r="AB11" s="16">
        <v>1994.9728832733201</v>
      </c>
      <c r="AC11" s="16">
        <v>2266.6269913011765</v>
      </c>
      <c r="AD11" s="16">
        <v>1910.6964268882994</v>
      </c>
      <c r="AE11" s="17">
        <v>1734.6146857312078</v>
      </c>
    </row>
    <row r="12" spans="2:31" x14ac:dyDescent="0.25">
      <c r="B12" s="46">
        <v>7</v>
      </c>
      <c r="C12" s="47" t="s">
        <v>25</v>
      </c>
      <c r="D12" s="47">
        <v>-2.5</v>
      </c>
      <c r="E12" s="47">
        <v>0</v>
      </c>
      <c r="F12" s="47">
        <v>5</v>
      </c>
      <c r="G12" s="48">
        <v>0</v>
      </c>
      <c r="H12" s="15">
        <v>-18401.163886037339</v>
      </c>
      <c r="I12" s="16">
        <v>-9229.3504783263015</v>
      </c>
      <c r="J12" s="16">
        <v>4841.0205243677337</v>
      </c>
      <c r="K12" s="16">
        <v>18159.173839995899</v>
      </c>
      <c r="L12" s="16">
        <v>-18401.163886037339</v>
      </c>
      <c r="M12" s="16">
        <v>-9229.3504783263015</v>
      </c>
      <c r="N12" s="16">
        <v>4841.0205243677337</v>
      </c>
      <c r="O12" s="17">
        <v>18159.173839995899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5">
        <v>2475.6288714171978</v>
      </c>
      <c r="Y12" s="16">
        <v>2475.6288714171978</v>
      </c>
      <c r="Z12" s="16">
        <v>2475.6288714171978</v>
      </c>
      <c r="AA12" s="16">
        <v>2475.6288714171978</v>
      </c>
      <c r="AB12" s="16">
        <v>2475.6288714171978</v>
      </c>
      <c r="AC12" s="16">
        <v>2475.6288714171978</v>
      </c>
      <c r="AD12" s="16">
        <v>2475.6288714171978</v>
      </c>
      <c r="AE12" s="17">
        <v>2475.6288714171978</v>
      </c>
    </row>
    <row r="13" spans="2:31" x14ac:dyDescent="0.25">
      <c r="B13" s="46">
        <v>8</v>
      </c>
      <c r="C13" s="47" t="s">
        <v>26</v>
      </c>
      <c r="D13" s="47">
        <v>-1.6</v>
      </c>
      <c r="E13" s="47">
        <v>0</v>
      </c>
      <c r="F13" s="47">
        <v>1</v>
      </c>
      <c r="G13" s="48">
        <v>150</v>
      </c>
      <c r="H13" s="15">
        <v>-10277.998983981422</v>
      </c>
      <c r="I13" s="16">
        <v>-5880.8322445578342</v>
      </c>
      <c r="J13" s="16">
        <v>864.80949869660844</v>
      </c>
      <c r="K13" s="16">
        <v>7249.8217298426453</v>
      </c>
      <c r="L13" s="16">
        <v>-10277.998983981422</v>
      </c>
      <c r="M13" s="16">
        <v>-5880.8322445578342</v>
      </c>
      <c r="N13" s="16">
        <v>864.80949869660844</v>
      </c>
      <c r="O13" s="17">
        <v>7249.8217298426453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5">
        <v>427.73505291268577</v>
      </c>
      <c r="Y13" s="16">
        <v>427.73505291268577</v>
      </c>
      <c r="Z13" s="16">
        <v>427.73505291268577</v>
      </c>
      <c r="AA13" s="16">
        <v>427.73505291268577</v>
      </c>
      <c r="AB13" s="16">
        <v>427.73505291268577</v>
      </c>
      <c r="AC13" s="16">
        <v>427.73505291268577</v>
      </c>
      <c r="AD13" s="16">
        <v>427.73505291268577</v>
      </c>
      <c r="AE13" s="17">
        <v>427.73505291268577</v>
      </c>
    </row>
    <row r="14" spans="2:31" x14ac:dyDescent="0.25">
      <c r="B14" s="46">
        <v>9</v>
      </c>
      <c r="C14" s="47" t="s">
        <v>27</v>
      </c>
      <c r="D14" s="47">
        <v>-2</v>
      </c>
      <c r="E14" s="47">
        <v>0</v>
      </c>
      <c r="F14" s="47">
        <v>5</v>
      </c>
      <c r="G14" s="48">
        <v>150</v>
      </c>
      <c r="H14" s="15">
        <v>-23718.436309947458</v>
      </c>
      <c r="I14" s="16">
        <v>-12439.756990677573</v>
      </c>
      <c r="J14" s="16">
        <v>4862.7322105440489</v>
      </c>
      <c r="K14" s="16">
        <v>21240.211090080971</v>
      </c>
      <c r="L14" s="16">
        <v>-23718.436309947458</v>
      </c>
      <c r="M14" s="16">
        <v>-12439.756990677573</v>
      </c>
      <c r="N14" s="16">
        <v>4862.7322105440489</v>
      </c>
      <c r="O14" s="17">
        <v>21240.211090080971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5">
        <v>2642.3347424031317</v>
      </c>
      <c r="Y14" s="16">
        <v>2642.3347424031317</v>
      </c>
      <c r="Z14" s="16">
        <v>2642.3347424031317</v>
      </c>
      <c r="AA14" s="16">
        <v>2642.3347424031317</v>
      </c>
      <c r="AB14" s="16">
        <v>2642.3347424031317</v>
      </c>
      <c r="AC14" s="16">
        <v>2642.3347424031317</v>
      </c>
      <c r="AD14" s="16">
        <v>2642.3347424031317</v>
      </c>
      <c r="AE14" s="17">
        <v>2642.3347424031317</v>
      </c>
    </row>
    <row r="15" spans="2:31" ht="15.75" thickBot="1" x14ac:dyDescent="0.3">
      <c r="B15" s="49">
        <v>10</v>
      </c>
      <c r="C15" s="50" t="s">
        <v>28</v>
      </c>
      <c r="D15" s="50">
        <v>0</v>
      </c>
      <c r="E15" s="50">
        <v>0</v>
      </c>
      <c r="F15" s="50">
        <v>5</v>
      </c>
      <c r="G15" s="51">
        <v>320</v>
      </c>
      <c r="H15" s="21">
        <v>-13969.717370193599</v>
      </c>
      <c r="I15" s="22">
        <v>-6539.2642854596124</v>
      </c>
      <c r="J15" s="22">
        <v>4859.7063403952125</v>
      </c>
      <c r="K15" s="22">
        <v>15649.275315257995</v>
      </c>
      <c r="L15" s="22">
        <v>-13969.717370193599</v>
      </c>
      <c r="M15" s="22">
        <v>-6539.2642854596124</v>
      </c>
      <c r="N15" s="22">
        <v>4859.7063403952125</v>
      </c>
      <c r="O15" s="23">
        <v>15649.275315257995</v>
      </c>
      <c r="P15" s="21">
        <v>-5491.2273199040737</v>
      </c>
      <c r="Q15" s="22">
        <v>-2570.4590683419942</v>
      </c>
      <c r="R15" s="22">
        <v>1910.2571309013829</v>
      </c>
      <c r="S15" s="22">
        <v>6151.4292573446846</v>
      </c>
      <c r="T15" s="22">
        <v>5491.2273199040737</v>
      </c>
      <c r="U15" s="22">
        <v>2570.4590683419942</v>
      </c>
      <c r="V15" s="22">
        <v>-1910.2571309013829</v>
      </c>
      <c r="W15" s="22">
        <v>-6151.4292573446846</v>
      </c>
      <c r="X15" s="21">
        <v>-3806.3189706019439</v>
      </c>
      <c r="Y15" s="22">
        <v>-6727.0585376863783</v>
      </c>
      <c r="Z15" s="22">
        <v>-2900.2050063244214</v>
      </c>
      <c r="AA15" s="22">
        <v>-1007.0294818596867</v>
      </c>
      <c r="AB15" s="22">
        <v>-3806.3189706019439</v>
      </c>
      <c r="AC15" s="22">
        <v>-6727.0585376863783</v>
      </c>
      <c r="AD15" s="22">
        <v>-2900.2050063244214</v>
      </c>
      <c r="AE15" s="23">
        <v>-1007.0294818596867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67" t="s">
        <v>50</v>
      </c>
      <c r="I17" s="68"/>
      <c r="J17" s="68"/>
      <c r="K17" s="68"/>
      <c r="L17" s="68"/>
      <c r="M17" s="68"/>
      <c r="N17" s="68"/>
      <c r="O17" s="69"/>
      <c r="P17" s="67" t="s">
        <v>59</v>
      </c>
      <c r="Q17" s="68"/>
      <c r="R17" s="68"/>
      <c r="S17" s="68"/>
      <c r="T17" s="68"/>
      <c r="U17" s="68"/>
      <c r="V17" s="68"/>
      <c r="W17" s="69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1520.7578581328144</v>
      </c>
      <c r="I19" s="11">
        <f t="shared" si="0"/>
        <v>1520.7578581328144</v>
      </c>
      <c r="J19" s="11">
        <f t="shared" si="0"/>
        <v>1520.7578581328144</v>
      </c>
      <c r="K19" s="11">
        <f t="shared" si="0"/>
        <v>1520.7578581328144</v>
      </c>
      <c r="L19" s="11">
        <f t="shared" si="0"/>
        <v>1520.7578581328144</v>
      </c>
      <c r="M19" s="11">
        <f t="shared" si="0"/>
        <v>1520.7578581328144</v>
      </c>
      <c r="N19" s="11">
        <f t="shared" si="0"/>
        <v>1520.7578581328144</v>
      </c>
      <c r="O19" s="11">
        <f t="shared" si="0"/>
        <v>1520.7578581328144</v>
      </c>
      <c r="P19" s="10">
        <f t="shared" ref="P19:W28" si="1">H19/$D$77</f>
        <v>7603.7892906640718</v>
      </c>
      <c r="Q19" s="11">
        <f t="shared" si="1"/>
        <v>7603.7892906640718</v>
      </c>
      <c r="R19" s="11">
        <f t="shared" si="1"/>
        <v>7603.7892906640718</v>
      </c>
      <c r="S19" s="11">
        <f t="shared" si="1"/>
        <v>7603.7892906640718</v>
      </c>
      <c r="T19" s="11">
        <f t="shared" si="1"/>
        <v>7603.7892906640718</v>
      </c>
      <c r="U19" s="11">
        <f t="shared" si="1"/>
        <v>7603.7892906640718</v>
      </c>
      <c r="V19" s="11">
        <f t="shared" si="1"/>
        <v>7603.7892906640718</v>
      </c>
      <c r="W19" s="12">
        <f t="shared" si="1"/>
        <v>7603.7892906640718</v>
      </c>
    </row>
    <row r="20" spans="2:31" x14ac:dyDescent="0.25">
      <c r="B20" s="13">
        <v>2</v>
      </c>
      <c r="C20" t="s">
        <v>20</v>
      </c>
      <c r="G20" s="14"/>
      <c r="H20" s="15">
        <f t="shared" si="0"/>
        <v>3267.1643629098844</v>
      </c>
      <c r="I20" s="16">
        <f t="shared" si="0"/>
        <v>3267.1643629098844</v>
      </c>
      <c r="J20" s="16">
        <f t="shared" si="0"/>
        <v>3267.1643629098844</v>
      </c>
      <c r="K20" s="16">
        <f t="shared" si="0"/>
        <v>3267.1643629098844</v>
      </c>
      <c r="L20" s="16">
        <f t="shared" si="0"/>
        <v>3267.1643629098844</v>
      </c>
      <c r="M20" s="16">
        <f t="shared" si="0"/>
        <v>3267.1643629098844</v>
      </c>
      <c r="N20" s="16">
        <f t="shared" si="0"/>
        <v>3267.1643629098844</v>
      </c>
      <c r="O20" s="16">
        <f t="shared" si="0"/>
        <v>3267.1643629098844</v>
      </c>
      <c r="P20" s="15">
        <f t="shared" si="1"/>
        <v>16335.821814549421</v>
      </c>
      <c r="Q20" s="16">
        <f t="shared" si="1"/>
        <v>16335.821814549421</v>
      </c>
      <c r="R20" s="16">
        <f t="shared" si="1"/>
        <v>16335.821814549421</v>
      </c>
      <c r="S20" s="16">
        <f t="shared" si="1"/>
        <v>16335.821814549421</v>
      </c>
      <c r="T20" s="16">
        <f t="shared" si="1"/>
        <v>16335.821814549421</v>
      </c>
      <c r="U20" s="16">
        <f t="shared" si="1"/>
        <v>16335.821814549421</v>
      </c>
      <c r="V20" s="16">
        <f t="shared" si="1"/>
        <v>16335.821814549421</v>
      </c>
      <c r="W20" s="17">
        <f t="shared" si="1"/>
        <v>16335.821814549421</v>
      </c>
    </row>
    <row r="21" spans="2:31" x14ac:dyDescent="0.25">
      <c r="B21" s="13">
        <v>3</v>
      </c>
      <c r="C21" t="s">
        <v>21</v>
      </c>
      <c r="G21" s="14"/>
      <c r="H21" s="15">
        <f t="shared" si="0"/>
        <v>2942.6558905217917</v>
      </c>
      <c r="I21" s="16">
        <f t="shared" si="0"/>
        <v>2942.6558905217917</v>
      </c>
      <c r="J21" s="16">
        <f t="shared" si="0"/>
        <v>2942.6558905217917</v>
      </c>
      <c r="K21" s="16">
        <f t="shared" si="0"/>
        <v>2942.6558905217917</v>
      </c>
      <c r="L21" s="16">
        <f t="shared" si="0"/>
        <v>2942.6558905217917</v>
      </c>
      <c r="M21" s="16">
        <f t="shared" si="0"/>
        <v>2942.6558905217917</v>
      </c>
      <c r="N21" s="16">
        <f t="shared" si="0"/>
        <v>2942.6558905217917</v>
      </c>
      <c r="O21" s="16">
        <f t="shared" si="0"/>
        <v>2942.6558905217917</v>
      </c>
      <c r="P21" s="15">
        <f t="shared" si="1"/>
        <v>14713.279452608958</v>
      </c>
      <c r="Q21" s="16">
        <f t="shared" si="1"/>
        <v>14713.279452608958</v>
      </c>
      <c r="R21" s="16">
        <f t="shared" si="1"/>
        <v>14713.279452608958</v>
      </c>
      <c r="S21" s="16">
        <f t="shared" si="1"/>
        <v>14713.279452608958</v>
      </c>
      <c r="T21" s="16">
        <f t="shared" si="1"/>
        <v>14713.279452608958</v>
      </c>
      <c r="U21" s="16">
        <f t="shared" si="1"/>
        <v>14713.279452608958</v>
      </c>
      <c r="V21" s="16">
        <f t="shared" si="1"/>
        <v>14713.279452608958</v>
      </c>
      <c r="W21" s="17">
        <f t="shared" si="1"/>
        <v>14713.279452608958</v>
      </c>
    </row>
    <row r="22" spans="2:31" x14ac:dyDescent="0.25">
      <c r="B22" s="13">
        <v>4</v>
      </c>
      <c r="C22" t="s">
        <v>22</v>
      </c>
      <c r="G22" s="14"/>
      <c r="H22" s="15">
        <f t="shared" si="0"/>
        <v>2053.1351382814878</v>
      </c>
      <c r="I22" s="16">
        <f t="shared" si="0"/>
        <v>2504.6745349080411</v>
      </c>
      <c r="J22" s="16">
        <f t="shared" si="0"/>
        <v>2521.9914418242611</v>
      </c>
      <c r="K22" s="16">
        <f t="shared" si="0"/>
        <v>2784.4188636057497</v>
      </c>
      <c r="L22" s="16">
        <f t="shared" si="0"/>
        <v>2897.3794079669033</v>
      </c>
      <c r="M22" s="16">
        <f t="shared" si="0"/>
        <v>2868.7634772900196</v>
      </c>
      <c r="N22" s="16">
        <f t="shared" si="0"/>
        <v>2215.0665072258435</v>
      </c>
      <c r="O22" s="16">
        <f t="shared" si="0"/>
        <v>1752.4430686113142</v>
      </c>
      <c r="P22" s="15">
        <f t="shared" si="1"/>
        <v>10265.675691407438</v>
      </c>
      <c r="Q22" s="16">
        <f t="shared" si="1"/>
        <v>12523.372674540205</v>
      </c>
      <c r="R22" s="16">
        <f t="shared" si="1"/>
        <v>12609.957209121305</v>
      </c>
      <c r="S22" s="16">
        <f t="shared" si="1"/>
        <v>13922.094318028749</v>
      </c>
      <c r="T22" s="16">
        <f t="shared" si="1"/>
        <v>14486.897039834515</v>
      </c>
      <c r="U22" s="16">
        <f t="shared" si="1"/>
        <v>14343.817386450097</v>
      </c>
      <c r="V22" s="16">
        <f t="shared" si="1"/>
        <v>11075.332536129217</v>
      </c>
      <c r="W22" s="17">
        <f t="shared" si="1"/>
        <v>8762.2153430565704</v>
      </c>
    </row>
    <row r="23" spans="2:31" x14ac:dyDescent="0.25">
      <c r="B23" s="13">
        <v>5</v>
      </c>
      <c r="C23" t="s">
        <v>23</v>
      </c>
      <c r="G23" s="14"/>
      <c r="H23" s="15">
        <f t="shared" si="0"/>
        <v>3192.3989932857544</v>
      </c>
      <c r="I23" s="16">
        <f t="shared" si="0"/>
        <v>3534.9549259572618</v>
      </c>
      <c r="J23" s="16">
        <f t="shared" si="0"/>
        <v>3377.7947999414487</v>
      </c>
      <c r="K23" s="16">
        <f t="shared" si="0"/>
        <v>3436.4494680078546</v>
      </c>
      <c r="L23" s="16">
        <f t="shared" si="0"/>
        <v>3618.5359854411076</v>
      </c>
      <c r="M23" s="16">
        <f t="shared" si="0"/>
        <v>3722.1665655390002</v>
      </c>
      <c r="N23" s="16">
        <f t="shared" si="0"/>
        <v>3224.8767743399721</v>
      </c>
      <c r="O23" s="16">
        <f t="shared" si="0"/>
        <v>2925.3792041953025</v>
      </c>
      <c r="P23" s="15">
        <f t="shared" si="1"/>
        <v>15961.994966428771</v>
      </c>
      <c r="Q23" s="16">
        <f t="shared" si="1"/>
        <v>17674.774629786309</v>
      </c>
      <c r="R23" s="16">
        <f t="shared" si="1"/>
        <v>16888.973999707243</v>
      </c>
      <c r="S23" s="16">
        <f t="shared" si="1"/>
        <v>17182.247340039274</v>
      </c>
      <c r="T23" s="16">
        <f t="shared" si="1"/>
        <v>18092.679927205536</v>
      </c>
      <c r="U23" s="16">
        <f t="shared" si="1"/>
        <v>18610.832827695001</v>
      </c>
      <c r="V23" s="16">
        <f t="shared" si="1"/>
        <v>16124.38387169986</v>
      </c>
      <c r="W23" s="17">
        <f t="shared" si="1"/>
        <v>14626.896020976512</v>
      </c>
    </row>
    <row r="24" spans="2:31" x14ac:dyDescent="0.25">
      <c r="B24" s="13">
        <v>6</v>
      </c>
      <c r="C24" t="s">
        <v>24</v>
      </c>
      <c r="G24" s="14"/>
      <c r="H24" s="15">
        <f t="shared" si="0"/>
        <v>2192.7068586394935</v>
      </c>
      <c r="I24" s="16">
        <f t="shared" si="0"/>
        <v>2556.1379587632659</v>
      </c>
      <c r="J24" s="16">
        <f t="shared" si="0"/>
        <v>2491.0954799454144</v>
      </c>
      <c r="K24" s="16">
        <f t="shared" si="0"/>
        <v>2642.0246115580208</v>
      </c>
      <c r="L24" s="16">
        <f t="shared" si="0"/>
        <v>2776.7525481261423</v>
      </c>
      <c r="M24" s="16">
        <f t="shared" si="0"/>
        <v>2809.3520386910072</v>
      </c>
      <c r="N24" s="16">
        <f t="shared" si="0"/>
        <v>2279.4493171313034</v>
      </c>
      <c r="O24" s="16">
        <f t="shared" si="0"/>
        <v>1931.0496084371282</v>
      </c>
      <c r="P24" s="15">
        <f t="shared" si="1"/>
        <v>10963.534293197466</v>
      </c>
      <c r="Q24" s="16">
        <f t="shared" si="1"/>
        <v>12780.689793816329</v>
      </c>
      <c r="R24" s="16">
        <f t="shared" si="1"/>
        <v>12455.477399727071</v>
      </c>
      <c r="S24" s="16">
        <f t="shared" si="1"/>
        <v>13210.123057790102</v>
      </c>
      <c r="T24" s="16">
        <f t="shared" si="1"/>
        <v>13883.762740630711</v>
      </c>
      <c r="U24" s="16">
        <f t="shared" si="1"/>
        <v>14046.760193455035</v>
      </c>
      <c r="V24" s="16">
        <f t="shared" si="1"/>
        <v>11397.246585656516</v>
      </c>
      <c r="W24" s="17">
        <f t="shared" si="1"/>
        <v>9655.2480421856399</v>
      </c>
    </row>
    <row r="25" spans="2:31" x14ac:dyDescent="0.25">
      <c r="B25" s="13">
        <v>7</v>
      </c>
      <c r="C25" t="s">
        <v>25</v>
      </c>
      <c r="G25" s="14"/>
      <c r="H25" s="15">
        <f t="shared" si="0"/>
        <v>2475.6288714171978</v>
      </c>
      <c r="I25" s="16">
        <f t="shared" si="0"/>
        <v>2475.6288714171978</v>
      </c>
      <c r="J25" s="16">
        <f t="shared" si="0"/>
        <v>2475.6288714171978</v>
      </c>
      <c r="K25" s="16">
        <f t="shared" si="0"/>
        <v>2475.6288714171978</v>
      </c>
      <c r="L25" s="16">
        <f t="shared" si="0"/>
        <v>2475.6288714171978</v>
      </c>
      <c r="M25" s="16">
        <f t="shared" si="0"/>
        <v>2475.6288714171978</v>
      </c>
      <c r="N25" s="16">
        <f t="shared" si="0"/>
        <v>2475.6288714171978</v>
      </c>
      <c r="O25" s="16">
        <f t="shared" si="0"/>
        <v>2475.6288714171978</v>
      </c>
      <c r="P25" s="15">
        <f t="shared" si="1"/>
        <v>12378.144357085988</v>
      </c>
      <c r="Q25" s="16">
        <f t="shared" si="1"/>
        <v>12378.144357085988</v>
      </c>
      <c r="R25" s="16">
        <f t="shared" si="1"/>
        <v>12378.144357085988</v>
      </c>
      <c r="S25" s="16">
        <f t="shared" si="1"/>
        <v>12378.144357085988</v>
      </c>
      <c r="T25" s="16">
        <f t="shared" si="1"/>
        <v>12378.144357085988</v>
      </c>
      <c r="U25" s="16">
        <f t="shared" si="1"/>
        <v>12378.144357085988</v>
      </c>
      <c r="V25" s="16">
        <f t="shared" si="1"/>
        <v>12378.144357085988</v>
      </c>
      <c r="W25" s="17">
        <f t="shared" si="1"/>
        <v>12378.144357085988</v>
      </c>
    </row>
    <row r="26" spans="2:31" x14ac:dyDescent="0.25">
      <c r="B26" s="13">
        <v>8</v>
      </c>
      <c r="C26" t="s">
        <v>26</v>
      </c>
      <c r="G26" s="14"/>
      <c r="H26" s="15">
        <f t="shared" si="0"/>
        <v>427.73505291268577</v>
      </c>
      <c r="I26" s="16">
        <f t="shared" si="0"/>
        <v>427.73505291268577</v>
      </c>
      <c r="J26" s="16">
        <f t="shared" si="0"/>
        <v>427.73505291268577</v>
      </c>
      <c r="K26" s="16">
        <f t="shared" si="0"/>
        <v>427.73505291268577</v>
      </c>
      <c r="L26" s="16">
        <f t="shared" si="0"/>
        <v>427.73505291268577</v>
      </c>
      <c r="M26" s="16">
        <f t="shared" si="0"/>
        <v>427.73505291268577</v>
      </c>
      <c r="N26" s="16">
        <f t="shared" si="0"/>
        <v>427.73505291268577</v>
      </c>
      <c r="O26" s="16">
        <f t="shared" si="0"/>
        <v>427.73505291268577</v>
      </c>
      <c r="P26" s="15">
        <f t="shared" si="1"/>
        <v>2138.6752645634288</v>
      </c>
      <c r="Q26" s="16">
        <f t="shared" si="1"/>
        <v>2138.6752645634288</v>
      </c>
      <c r="R26" s="16">
        <f t="shared" si="1"/>
        <v>2138.6752645634288</v>
      </c>
      <c r="S26" s="16">
        <f t="shared" si="1"/>
        <v>2138.6752645634288</v>
      </c>
      <c r="T26" s="16">
        <f t="shared" si="1"/>
        <v>2138.6752645634288</v>
      </c>
      <c r="U26" s="16">
        <f t="shared" si="1"/>
        <v>2138.6752645634288</v>
      </c>
      <c r="V26" s="16">
        <f t="shared" si="1"/>
        <v>2138.6752645634288</v>
      </c>
      <c r="W26" s="17">
        <f t="shared" si="1"/>
        <v>2138.6752645634288</v>
      </c>
    </row>
    <row r="27" spans="2:31" x14ac:dyDescent="0.25">
      <c r="B27" s="13">
        <v>9</v>
      </c>
      <c r="C27" t="s">
        <v>27</v>
      </c>
      <c r="G27" s="14"/>
      <c r="H27" s="15">
        <f t="shared" si="0"/>
        <v>2642.3347424031317</v>
      </c>
      <c r="I27" s="16">
        <f t="shared" si="0"/>
        <v>2642.3347424031317</v>
      </c>
      <c r="J27" s="16">
        <f t="shared" si="0"/>
        <v>2642.3347424031317</v>
      </c>
      <c r="K27" s="16">
        <f t="shared" si="0"/>
        <v>2642.3347424031317</v>
      </c>
      <c r="L27" s="16">
        <f t="shared" si="0"/>
        <v>2642.3347424031317</v>
      </c>
      <c r="M27" s="16">
        <f t="shared" si="0"/>
        <v>2642.3347424031317</v>
      </c>
      <c r="N27" s="16">
        <f t="shared" si="0"/>
        <v>2642.3347424031317</v>
      </c>
      <c r="O27" s="16">
        <f t="shared" si="0"/>
        <v>2642.3347424031317</v>
      </c>
      <c r="P27" s="15">
        <f t="shared" si="1"/>
        <v>13211.673712015658</v>
      </c>
      <c r="Q27" s="16">
        <f t="shared" si="1"/>
        <v>13211.673712015658</v>
      </c>
      <c r="R27" s="16">
        <f t="shared" si="1"/>
        <v>13211.673712015658</v>
      </c>
      <c r="S27" s="16">
        <f t="shared" si="1"/>
        <v>13211.673712015658</v>
      </c>
      <c r="T27" s="16">
        <f t="shared" si="1"/>
        <v>13211.673712015658</v>
      </c>
      <c r="U27" s="16">
        <f t="shared" si="1"/>
        <v>13211.673712015658</v>
      </c>
      <c r="V27" s="16">
        <f t="shared" si="1"/>
        <v>13211.673712015658</v>
      </c>
      <c r="W27" s="17">
        <f t="shared" si="1"/>
        <v>13211.673712015658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6681.4400831576058</v>
      </c>
      <c r="I28" s="22">
        <f t="shared" si="0"/>
        <v>7201.428774311441</v>
      </c>
      <c r="J28" s="22">
        <f t="shared" si="0"/>
        <v>3472.790144087146</v>
      </c>
      <c r="K28" s="22">
        <f t="shared" si="0"/>
        <v>6233.3129462149391</v>
      </c>
      <c r="L28" s="22">
        <f t="shared" si="0"/>
        <v>6681.4400831576058</v>
      </c>
      <c r="M28" s="22">
        <f t="shared" si="0"/>
        <v>7201.428774311441</v>
      </c>
      <c r="N28" s="22">
        <f t="shared" si="0"/>
        <v>3472.790144087146</v>
      </c>
      <c r="O28" s="22">
        <f t="shared" si="0"/>
        <v>6233.3129462149391</v>
      </c>
      <c r="P28" s="21">
        <f t="shared" si="1"/>
        <v>33407.200415788029</v>
      </c>
      <c r="Q28" s="22">
        <f t="shared" si="1"/>
        <v>36007.1438715572</v>
      </c>
      <c r="R28" s="22">
        <f t="shared" si="1"/>
        <v>17363.950720435729</v>
      </c>
      <c r="S28" s="22">
        <f t="shared" si="1"/>
        <v>31166.564731074694</v>
      </c>
      <c r="T28" s="22">
        <f t="shared" si="1"/>
        <v>33407.200415788029</v>
      </c>
      <c r="U28" s="22">
        <f t="shared" si="1"/>
        <v>36007.1438715572</v>
      </c>
      <c r="V28" s="22">
        <f t="shared" si="1"/>
        <v>17363.950720435729</v>
      </c>
      <c r="W28" s="23">
        <f t="shared" si="1"/>
        <v>31166.564731074694</v>
      </c>
    </row>
    <row r="29" spans="2:31" ht="15.75" thickBot="1" x14ac:dyDescent="0.3">
      <c r="B29" s="29"/>
      <c r="C29" s="29"/>
      <c r="D29" s="29"/>
      <c r="E29" s="29"/>
      <c r="F29" s="29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2:31" ht="15.75" thickBot="1" x14ac:dyDescent="0.3">
      <c r="B30" s="29"/>
      <c r="C30" s="29"/>
      <c r="D30" s="29"/>
      <c r="E30" s="29"/>
      <c r="F30" s="29"/>
      <c r="G30" s="29"/>
      <c r="H30" s="83" t="s">
        <v>67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</row>
    <row r="31" spans="2:31" ht="15.75" thickBot="1" x14ac:dyDescent="0.3">
      <c r="B31" s="29"/>
      <c r="C31" s="29"/>
      <c r="D31" s="29"/>
      <c r="E31" s="29"/>
      <c r="F31" s="29"/>
      <c r="G31" s="29"/>
      <c r="H31" s="67" t="s">
        <v>58</v>
      </c>
      <c r="I31" s="68"/>
      <c r="J31" s="68"/>
      <c r="K31" s="68"/>
      <c r="L31" s="68"/>
      <c r="M31" s="68"/>
      <c r="N31" s="68"/>
      <c r="O31" s="69"/>
      <c r="P31" s="67" t="s">
        <v>60</v>
      </c>
      <c r="Q31" s="68"/>
      <c r="R31" s="68"/>
      <c r="S31" s="68"/>
      <c r="T31" s="68"/>
      <c r="U31" s="68"/>
      <c r="V31" s="68"/>
      <c r="W31" s="69"/>
      <c r="X31" s="72" t="s">
        <v>33</v>
      </c>
      <c r="Y31" s="73"/>
      <c r="Z31" s="73"/>
      <c r="AA31" s="73"/>
      <c r="AB31" s="73"/>
      <c r="AC31" s="73"/>
      <c r="AD31" s="73"/>
      <c r="AE31" s="74"/>
    </row>
    <row r="32" spans="2:31" x14ac:dyDescent="0.25">
      <c r="B32" s="2" t="s">
        <v>5</v>
      </c>
      <c r="C32" s="38" t="s">
        <v>6</v>
      </c>
      <c r="D32" s="38"/>
      <c r="E32" s="38"/>
      <c r="F32" s="38"/>
      <c r="G32" s="43"/>
      <c r="H32" s="39" t="s">
        <v>11</v>
      </c>
      <c r="I32" s="40" t="s">
        <v>12</v>
      </c>
      <c r="J32" s="40" t="s">
        <v>13</v>
      </c>
      <c r="K32" s="40" t="s">
        <v>14</v>
      </c>
      <c r="L32" s="40" t="s">
        <v>15</v>
      </c>
      <c r="M32" s="40" t="s">
        <v>16</v>
      </c>
      <c r="N32" s="40" t="s">
        <v>17</v>
      </c>
      <c r="O32" s="41" t="s">
        <v>18</v>
      </c>
      <c r="P32" s="39" t="s">
        <v>11</v>
      </c>
      <c r="Q32" s="40" t="s">
        <v>12</v>
      </c>
      <c r="R32" s="40" t="s">
        <v>13</v>
      </c>
      <c r="S32" s="40" t="s">
        <v>14</v>
      </c>
      <c r="T32" s="40" t="s">
        <v>15</v>
      </c>
      <c r="U32" s="40" t="s">
        <v>16</v>
      </c>
      <c r="V32" s="40" t="s">
        <v>17</v>
      </c>
      <c r="W32" s="41" t="s">
        <v>18</v>
      </c>
      <c r="X32" s="39" t="s">
        <v>11</v>
      </c>
      <c r="Y32" s="40" t="s">
        <v>12</v>
      </c>
      <c r="Z32" s="40" t="s">
        <v>13</v>
      </c>
      <c r="AA32" s="40" t="s">
        <v>14</v>
      </c>
      <c r="AB32" s="40" t="s">
        <v>15</v>
      </c>
      <c r="AC32" s="40" t="s">
        <v>16</v>
      </c>
      <c r="AD32" s="40" t="s">
        <v>17</v>
      </c>
      <c r="AE32" s="41" t="s">
        <v>18</v>
      </c>
    </row>
    <row r="33" spans="2:37" ht="15.75" thickBot="1" x14ac:dyDescent="0.3">
      <c r="B33" s="7">
        <v>1</v>
      </c>
      <c r="C33" s="29" t="s">
        <v>19</v>
      </c>
      <c r="D33" s="29"/>
      <c r="E33" s="29"/>
      <c r="F33" s="29"/>
      <c r="G33" s="14"/>
      <c r="H33" s="15">
        <f>($AJ$43-H6)</f>
        <v>26770.154523687244</v>
      </c>
      <c r="I33" s="31">
        <f t="shared" ref="H33:O42" si="2">($AJ$43-I6)</f>
        <v>25598.564528292009</v>
      </c>
      <c r="J33" s="31">
        <f t="shared" si="2"/>
        <v>23801.242105182493</v>
      </c>
      <c r="K33" s="31">
        <f t="shared" si="2"/>
        <v>22100.006538330301</v>
      </c>
      <c r="L33" s="31">
        <f t="shared" si="2"/>
        <v>26770.154523687244</v>
      </c>
      <c r="M33" s="31">
        <f t="shared" si="2"/>
        <v>25598.564528292009</v>
      </c>
      <c r="N33" s="31">
        <f t="shared" si="2"/>
        <v>23801.242105182493</v>
      </c>
      <c r="O33" s="17">
        <f t="shared" si="2"/>
        <v>22100.006538330301</v>
      </c>
      <c r="P33" s="15">
        <f t="shared" ref="P33:W42" si="3">IF((H33*$D$77-H19)&gt;0,0,-(H33*$D$77-H19))</f>
        <v>0</v>
      </c>
      <c r="Q33" s="31">
        <f t="shared" si="3"/>
        <v>0</v>
      </c>
      <c r="R33" s="31">
        <f t="shared" si="3"/>
        <v>0</v>
      </c>
      <c r="S33" s="31">
        <f t="shared" si="3"/>
        <v>0</v>
      </c>
      <c r="T33" s="31">
        <f t="shared" si="3"/>
        <v>0</v>
      </c>
      <c r="U33" s="31">
        <f t="shared" si="3"/>
        <v>0</v>
      </c>
      <c r="V33" s="31">
        <f t="shared" si="3"/>
        <v>0</v>
      </c>
      <c r="W33" s="17">
        <f t="shared" si="3"/>
        <v>0</v>
      </c>
      <c r="X33" s="30">
        <f t="shared" ref="X33:AE42" si="4">$D$93/(SQRT((($AJ$43+H6)/$D$95)^2+3*(16*$AJ$44/(PI()*$D$94^3)+4/3*P33/$D$95)^2))</f>
        <v>3.3988676956909702</v>
      </c>
      <c r="Y33" s="32">
        <f t="shared" si="4"/>
        <v>3.3053994680504135</v>
      </c>
      <c r="Z33" s="32">
        <f t="shared" si="4"/>
        <v>3.169032634280009</v>
      </c>
      <c r="AA33" s="32">
        <f t="shared" si="4"/>
        <v>3.047558538782166</v>
      </c>
      <c r="AB33" s="32">
        <f t="shared" si="4"/>
        <v>3.3988676956909702</v>
      </c>
      <c r="AC33" s="32">
        <f t="shared" si="4"/>
        <v>3.3053994680504135</v>
      </c>
      <c r="AD33" s="32">
        <f t="shared" si="4"/>
        <v>3.169032634280009</v>
      </c>
      <c r="AE33" s="34">
        <f t="shared" si="4"/>
        <v>3.047558538782166</v>
      </c>
    </row>
    <row r="34" spans="2:37" x14ac:dyDescent="0.25">
      <c r="B34" s="13">
        <v>2</v>
      </c>
      <c r="C34" s="29" t="s">
        <v>20</v>
      </c>
      <c r="D34" s="29"/>
      <c r="E34" s="29"/>
      <c r="F34" s="29"/>
      <c r="G34" s="14"/>
      <c r="H34" s="15">
        <f t="shared" si="2"/>
        <v>43854.775134919517</v>
      </c>
      <c r="I34" s="31">
        <f t="shared" si="2"/>
        <v>34482.551318768383</v>
      </c>
      <c r="J34" s="31">
        <f t="shared" si="2"/>
        <v>20104.733067182129</v>
      </c>
      <c r="K34" s="31">
        <f t="shared" si="2"/>
        <v>6495.5689746220196</v>
      </c>
      <c r="L34" s="31">
        <f t="shared" si="2"/>
        <v>43854.775134919517</v>
      </c>
      <c r="M34" s="31">
        <f t="shared" si="2"/>
        <v>34482.551318768383</v>
      </c>
      <c r="N34" s="31">
        <f t="shared" si="2"/>
        <v>20104.733067182129</v>
      </c>
      <c r="O34" s="17">
        <f t="shared" si="2"/>
        <v>6495.5689746220196</v>
      </c>
      <c r="P34" s="15">
        <f t="shared" si="3"/>
        <v>0</v>
      </c>
      <c r="Q34" s="31">
        <f t="shared" si="3"/>
        <v>0</v>
      </c>
      <c r="R34" s="31">
        <f t="shared" si="3"/>
        <v>0</v>
      </c>
      <c r="S34" s="31">
        <f t="shared" si="3"/>
        <v>1968.0505679854805</v>
      </c>
      <c r="T34" s="31">
        <f t="shared" si="3"/>
        <v>0</v>
      </c>
      <c r="U34" s="31">
        <f t="shared" si="3"/>
        <v>0</v>
      </c>
      <c r="V34" s="31">
        <f t="shared" si="3"/>
        <v>0</v>
      </c>
      <c r="W34" s="17">
        <f t="shared" si="3"/>
        <v>1968.0505679854805</v>
      </c>
      <c r="X34" s="30">
        <f t="shared" si="4"/>
        <v>5.0438767856845121</v>
      </c>
      <c r="Y34" s="32">
        <f t="shared" si="4"/>
        <v>4.1029202885173888</v>
      </c>
      <c r="Z34" s="32">
        <f t="shared" si="4"/>
        <v>2.9140736880231715</v>
      </c>
      <c r="AA34" s="32">
        <f t="shared" si="4"/>
        <v>2.1307283557652013</v>
      </c>
      <c r="AB34" s="32">
        <f t="shared" si="4"/>
        <v>5.0438767856845121</v>
      </c>
      <c r="AC34" s="32">
        <f t="shared" si="4"/>
        <v>4.1029202885173888</v>
      </c>
      <c r="AD34" s="32">
        <f t="shared" si="4"/>
        <v>2.9140736880231715</v>
      </c>
      <c r="AE34" s="34">
        <f t="shared" si="4"/>
        <v>2.1307283557652013</v>
      </c>
      <c r="AG34" s="99" t="s">
        <v>51</v>
      </c>
      <c r="AH34" s="100"/>
      <c r="AI34" s="100"/>
      <c r="AJ34" s="100"/>
      <c r="AK34" s="101"/>
    </row>
    <row r="35" spans="2:37" x14ac:dyDescent="0.25">
      <c r="B35" s="13">
        <v>3</v>
      </c>
      <c r="C35" s="29" t="s">
        <v>21</v>
      </c>
      <c r="D35" s="29"/>
      <c r="E35" s="29"/>
      <c r="F35" s="29"/>
      <c r="G35" s="14"/>
      <c r="H35" s="15">
        <f t="shared" si="2"/>
        <v>35641.899713601742</v>
      </c>
      <c r="I35" s="31">
        <f t="shared" si="2"/>
        <v>29948.481917597663</v>
      </c>
      <c r="J35" s="31">
        <f t="shared" si="2"/>
        <v>21214.27668444626</v>
      </c>
      <c r="K35" s="31">
        <f t="shared" si="2"/>
        <v>12947.011779846383</v>
      </c>
      <c r="L35" s="31">
        <f t="shared" si="2"/>
        <v>35641.899713601742</v>
      </c>
      <c r="M35" s="31">
        <f t="shared" si="2"/>
        <v>29948.481917597663</v>
      </c>
      <c r="N35" s="31">
        <f t="shared" si="2"/>
        <v>21214.27668444626</v>
      </c>
      <c r="O35" s="17">
        <f t="shared" si="2"/>
        <v>12947.011779846383</v>
      </c>
      <c r="P35" s="15">
        <f t="shared" si="3"/>
        <v>0</v>
      </c>
      <c r="Q35" s="31">
        <f t="shared" si="3"/>
        <v>0</v>
      </c>
      <c r="R35" s="31">
        <f t="shared" si="3"/>
        <v>0</v>
      </c>
      <c r="S35" s="31">
        <f t="shared" si="3"/>
        <v>353.25353455251479</v>
      </c>
      <c r="T35" s="31">
        <f t="shared" si="3"/>
        <v>0</v>
      </c>
      <c r="U35" s="31">
        <f t="shared" si="3"/>
        <v>0</v>
      </c>
      <c r="V35" s="31">
        <f t="shared" si="3"/>
        <v>0</v>
      </c>
      <c r="W35" s="17">
        <f t="shared" si="3"/>
        <v>353.25353455251479</v>
      </c>
      <c r="X35" s="30">
        <f t="shared" si="4"/>
        <v>4.2201141224809655</v>
      </c>
      <c r="Y35" s="32">
        <f t="shared" si="4"/>
        <v>3.670899321230769</v>
      </c>
      <c r="Z35" s="32">
        <f t="shared" si="4"/>
        <v>2.9871359094879324</v>
      </c>
      <c r="AA35" s="32">
        <f t="shared" si="4"/>
        <v>2.4847828798168599</v>
      </c>
      <c r="AB35" s="32">
        <f t="shared" si="4"/>
        <v>4.2201141224809655</v>
      </c>
      <c r="AC35" s="32">
        <f t="shared" si="4"/>
        <v>3.670899321230769</v>
      </c>
      <c r="AD35" s="32">
        <f t="shared" si="4"/>
        <v>2.9871359094879324</v>
      </c>
      <c r="AE35" s="34">
        <f t="shared" si="4"/>
        <v>2.4847828798168599</v>
      </c>
      <c r="AG35" s="13"/>
      <c r="AH35" s="29"/>
      <c r="AI35" s="29"/>
      <c r="AJ35" s="29"/>
      <c r="AK35" s="14"/>
    </row>
    <row r="36" spans="2:37" x14ac:dyDescent="0.25">
      <c r="B36" s="13">
        <v>4</v>
      </c>
      <c r="C36" s="29" t="s">
        <v>22</v>
      </c>
      <c r="D36" s="29"/>
      <c r="E36" s="29"/>
      <c r="F36" s="29"/>
      <c r="G36" s="14"/>
      <c r="H36" s="15">
        <f t="shared" si="2"/>
        <v>27547.615236616399</v>
      </c>
      <c r="I36" s="31">
        <f t="shared" si="2"/>
        <v>22445.970388863665</v>
      </c>
      <c r="J36" s="31">
        <f t="shared" si="2"/>
        <v>20273.805856410545</v>
      </c>
      <c r="K36" s="31">
        <f t="shared" si="2"/>
        <v>17040.926669725763</v>
      </c>
      <c r="L36" s="31">
        <f t="shared" si="2"/>
        <v>36629.296571568848</v>
      </c>
      <c r="M36" s="31">
        <f>($AJ$43-M9)</f>
        <v>35503.437502889341</v>
      </c>
      <c r="N36" s="31">
        <f t="shared" si="2"/>
        <v>28122.061570676662</v>
      </c>
      <c r="O36" s="17">
        <f t="shared" si="2"/>
        <v>22312.14319423286</v>
      </c>
      <c r="P36" s="15">
        <f t="shared" si="3"/>
        <v>0</v>
      </c>
      <c r="Q36" s="31">
        <f t="shared" si="3"/>
        <v>0</v>
      </c>
      <c r="R36" s="31">
        <f t="shared" si="3"/>
        <v>0</v>
      </c>
      <c r="S36" s="31">
        <f t="shared" si="3"/>
        <v>0</v>
      </c>
      <c r="T36" s="31">
        <f t="shared" si="3"/>
        <v>0</v>
      </c>
      <c r="U36" s="31">
        <f t="shared" si="3"/>
        <v>0</v>
      </c>
      <c r="V36" s="31">
        <f t="shared" si="3"/>
        <v>0</v>
      </c>
      <c r="W36" s="17">
        <f t="shared" si="3"/>
        <v>0</v>
      </c>
      <c r="X36" s="30">
        <f t="shared" si="4"/>
        <v>3.4629162165285963</v>
      </c>
      <c r="Y36" s="32">
        <f t="shared" si="4"/>
        <v>3.0716775811050701</v>
      </c>
      <c r="Z36" s="32">
        <f t="shared" si="4"/>
        <v>2.9250217962794296</v>
      </c>
      <c r="AA36" s="32">
        <f t="shared" si="4"/>
        <v>2.726675643617146</v>
      </c>
      <c r="AB36" s="32">
        <f t="shared" si="4"/>
        <v>4.3213519860521936</v>
      </c>
      <c r="AC36" s="32">
        <f t="shared" si="4"/>
        <v>4.2060113491946751</v>
      </c>
      <c r="AD36" s="32">
        <f t="shared" si="4"/>
        <v>3.5112809899555146</v>
      </c>
      <c r="AE36" s="34">
        <f t="shared" si="4"/>
        <v>3.0623128651614584</v>
      </c>
      <c r="AG36" s="95" t="s">
        <v>47</v>
      </c>
      <c r="AH36" s="96"/>
      <c r="AI36" s="96"/>
      <c r="AJ36" s="8">
        <v>90000</v>
      </c>
      <c r="AK36" s="9" t="s">
        <v>48</v>
      </c>
    </row>
    <row r="37" spans="2:37" x14ac:dyDescent="0.25">
      <c r="B37" s="13">
        <v>5</v>
      </c>
      <c r="C37" s="29" t="s">
        <v>23</v>
      </c>
      <c r="D37" s="29"/>
      <c r="E37" s="29"/>
      <c r="F37" s="29"/>
      <c r="G37" s="14"/>
      <c r="H37" s="15">
        <f t="shared" si="2"/>
        <v>35354.375657524244</v>
      </c>
      <c r="I37" s="31">
        <f t="shared" si="2"/>
        <v>26834.195925340347</v>
      </c>
      <c r="J37" s="31">
        <f t="shared" si="2"/>
        <v>18475.329129611964</v>
      </c>
      <c r="K37" s="31">
        <f t="shared" si="2"/>
        <v>9582.6358297857805</v>
      </c>
      <c r="L37" s="31">
        <f t="shared" si="2"/>
        <v>42922.443436651272</v>
      </c>
      <c r="M37" s="31">
        <f t="shared" si="2"/>
        <v>37715.418520361738</v>
      </c>
      <c r="N37" s="31">
        <f t="shared" si="2"/>
        <v>25015.542224833724</v>
      </c>
      <c r="O37" s="17">
        <f t="shared" si="2"/>
        <v>13975.316266875021</v>
      </c>
      <c r="P37" s="15">
        <f t="shared" si="3"/>
        <v>0</v>
      </c>
      <c r="Q37" s="31">
        <f t="shared" si="3"/>
        <v>0</v>
      </c>
      <c r="R37" s="31">
        <f t="shared" si="3"/>
        <v>0</v>
      </c>
      <c r="S37" s="31">
        <f t="shared" si="3"/>
        <v>1519.9223020506984</v>
      </c>
      <c r="T37" s="31">
        <f t="shared" si="3"/>
        <v>0</v>
      </c>
      <c r="U37" s="31">
        <f t="shared" si="3"/>
        <v>0</v>
      </c>
      <c r="V37" s="31">
        <f t="shared" si="3"/>
        <v>0</v>
      </c>
      <c r="W37" s="17">
        <f t="shared" si="3"/>
        <v>130.31595082029799</v>
      </c>
      <c r="X37" s="30">
        <f t="shared" si="4"/>
        <v>4.1908587376266988</v>
      </c>
      <c r="Y37" s="32">
        <f t="shared" si="4"/>
        <v>3.4040823491535765</v>
      </c>
      <c r="Z37" s="32">
        <f t="shared" si="4"/>
        <v>2.8118719231253553</v>
      </c>
      <c r="AA37" s="32">
        <f t="shared" si="4"/>
        <v>2.2698749080818121</v>
      </c>
      <c r="AB37" s="32">
        <f t="shared" si="4"/>
        <v>4.9585235794089622</v>
      </c>
      <c r="AC37" s="32">
        <f t="shared" si="4"/>
        <v>4.4336573834476738</v>
      </c>
      <c r="AD37" s="32">
        <f t="shared" si="4"/>
        <v>3.2602411653542567</v>
      </c>
      <c r="AE37" s="34">
        <f t="shared" si="4"/>
        <v>2.5501844218239089</v>
      </c>
      <c r="AG37" s="97"/>
      <c r="AH37" s="98"/>
      <c r="AI37" s="98"/>
      <c r="AJ37" s="27">
        <f>AJ36*10^-3</f>
        <v>90</v>
      </c>
      <c r="AK37" s="26" t="s">
        <v>49</v>
      </c>
    </row>
    <row r="38" spans="2:37" x14ac:dyDescent="0.25">
      <c r="B38" s="13">
        <v>6</v>
      </c>
      <c r="C38" s="29" t="s">
        <v>24</v>
      </c>
      <c r="D38" s="29"/>
      <c r="E38" s="29"/>
      <c r="F38" s="29"/>
      <c r="G38" s="14"/>
      <c r="H38" s="15">
        <f t="shared" si="2"/>
        <v>24463.426573125227</v>
      </c>
      <c r="I38" s="31">
        <f t="shared" si="2"/>
        <v>21095.769735665897</v>
      </c>
      <c r="J38" s="31">
        <f t="shared" si="2"/>
        <v>20641.327671005252</v>
      </c>
      <c r="K38" s="31">
        <f t="shared" si="2"/>
        <v>19230.479762465955</v>
      </c>
      <c r="L38" s="31">
        <f t="shared" si="2"/>
        <v>32031.494352252259</v>
      </c>
      <c r="M38" s="31">
        <f t="shared" si="2"/>
        <v>31976.992330687288</v>
      </c>
      <c r="N38" s="31">
        <f t="shared" si="2"/>
        <v>27181.540766227012</v>
      </c>
      <c r="O38" s="17">
        <f t="shared" si="2"/>
        <v>23623.160199555194</v>
      </c>
      <c r="P38" s="15">
        <f t="shared" si="3"/>
        <v>0</v>
      </c>
      <c r="Q38" s="31">
        <f t="shared" si="3"/>
        <v>0</v>
      </c>
      <c r="R38" s="31">
        <f t="shared" si="3"/>
        <v>0</v>
      </c>
      <c r="S38" s="31">
        <f t="shared" si="3"/>
        <v>0</v>
      </c>
      <c r="T38" s="31">
        <f t="shared" si="3"/>
        <v>0</v>
      </c>
      <c r="U38" s="31">
        <f t="shared" si="3"/>
        <v>0</v>
      </c>
      <c r="V38" s="31">
        <f t="shared" si="3"/>
        <v>0</v>
      </c>
      <c r="W38" s="17">
        <f t="shared" si="3"/>
        <v>0</v>
      </c>
      <c r="X38" s="30">
        <f t="shared" si="4"/>
        <v>3.2182973014449128</v>
      </c>
      <c r="Y38" s="32">
        <f t="shared" si="4"/>
        <v>2.9791943811772588</v>
      </c>
      <c r="Z38" s="32">
        <f t="shared" si="4"/>
        <v>2.9490484272388064</v>
      </c>
      <c r="AA38" s="32">
        <f t="shared" si="4"/>
        <v>2.85850122639531</v>
      </c>
      <c r="AB38" s="32">
        <f t="shared" si="4"/>
        <v>3.8634650401750172</v>
      </c>
      <c r="AC38" s="32">
        <f t="shared" si="4"/>
        <v>3.8582905531242746</v>
      </c>
      <c r="AD38" s="32">
        <f t="shared" si="4"/>
        <v>3.4325566155204084</v>
      </c>
      <c r="AE38" s="34">
        <f t="shared" si="4"/>
        <v>3.1559756939779935</v>
      </c>
      <c r="AG38" s="13"/>
      <c r="AH38" s="29"/>
      <c r="AI38" s="29"/>
      <c r="AJ38" s="29"/>
      <c r="AK38" s="14"/>
    </row>
    <row r="39" spans="2:37" x14ac:dyDescent="0.25">
      <c r="B39" s="13">
        <v>7</v>
      </c>
      <c r="C39" s="29" t="s">
        <v>25</v>
      </c>
      <c r="D39" s="29"/>
      <c r="E39" s="29"/>
      <c r="F39" s="29"/>
      <c r="G39" s="14"/>
      <c r="H39" s="15">
        <f t="shared" si="2"/>
        <v>44635.571009910345</v>
      </c>
      <c r="I39" s="31">
        <f t="shared" si="2"/>
        <v>35463.757602199315</v>
      </c>
      <c r="J39" s="31">
        <f t="shared" si="2"/>
        <v>21393.386599505277</v>
      </c>
      <c r="K39" s="31">
        <f t="shared" si="2"/>
        <v>8075.2332838771108</v>
      </c>
      <c r="L39" s="31">
        <f t="shared" si="2"/>
        <v>44635.571009910345</v>
      </c>
      <c r="M39" s="31">
        <f t="shared" si="2"/>
        <v>35463.757602199315</v>
      </c>
      <c r="N39" s="31">
        <f t="shared" si="2"/>
        <v>21393.386599505277</v>
      </c>
      <c r="O39" s="17">
        <f t="shared" si="2"/>
        <v>8075.2332838771108</v>
      </c>
      <c r="P39" s="15">
        <f t="shared" si="3"/>
        <v>0</v>
      </c>
      <c r="Q39" s="31">
        <f t="shared" si="3"/>
        <v>0</v>
      </c>
      <c r="R39" s="31">
        <f t="shared" si="3"/>
        <v>0</v>
      </c>
      <c r="S39" s="31">
        <f t="shared" si="3"/>
        <v>860.58221464177564</v>
      </c>
      <c r="T39" s="31">
        <f t="shared" si="3"/>
        <v>0</v>
      </c>
      <c r="U39" s="31">
        <f t="shared" si="3"/>
        <v>0</v>
      </c>
      <c r="V39" s="31">
        <f t="shared" si="3"/>
        <v>0</v>
      </c>
      <c r="W39" s="17">
        <f t="shared" si="3"/>
        <v>860.58221464177564</v>
      </c>
      <c r="X39" s="30">
        <f t="shared" si="4"/>
        <v>5.1116367148194319</v>
      </c>
      <c r="Y39" s="32">
        <f t="shared" si="4"/>
        <v>4.2019746935666031</v>
      </c>
      <c r="Z39" s="32">
        <f t="shared" si="4"/>
        <v>2.9992021223907592</v>
      </c>
      <c r="AA39" s="32">
        <f t="shared" si="4"/>
        <v>2.2415311635703281</v>
      </c>
      <c r="AB39" s="32">
        <f t="shared" si="4"/>
        <v>5.1116367148194319</v>
      </c>
      <c r="AC39" s="32">
        <f t="shared" si="4"/>
        <v>4.2019746935666031</v>
      </c>
      <c r="AD39" s="32">
        <f t="shared" si="4"/>
        <v>2.9992021223907592</v>
      </c>
      <c r="AE39" s="34">
        <f t="shared" si="4"/>
        <v>2.2415311635703281</v>
      </c>
      <c r="AG39" s="70" t="s">
        <v>65</v>
      </c>
      <c r="AH39" s="71"/>
      <c r="AI39" s="71"/>
      <c r="AJ39" s="8">
        <v>0.25</v>
      </c>
      <c r="AK39" s="9"/>
    </row>
    <row r="40" spans="2:37" x14ac:dyDescent="0.25">
      <c r="B40" s="13">
        <v>8</v>
      </c>
      <c r="C40" s="29" t="s">
        <v>26</v>
      </c>
      <c r="D40" s="29"/>
      <c r="E40" s="29"/>
      <c r="F40" s="29"/>
      <c r="G40" s="14"/>
      <c r="H40" s="15">
        <f t="shared" si="2"/>
        <v>36512.406107854433</v>
      </c>
      <c r="I40" s="31">
        <f t="shared" si="2"/>
        <v>32115.239368430844</v>
      </c>
      <c r="J40" s="31">
        <f t="shared" si="2"/>
        <v>25369.5976251764</v>
      </c>
      <c r="K40" s="31">
        <f t="shared" si="2"/>
        <v>18984.585394030364</v>
      </c>
      <c r="L40" s="31">
        <f t="shared" si="2"/>
        <v>36512.406107854433</v>
      </c>
      <c r="M40" s="31">
        <f t="shared" si="2"/>
        <v>32115.239368430844</v>
      </c>
      <c r="N40" s="31">
        <f t="shared" si="2"/>
        <v>25369.5976251764</v>
      </c>
      <c r="O40" s="17">
        <f t="shared" si="2"/>
        <v>18984.585394030364</v>
      </c>
      <c r="P40" s="15">
        <f t="shared" si="3"/>
        <v>0</v>
      </c>
      <c r="Q40" s="31">
        <f t="shared" si="3"/>
        <v>0</v>
      </c>
      <c r="R40" s="31">
        <f t="shared" si="3"/>
        <v>0</v>
      </c>
      <c r="S40" s="31">
        <f t="shared" si="3"/>
        <v>0</v>
      </c>
      <c r="T40" s="31">
        <f t="shared" si="3"/>
        <v>0</v>
      </c>
      <c r="U40" s="31">
        <f t="shared" si="3"/>
        <v>0</v>
      </c>
      <c r="V40" s="31">
        <f t="shared" si="3"/>
        <v>0</v>
      </c>
      <c r="W40" s="17">
        <f t="shared" si="3"/>
        <v>0</v>
      </c>
      <c r="X40" s="30">
        <f t="shared" si="4"/>
        <v>4.3093139379010976</v>
      </c>
      <c r="Y40" s="32">
        <f t="shared" si="4"/>
        <v>3.8714295448282052</v>
      </c>
      <c r="Z40" s="32">
        <f t="shared" si="4"/>
        <v>3.2875580407810339</v>
      </c>
      <c r="AA40" s="32">
        <f t="shared" si="4"/>
        <v>2.8431798392914032</v>
      </c>
      <c r="AB40" s="32">
        <f t="shared" si="4"/>
        <v>4.3093139379010976</v>
      </c>
      <c r="AC40" s="32">
        <f t="shared" si="4"/>
        <v>3.8714295448282052</v>
      </c>
      <c r="AD40" s="32">
        <f t="shared" si="4"/>
        <v>3.2875580407810339</v>
      </c>
      <c r="AE40" s="34">
        <f t="shared" si="4"/>
        <v>2.8431798392914032</v>
      </c>
      <c r="AG40" s="86" t="s">
        <v>69</v>
      </c>
      <c r="AH40" s="87"/>
      <c r="AI40" s="87"/>
      <c r="AJ40" s="29">
        <f>1-AJ39</f>
        <v>0.75</v>
      </c>
      <c r="AK40" s="14"/>
    </row>
    <row r="41" spans="2:37" x14ac:dyDescent="0.25">
      <c r="B41" s="13">
        <v>9</v>
      </c>
      <c r="C41" s="29" t="s">
        <v>27</v>
      </c>
      <c r="D41" s="29"/>
      <c r="E41" s="29"/>
      <c r="F41" s="29"/>
      <c r="G41" s="14"/>
      <c r="H41" s="15">
        <f t="shared" si="2"/>
        <v>49952.843433820468</v>
      </c>
      <c r="I41" s="31">
        <f t="shared" si="2"/>
        <v>38674.164114550586</v>
      </c>
      <c r="J41" s="31">
        <f t="shared" si="2"/>
        <v>21371.674913328963</v>
      </c>
      <c r="K41" s="31">
        <f>($AJ$43-K14)</f>
        <v>4994.1960337920391</v>
      </c>
      <c r="L41" s="31">
        <f t="shared" si="2"/>
        <v>49952.843433820468</v>
      </c>
      <c r="M41" s="31">
        <f t="shared" si="2"/>
        <v>38674.164114550586</v>
      </c>
      <c r="N41" s="31">
        <f t="shared" si="2"/>
        <v>21371.674913328963</v>
      </c>
      <c r="O41" s="17">
        <f t="shared" si="2"/>
        <v>4994.1960337920391</v>
      </c>
      <c r="P41" s="15">
        <f t="shared" si="3"/>
        <v>0</v>
      </c>
      <c r="Q41" s="31">
        <f t="shared" si="3"/>
        <v>0</v>
      </c>
      <c r="R41" s="31">
        <f t="shared" si="3"/>
        <v>0</v>
      </c>
      <c r="S41" s="31">
        <f t="shared" si="3"/>
        <v>1643.495535644724</v>
      </c>
      <c r="T41" s="31">
        <f t="shared" si="3"/>
        <v>0</v>
      </c>
      <c r="U41" s="31">
        <f t="shared" si="3"/>
        <v>0</v>
      </c>
      <c r="V41" s="31">
        <f t="shared" si="3"/>
        <v>0</v>
      </c>
      <c r="W41" s="17">
        <f t="shared" si="3"/>
        <v>1643.495535644724</v>
      </c>
      <c r="X41" s="30">
        <f t="shared" si="4"/>
        <v>5.4363957041752258</v>
      </c>
      <c r="Y41" s="32">
        <f t="shared" si="4"/>
        <v>4.5330481536643461</v>
      </c>
      <c r="Z41" s="32">
        <f t="shared" si="4"/>
        <v>2.9977353755614393</v>
      </c>
      <c r="AA41" s="32">
        <f t="shared" si="4"/>
        <v>2.0914600797708021</v>
      </c>
      <c r="AB41" s="32">
        <f t="shared" si="4"/>
        <v>5.4363957041752258</v>
      </c>
      <c r="AC41" s="32">
        <f t="shared" si="4"/>
        <v>4.5330481536643461</v>
      </c>
      <c r="AD41" s="32">
        <f t="shared" si="4"/>
        <v>2.9977353755614393</v>
      </c>
      <c r="AE41" s="34">
        <f t="shared" si="4"/>
        <v>2.0914600797708021</v>
      </c>
      <c r="AG41" s="88" t="s">
        <v>70</v>
      </c>
      <c r="AH41" s="89"/>
      <c r="AI41" s="89"/>
      <c r="AJ41" s="27">
        <f>1+AJ39</f>
        <v>1.25</v>
      </c>
      <c r="AK41" s="26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 t="shared" si="2"/>
        <v>40204.124494066607</v>
      </c>
      <c r="I42" s="22">
        <f t="shared" si="2"/>
        <v>32773.671409332623</v>
      </c>
      <c r="J42" s="22">
        <f t="shared" si="2"/>
        <v>21374.700783477798</v>
      </c>
      <c r="K42" s="22">
        <f t="shared" si="2"/>
        <v>10585.131808615015</v>
      </c>
      <c r="L42" s="22">
        <f t="shared" si="2"/>
        <v>40204.124494066607</v>
      </c>
      <c r="M42" s="22">
        <f t="shared" si="2"/>
        <v>32773.671409332623</v>
      </c>
      <c r="N42" s="22">
        <f t="shared" si="2"/>
        <v>21374.700783477798</v>
      </c>
      <c r="O42" s="23">
        <f t="shared" si="2"/>
        <v>10585.131808615015</v>
      </c>
      <c r="P42" s="21">
        <f t="shared" si="3"/>
        <v>0</v>
      </c>
      <c r="Q42" s="22">
        <f t="shared" si="3"/>
        <v>646.69449244491625</v>
      </c>
      <c r="R42" s="22">
        <f t="shared" si="3"/>
        <v>0</v>
      </c>
      <c r="S42" s="22">
        <f t="shared" si="3"/>
        <v>4116.2865844919361</v>
      </c>
      <c r="T42" s="22">
        <f t="shared" si="3"/>
        <v>0</v>
      </c>
      <c r="U42" s="22">
        <f t="shared" si="3"/>
        <v>646.69449244491625</v>
      </c>
      <c r="V42" s="22">
        <f t="shared" si="3"/>
        <v>0</v>
      </c>
      <c r="W42" s="23">
        <f t="shared" si="3"/>
        <v>4116.2865844919361</v>
      </c>
      <c r="X42" s="35">
        <f t="shared" si="4"/>
        <v>4.6905805645494603</v>
      </c>
      <c r="Y42" s="36">
        <f t="shared" si="4"/>
        <v>3.7885846421025704</v>
      </c>
      <c r="Z42" s="36">
        <f t="shared" si="4"/>
        <v>2.9979397225086086</v>
      </c>
      <c r="AA42" s="36">
        <f t="shared" si="4"/>
        <v>2.1658258373305554</v>
      </c>
      <c r="AB42" s="36">
        <f t="shared" si="4"/>
        <v>4.6905805645494603</v>
      </c>
      <c r="AC42" s="36">
        <f t="shared" si="4"/>
        <v>3.7885846421025704</v>
      </c>
      <c r="AD42" s="36">
        <f t="shared" si="4"/>
        <v>2.9979397225086086</v>
      </c>
      <c r="AE42" s="37">
        <f t="shared" si="4"/>
        <v>2.1658258373305554</v>
      </c>
      <c r="AG42" s="13"/>
      <c r="AH42" s="29"/>
      <c r="AI42" s="29"/>
      <c r="AJ42" s="29"/>
      <c r="AK42" s="14"/>
    </row>
    <row r="43" spans="2:37" ht="15.75" thickBot="1" x14ac:dyDescent="0.3">
      <c r="B43" s="29"/>
      <c r="C43" s="29"/>
      <c r="D43" s="29"/>
      <c r="E43" s="29"/>
      <c r="F43" s="29"/>
      <c r="G43" s="29"/>
      <c r="H43" s="31"/>
      <c r="I43" s="31"/>
      <c r="AG43" s="70" t="s">
        <v>61</v>
      </c>
      <c r="AH43" s="71"/>
      <c r="AI43" s="71"/>
      <c r="AJ43" s="8">
        <f>AJ40*2*AJ36/($D$82/PI()+$D$80*$D$84/COS($D$83*PI()/180)+$D$90*$D$89)</f>
        <v>26234.40712387301</v>
      </c>
      <c r="AK43" s="9" t="s">
        <v>34</v>
      </c>
    </row>
    <row r="44" spans="2:37" ht="15.75" thickBot="1" x14ac:dyDescent="0.3">
      <c r="B44" s="29"/>
      <c r="C44" s="29"/>
      <c r="D44" s="29"/>
      <c r="E44" s="29"/>
      <c r="F44" s="29"/>
      <c r="G44" s="29"/>
      <c r="H44" s="83" t="s">
        <v>68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5"/>
      <c r="AG44" s="88" t="s">
        <v>62</v>
      </c>
      <c r="AH44" s="89"/>
      <c r="AI44" s="89"/>
      <c r="AJ44" s="27">
        <f>AJ43/2*(($D$82/PI()+$D$80*$D$84/COS($D$83*PI()/180)))</f>
        <v>32282.276016734773</v>
      </c>
      <c r="AK44" s="26" t="s">
        <v>48</v>
      </c>
    </row>
    <row r="45" spans="2:37" ht="15.75" thickBot="1" x14ac:dyDescent="0.3">
      <c r="H45" s="67" t="s">
        <v>58</v>
      </c>
      <c r="I45" s="68"/>
      <c r="J45" s="68"/>
      <c r="K45" s="68"/>
      <c r="L45" s="68"/>
      <c r="M45" s="68"/>
      <c r="N45" s="68"/>
      <c r="O45" s="69"/>
      <c r="P45" s="67" t="s">
        <v>60</v>
      </c>
      <c r="Q45" s="68"/>
      <c r="R45" s="68"/>
      <c r="S45" s="68"/>
      <c r="T45" s="68"/>
      <c r="U45" s="68"/>
      <c r="V45" s="68"/>
      <c r="W45" s="69"/>
      <c r="X45" s="72" t="s">
        <v>33</v>
      </c>
      <c r="Y45" s="73"/>
      <c r="Z45" s="73"/>
      <c r="AA45" s="73"/>
      <c r="AB45" s="73"/>
      <c r="AC45" s="73"/>
      <c r="AD45" s="73"/>
      <c r="AE45" s="74"/>
      <c r="AG45" s="64"/>
      <c r="AH45" s="65"/>
      <c r="AI45" s="65"/>
      <c r="AJ45" s="29"/>
      <c r="AK45" s="14"/>
    </row>
    <row r="46" spans="2:37" x14ac:dyDescent="0.25">
      <c r="B46" s="42" t="s">
        <v>5</v>
      </c>
      <c r="C46" s="38" t="s">
        <v>6</v>
      </c>
      <c r="D46" s="38"/>
      <c r="E46" s="38"/>
      <c r="F46" s="38"/>
      <c r="G46" s="38"/>
      <c r="H46" s="39" t="s">
        <v>11</v>
      </c>
      <c r="I46" s="40" t="s">
        <v>12</v>
      </c>
      <c r="J46" s="40" t="s">
        <v>13</v>
      </c>
      <c r="K46" s="40" t="s">
        <v>14</v>
      </c>
      <c r="L46" s="40" t="s">
        <v>15</v>
      </c>
      <c r="M46" s="40" t="s">
        <v>16</v>
      </c>
      <c r="N46" s="40" t="s">
        <v>17</v>
      </c>
      <c r="O46" s="41" t="s">
        <v>18</v>
      </c>
      <c r="P46" s="39" t="s">
        <v>11</v>
      </c>
      <c r="Q46" s="40" t="s">
        <v>12</v>
      </c>
      <c r="R46" s="40" t="s">
        <v>13</v>
      </c>
      <c r="S46" s="40" t="s">
        <v>14</v>
      </c>
      <c r="T46" s="40" t="s">
        <v>15</v>
      </c>
      <c r="U46" s="40" t="s">
        <v>16</v>
      </c>
      <c r="V46" s="40" t="s">
        <v>17</v>
      </c>
      <c r="W46" s="41" t="s">
        <v>18</v>
      </c>
      <c r="X46" s="39" t="s">
        <v>11</v>
      </c>
      <c r="Y46" s="40" t="s">
        <v>12</v>
      </c>
      <c r="Z46" s="40" t="s">
        <v>13</v>
      </c>
      <c r="AA46" s="40" t="s">
        <v>14</v>
      </c>
      <c r="AB46" s="40" t="s">
        <v>15</v>
      </c>
      <c r="AC46" s="40" t="s">
        <v>16</v>
      </c>
      <c r="AD46" s="40" t="s">
        <v>17</v>
      </c>
      <c r="AE46" s="41" t="s">
        <v>18</v>
      </c>
      <c r="AG46" s="70" t="s">
        <v>83</v>
      </c>
      <c r="AH46" s="71"/>
      <c r="AI46" s="71"/>
      <c r="AJ46" s="8">
        <f>AJ36*AJ41</f>
        <v>112500</v>
      </c>
      <c r="AK46" s="9"/>
    </row>
    <row r="47" spans="2:37" x14ac:dyDescent="0.25">
      <c r="B47" s="13">
        <v>1</v>
      </c>
      <c r="C47" s="29" t="s">
        <v>19</v>
      </c>
      <c r="D47" s="29"/>
      <c r="E47" s="29"/>
      <c r="F47" s="29"/>
      <c r="G47" s="29"/>
      <c r="H47" s="15">
        <f t="shared" ref="H47:O56" si="5">($AJ$47-H6)</f>
        <v>44259.759272935917</v>
      </c>
      <c r="I47" s="31">
        <f t="shared" si="5"/>
        <v>43088.169277540685</v>
      </c>
      <c r="J47" s="31">
        <f t="shared" si="5"/>
        <v>41290.846854431169</v>
      </c>
      <c r="K47" s="31">
        <f t="shared" si="5"/>
        <v>39589.611287578977</v>
      </c>
      <c r="L47" s="31">
        <f t="shared" si="5"/>
        <v>44259.759272935917</v>
      </c>
      <c r="M47" s="31">
        <f t="shared" si="5"/>
        <v>43088.169277540685</v>
      </c>
      <c r="N47" s="31">
        <f t="shared" si="5"/>
        <v>41290.846854431169</v>
      </c>
      <c r="O47" s="17">
        <f t="shared" si="5"/>
        <v>39589.611287578977</v>
      </c>
      <c r="P47" s="15">
        <f t="shared" ref="P47:W56" si="6">IF((H47*$D$77-H19)&gt;0,0,-(H47*$D$77-H19))</f>
        <v>0</v>
      </c>
      <c r="Q47" s="31">
        <f t="shared" si="6"/>
        <v>0</v>
      </c>
      <c r="R47" s="31">
        <f t="shared" si="6"/>
        <v>0</v>
      </c>
      <c r="S47" s="31">
        <f t="shared" si="6"/>
        <v>0</v>
      </c>
      <c r="T47" s="31">
        <f t="shared" si="6"/>
        <v>0</v>
      </c>
      <c r="U47" s="31">
        <f t="shared" si="6"/>
        <v>0</v>
      </c>
      <c r="V47" s="31">
        <f t="shared" si="6"/>
        <v>0</v>
      </c>
      <c r="W47" s="17">
        <f t="shared" si="6"/>
        <v>0</v>
      </c>
      <c r="X47" s="30">
        <f t="shared" ref="X47:X56" si="7">$D$93/(SQRT((($AJ$47+H6)/$D$95)^2+3*(16*$AJ$48/(PI()*$D$94^3)+4/3*P47/$D$95)^2))</f>
        <v>2.0288987220043819</v>
      </c>
      <c r="Y47" s="32">
        <f t="shared" ref="Y47:Y56" si="8">$D$93/(SQRT((($AJ$47+I6)/$D$95)^2+3*(16*$AJ$48/(PI()*$D$94^3)+4/3*Q47/$D$95)^2))</f>
        <v>1.9952281158130345</v>
      </c>
      <c r="Z47" s="32">
        <f t="shared" ref="Z47:Z56" si="9">$D$93/(SQRT((($AJ$47+J6)/$D$95)^2+3*(16*$AJ$48/(PI()*$D$94^3)+4/3*R47/$D$95)^2))</f>
        <v>1.9450993578487492</v>
      </c>
      <c r="AA47" s="32">
        <f t="shared" ref="AA47:AA56" si="10">$D$93/(SQRT((($AJ$47+K6)/$D$95)^2+3*(16*$AJ$48/(PI()*$D$94^3)+4/3*S47/$D$95)^2))</f>
        <v>1.8993263049474511</v>
      </c>
      <c r="AB47" s="32">
        <f t="shared" ref="AB47:AB56" si="11">$D$93/(SQRT((($AJ$47+L6)/$D$95)^2+3*(16*$AJ$48/(PI()*$D$94^3)+4/3*T47/$D$95)^2))</f>
        <v>2.0288987220043819</v>
      </c>
      <c r="AC47" s="32">
        <f t="shared" ref="AC47:AC56" si="12">$D$93/(SQRT((($AJ$47+M6)/$D$95)^2+3*(16*$AJ$48/(PI()*$D$94^3)+4/3*U47/$D$95)^2))</f>
        <v>1.9952281158130345</v>
      </c>
      <c r="AD47" s="32">
        <f t="shared" ref="AD47:AD56" si="13">$D$93/(SQRT((($AJ$47+N6)/$D$95)^2+3*(16*$AJ$48/(PI()*$D$94^3)+4/3*V47/$D$95)^2))</f>
        <v>1.9450993578487492</v>
      </c>
      <c r="AE47" s="34">
        <f t="shared" ref="AE47:AE56" si="14">$D$93/(SQRT((($AJ$47+O6)/$D$95)^2+3*(16*$AJ$48/(PI()*$D$94^3)+4/3*W47/$D$95)^2))</f>
        <v>1.8993263049474511</v>
      </c>
      <c r="AG47" s="86" t="s">
        <v>63</v>
      </c>
      <c r="AH47" s="87"/>
      <c r="AI47" s="87"/>
      <c r="AJ47" s="29">
        <f>AJ41*2*AJ36/(1.27/PI()+$D$80*$D$84/COS($D$83*PI()/180)+$D$90*$D$89)</f>
        <v>43724.011873121686</v>
      </c>
      <c r="AK47" s="14" t="s">
        <v>34</v>
      </c>
    </row>
    <row r="48" spans="2:37" x14ac:dyDescent="0.25">
      <c r="B48" s="13">
        <v>2</v>
      </c>
      <c r="C48" t="s">
        <v>20</v>
      </c>
      <c r="G48" s="29"/>
      <c r="H48" s="15">
        <f t="shared" si="5"/>
        <v>61344.379884168186</v>
      </c>
      <c r="I48" s="31">
        <f t="shared" si="5"/>
        <v>51972.156068017059</v>
      </c>
      <c r="J48" s="31">
        <f t="shared" si="5"/>
        <v>37594.337816430809</v>
      </c>
      <c r="K48" s="31">
        <f t="shared" si="5"/>
        <v>23985.173723870696</v>
      </c>
      <c r="L48" s="31">
        <f t="shared" si="5"/>
        <v>61344.379884168186</v>
      </c>
      <c r="M48" s="31">
        <f t="shared" si="5"/>
        <v>51972.156068017059</v>
      </c>
      <c r="N48" s="31">
        <f t="shared" si="5"/>
        <v>37594.337816430809</v>
      </c>
      <c r="O48" s="17">
        <f t="shared" si="5"/>
        <v>23985.173723870696</v>
      </c>
      <c r="P48" s="15">
        <f t="shared" si="6"/>
        <v>0</v>
      </c>
      <c r="Q48" s="31">
        <f t="shared" si="6"/>
        <v>0</v>
      </c>
      <c r="R48" s="31">
        <f t="shared" si="6"/>
        <v>0</v>
      </c>
      <c r="S48" s="31">
        <f t="shared" si="6"/>
        <v>0</v>
      </c>
      <c r="T48" s="31">
        <f t="shared" si="6"/>
        <v>0</v>
      </c>
      <c r="U48" s="31">
        <f t="shared" si="6"/>
        <v>0</v>
      </c>
      <c r="V48" s="31">
        <f t="shared" si="6"/>
        <v>0</v>
      </c>
      <c r="W48" s="17">
        <f t="shared" si="6"/>
        <v>0</v>
      </c>
      <c r="X48" s="30">
        <f t="shared" si="7"/>
        <v>2.6037821280732123</v>
      </c>
      <c r="Y48" s="32">
        <f t="shared" si="8"/>
        <v>2.2702476469912836</v>
      </c>
      <c r="Z48" s="32">
        <f t="shared" si="9"/>
        <v>1.847671549880195</v>
      </c>
      <c r="AA48" s="32">
        <f t="shared" si="10"/>
        <v>1.5481384780567355</v>
      </c>
      <c r="AB48" s="32">
        <f t="shared" si="11"/>
        <v>2.6037821280732123</v>
      </c>
      <c r="AC48" s="32">
        <f t="shared" si="12"/>
        <v>2.2702476469912836</v>
      </c>
      <c r="AD48" s="32">
        <f t="shared" si="13"/>
        <v>1.847671549880195</v>
      </c>
      <c r="AE48" s="34">
        <f t="shared" si="14"/>
        <v>1.5481384780567355</v>
      </c>
      <c r="AG48" s="86" t="s">
        <v>64</v>
      </c>
      <c r="AH48" s="87"/>
      <c r="AI48" s="87"/>
      <c r="AJ48" s="29">
        <f>AJ47/2*((1.27/PI()+$D$80*$D$84/COS($D$83*PI()/180)))</f>
        <v>53803.793361224627</v>
      </c>
      <c r="AK48" s="14" t="s">
        <v>48</v>
      </c>
    </row>
    <row r="49" spans="2:37" x14ac:dyDescent="0.25">
      <c r="B49" s="13">
        <v>3</v>
      </c>
      <c r="C49" t="s">
        <v>21</v>
      </c>
      <c r="G49" s="29"/>
      <c r="H49" s="15">
        <f t="shared" si="5"/>
        <v>53131.504462850411</v>
      </c>
      <c r="I49" s="31">
        <f t="shared" si="5"/>
        <v>47438.086666846342</v>
      </c>
      <c r="J49" s="31">
        <f t="shared" si="5"/>
        <v>38703.881433694936</v>
      </c>
      <c r="K49" s="31">
        <f t="shared" si="5"/>
        <v>30436.616529095059</v>
      </c>
      <c r="L49" s="31">
        <f t="shared" si="5"/>
        <v>53131.504462850411</v>
      </c>
      <c r="M49" s="31">
        <f t="shared" si="5"/>
        <v>47438.086666846342</v>
      </c>
      <c r="N49" s="31">
        <f t="shared" si="5"/>
        <v>38703.881433694936</v>
      </c>
      <c r="O49" s="17">
        <f t="shared" si="5"/>
        <v>30436.616529095059</v>
      </c>
      <c r="P49" s="15">
        <f t="shared" si="6"/>
        <v>0</v>
      </c>
      <c r="Q49" s="31">
        <f t="shared" si="6"/>
        <v>0</v>
      </c>
      <c r="R49" s="31">
        <f t="shared" si="6"/>
        <v>0</v>
      </c>
      <c r="S49" s="31">
        <f t="shared" si="6"/>
        <v>0</v>
      </c>
      <c r="T49" s="31">
        <f t="shared" si="6"/>
        <v>0</v>
      </c>
      <c r="U49" s="31">
        <f t="shared" si="6"/>
        <v>0</v>
      </c>
      <c r="V49" s="31">
        <f t="shared" si="6"/>
        <v>0</v>
      </c>
      <c r="W49" s="17">
        <f t="shared" si="6"/>
        <v>0</v>
      </c>
      <c r="X49" s="30">
        <f t="shared" si="7"/>
        <v>2.3093973314269047</v>
      </c>
      <c r="Y49" s="32">
        <f t="shared" si="8"/>
        <v>2.1242346690412273</v>
      </c>
      <c r="Z49" s="32">
        <f t="shared" si="9"/>
        <v>1.8761289023281904</v>
      </c>
      <c r="AA49" s="32">
        <f t="shared" si="10"/>
        <v>1.6793536744029967</v>
      </c>
      <c r="AB49" s="32">
        <f t="shared" si="11"/>
        <v>2.3093973314269047</v>
      </c>
      <c r="AC49" s="32">
        <f t="shared" si="12"/>
        <v>2.1242346690412273</v>
      </c>
      <c r="AD49" s="32">
        <f t="shared" si="13"/>
        <v>1.8761289023281904</v>
      </c>
      <c r="AE49" s="34">
        <f t="shared" si="14"/>
        <v>1.6793536744029967</v>
      </c>
      <c r="AG49" s="88" t="s">
        <v>72</v>
      </c>
      <c r="AH49" s="89"/>
      <c r="AI49" s="89"/>
      <c r="AJ49" s="52">
        <f>AJ47+K2</f>
        <v>64964.222963202657</v>
      </c>
      <c r="AK49" s="26" t="s">
        <v>34</v>
      </c>
    </row>
    <row r="50" spans="2:37" x14ac:dyDescent="0.25">
      <c r="B50" s="13">
        <v>4</v>
      </c>
      <c r="C50" t="s">
        <v>22</v>
      </c>
      <c r="G50" s="29"/>
      <c r="H50" s="15">
        <f t="shared" si="5"/>
        <v>45037.219985865071</v>
      </c>
      <c r="I50" s="31">
        <f t="shared" si="5"/>
        <v>39935.575138112341</v>
      </c>
      <c r="J50" s="31">
        <f t="shared" si="5"/>
        <v>37763.410605659221</v>
      </c>
      <c r="K50" s="31">
        <f t="shared" si="5"/>
        <v>34530.531418974439</v>
      </c>
      <c r="L50" s="31">
        <f t="shared" si="5"/>
        <v>54118.901320817524</v>
      </c>
      <c r="M50" s="31">
        <f t="shared" si="5"/>
        <v>52993.042252138017</v>
      </c>
      <c r="N50" s="31">
        <f t="shared" si="5"/>
        <v>45611.666319925338</v>
      </c>
      <c r="O50" s="17">
        <f t="shared" si="5"/>
        <v>39801.747943481532</v>
      </c>
      <c r="P50" s="15">
        <f t="shared" si="6"/>
        <v>0</v>
      </c>
      <c r="Q50" s="31">
        <f t="shared" si="6"/>
        <v>0</v>
      </c>
      <c r="R50" s="31">
        <f t="shared" si="6"/>
        <v>0</v>
      </c>
      <c r="S50" s="31">
        <f t="shared" si="6"/>
        <v>0</v>
      </c>
      <c r="T50" s="31">
        <f t="shared" si="6"/>
        <v>0</v>
      </c>
      <c r="U50" s="31">
        <f t="shared" si="6"/>
        <v>0</v>
      </c>
      <c r="V50" s="31">
        <f t="shared" si="6"/>
        <v>0</v>
      </c>
      <c r="W50" s="17">
        <f t="shared" si="6"/>
        <v>0</v>
      </c>
      <c r="X50" s="30">
        <f t="shared" si="7"/>
        <v>2.0516790348132714</v>
      </c>
      <c r="Y50" s="32">
        <f t="shared" si="8"/>
        <v>1.9085043151450851</v>
      </c>
      <c r="Z50" s="32">
        <f t="shared" si="9"/>
        <v>1.8519650775353909</v>
      </c>
      <c r="AA50" s="32">
        <f t="shared" si="10"/>
        <v>1.7724729430704877</v>
      </c>
      <c r="AB50" s="32">
        <f t="shared" si="11"/>
        <v>2.3432872561097202</v>
      </c>
      <c r="AC50" s="32">
        <f t="shared" si="12"/>
        <v>2.3046846393453193</v>
      </c>
      <c r="AD50" s="32">
        <f t="shared" si="13"/>
        <v>2.0687354142674943</v>
      </c>
      <c r="AE50" s="34">
        <f t="shared" si="14"/>
        <v>1.9049461929120792</v>
      </c>
      <c r="AG50" s="13"/>
      <c r="AH50" s="29"/>
      <c r="AI50" s="29"/>
      <c r="AJ50" s="29"/>
      <c r="AK50" s="14"/>
    </row>
    <row r="51" spans="2:37" x14ac:dyDescent="0.25">
      <c r="B51" s="13">
        <v>5</v>
      </c>
      <c r="C51" t="s">
        <v>23</v>
      </c>
      <c r="G51" s="29"/>
      <c r="H51" s="15">
        <f t="shared" si="5"/>
        <v>52843.98040677292</v>
      </c>
      <c r="I51" s="31">
        <f t="shared" si="5"/>
        <v>44323.800674589023</v>
      </c>
      <c r="J51" s="31">
        <f t="shared" si="5"/>
        <v>35964.93387886064</v>
      </c>
      <c r="K51" s="31">
        <f t="shared" si="5"/>
        <v>27072.240579034456</v>
      </c>
      <c r="L51" s="31">
        <f t="shared" si="5"/>
        <v>60412.048185899956</v>
      </c>
      <c r="M51" s="31">
        <f t="shared" si="5"/>
        <v>55205.023269610407</v>
      </c>
      <c r="N51" s="31">
        <f t="shared" si="5"/>
        <v>42505.146974082403</v>
      </c>
      <c r="O51" s="17">
        <f t="shared" si="5"/>
        <v>31464.921016123699</v>
      </c>
      <c r="P51" s="15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17">
        <f t="shared" si="6"/>
        <v>0</v>
      </c>
      <c r="X51" s="30">
        <f t="shared" si="7"/>
        <v>2.2996222799689807</v>
      </c>
      <c r="Y51" s="32">
        <f t="shared" si="8"/>
        <v>2.0307620005745117</v>
      </c>
      <c r="Z51" s="32">
        <f t="shared" si="9"/>
        <v>1.8070708744723722</v>
      </c>
      <c r="AA51" s="32">
        <f t="shared" si="10"/>
        <v>1.6086877464245879</v>
      </c>
      <c r="AB51" s="32">
        <f t="shared" si="11"/>
        <v>2.5692315504130425</v>
      </c>
      <c r="AC51" s="32">
        <f t="shared" si="12"/>
        <v>2.3811191582045192</v>
      </c>
      <c r="AD51" s="32">
        <f t="shared" si="13"/>
        <v>1.9787658014835547</v>
      </c>
      <c r="AE51" s="34">
        <f t="shared" si="14"/>
        <v>1.7019834303331138</v>
      </c>
      <c r="AG51" s="70" t="s">
        <v>81</v>
      </c>
      <c r="AH51" s="71"/>
      <c r="AI51" s="71"/>
      <c r="AJ51" s="8">
        <f>2*AJ36/(1.27/PI()+$D$80*$D$84/COS($D$83*PI()/180)+$D$90*$D$89)</f>
        <v>34979.209498497345</v>
      </c>
      <c r="AK51" s="9" t="s">
        <v>34</v>
      </c>
    </row>
    <row r="52" spans="2:37" x14ac:dyDescent="0.25">
      <c r="B52" s="13">
        <v>6</v>
      </c>
      <c r="C52" t="s">
        <v>24</v>
      </c>
      <c r="G52" s="29"/>
      <c r="H52" s="15">
        <f t="shared" si="5"/>
        <v>41953.031322373899</v>
      </c>
      <c r="I52" s="31">
        <f t="shared" si="5"/>
        <v>38585.374484914573</v>
      </c>
      <c r="J52" s="31">
        <f t="shared" si="5"/>
        <v>38130.932420253928</v>
      </c>
      <c r="K52" s="31">
        <f t="shared" si="5"/>
        <v>36720.084511714631</v>
      </c>
      <c r="L52" s="31">
        <f t="shared" si="5"/>
        <v>49521.099101500935</v>
      </c>
      <c r="M52" s="31">
        <f t="shared" si="5"/>
        <v>49466.597079935964</v>
      </c>
      <c r="N52" s="31">
        <f t="shared" si="5"/>
        <v>44671.145515475691</v>
      </c>
      <c r="O52" s="17">
        <f t="shared" si="5"/>
        <v>41112.764948803873</v>
      </c>
      <c r="P52" s="15">
        <f t="shared" si="6"/>
        <v>0</v>
      </c>
      <c r="Q52" s="31">
        <f t="shared" si="6"/>
        <v>0</v>
      </c>
      <c r="R52" s="31">
        <f t="shared" si="6"/>
        <v>0</v>
      </c>
      <c r="S52" s="31">
        <f t="shared" si="6"/>
        <v>0</v>
      </c>
      <c r="T52" s="31">
        <f t="shared" si="6"/>
        <v>0</v>
      </c>
      <c r="U52" s="31">
        <f t="shared" si="6"/>
        <v>0</v>
      </c>
      <c r="V52" s="31">
        <f t="shared" si="6"/>
        <v>0</v>
      </c>
      <c r="W52" s="17">
        <f t="shared" si="6"/>
        <v>0</v>
      </c>
      <c r="X52" s="30">
        <f t="shared" si="7"/>
        <v>1.9633547910992177</v>
      </c>
      <c r="Y52" s="32">
        <f t="shared" si="8"/>
        <v>1.8730576978666629</v>
      </c>
      <c r="Z52" s="32">
        <f t="shared" si="9"/>
        <v>1.8613510724431259</v>
      </c>
      <c r="AA52" s="32">
        <f t="shared" si="10"/>
        <v>1.8257132626045802</v>
      </c>
      <c r="AB52" s="32">
        <f t="shared" si="11"/>
        <v>2.1898766997926984</v>
      </c>
      <c r="AC52" s="32">
        <f t="shared" si="12"/>
        <v>2.1881276390790521</v>
      </c>
      <c r="AD52" s="32">
        <f t="shared" si="13"/>
        <v>2.0409092090685412</v>
      </c>
      <c r="AE52" s="34">
        <f t="shared" si="14"/>
        <v>1.9402321133176226</v>
      </c>
      <c r="AG52" s="86" t="s">
        <v>82</v>
      </c>
      <c r="AH52" s="87"/>
      <c r="AI52" s="87"/>
      <c r="AJ52" s="29">
        <f>AJ51/2*((1.27/PI()+$D$80*$D$84/COS($D$83*PI()/180)))</f>
        <v>43043.034688979693</v>
      </c>
      <c r="AK52" s="14" t="s">
        <v>48</v>
      </c>
    </row>
    <row r="53" spans="2:37" x14ac:dyDescent="0.25">
      <c r="B53" s="13">
        <v>7</v>
      </c>
      <c r="C53" t="s">
        <v>25</v>
      </c>
      <c r="G53" s="29"/>
      <c r="H53" s="15">
        <f t="shared" si="5"/>
        <v>62125.175759159029</v>
      </c>
      <c r="I53" s="31">
        <f t="shared" si="5"/>
        <v>52953.362351447984</v>
      </c>
      <c r="J53" s="31">
        <f t="shared" si="5"/>
        <v>38882.991348753952</v>
      </c>
      <c r="K53" s="31">
        <f t="shared" si="5"/>
        <v>25564.838033125787</v>
      </c>
      <c r="L53" s="31">
        <f t="shared" si="5"/>
        <v>62125.175759159029</v>
      </c>
      <c r="M53" s="31">
        <f t="shared" si="5"/>
        <v>52953.362351447984</v>
      </c>
      <c r="N53" s="31">
        <f t="shared" si="5"/>
        <v>38882.991348753952</v>
      </c>
      <c r="O53" s="17">
        <f t="shared" si="5"/>
        <v>25564.838033125787</v>
      </c>
      <c r="P53" s="15">
        <f t="shared" si="6"/>
        <v>0</v>
      </c>
      <c r="Q53" s="31">
        <f t="shared" si="6"/>
        <v>0</v>
      </c>
      <c r="R53" s="31">
        <f t="shared" si="6"/>
        <v>0</v>
      </c>
      <c r="S53" s="31">
        <f t="shared" si="6"/>
        <v>0</v>
      </c>
      <c r="T53" s="31">
        <f t="shared" si="6"/>
        <v>0</v>
      </c>
      <c r="U53" s="31">
        <f t="shared" si="6"/>
        <v>0</v>
      </c>
      <c r="V53" s="31">
        <f t="shared" si="6"/>
        <v>0</v>
      </c>
      <c r="W53" s="17">
        <f t="shared" si="6"/>
        <v>0</v>
      </c>
      <c r="X53" s="30">
        <f t="shared" si="7"/>
        <v>2.6328306034941069</v>
      </c>
      <c r="Y53" s="32">
        <f t="shared" si="8"/>
        <v>2.3033359248051952</v>
      </c>
      <c r="Z53" s="32">
        <f t="shared" si="9"/>
        <v>1.8807851939051499</v>
      </c>
      <c r="AA53" s="32">
        <f t="shared" si="10"/>
        <v>1.5786282048170455</v>
      </c>
      <c r="AB53" s="32">
        <f t="shared" si="11"/>
        <v>2.6328306034941069</v>
      </c>
      <c r="AC53" s="32">
        <f t="shared" si="12"/>
        <v>2.3033359248051952</v>
      </c>
      <c r="AD53" s="32">
        <f t="shared" si="13"/>
        <v>1.8807851939051499</v>
      </c>
      <c r="AE53" s="34">
        <f t="shared" si="14"/>
        <v>1.5786282048170455</v>
      </c>
      <c r="AG53" s="88" t="s">
        <v>72</v>
      </c>
      <c r="AH53" s="89"/>
      <c r="AI53" s="89"/>
      <c r="AJ53" s="52">
        <f>AJ51+K6</f>
        <v>39113.610084040054</v>
      </c>
      <c r="AK53" s="26" t="s">
        <v>34</v>
      </c>
    </row>
    <row r="54" spans="2:37" x14ac:dyDescent="0.25">
      <c r="B54" s="13">
        <v>8</v>
      </c>
      <c r="C54" t="s">
        <v>26</v>
      </c>
      <c r="G54" s="29"/>
      <c r="H54" s="15">
        <f t="shared" si="5"/>
        <v>54002.010857103109</v>
      </c>
      <c r="I54" s="31">
        <f t="shared" si="5"/>
        <v>49604.844117679517</v>
      </c>
      <c r="J54" s="31">
        <f t="shared" si="5"/>
        <v>42859.202374425076</v>
      </c>
      <c r="K54" s="31">
        <f t="shared" si="5"/>
        <v>36474.19014327904</v>
      </c>
      <c r="L54" s="31">
        <f t="shared" si="5"/>
        <v>54002.010857103109</v>
      </c>
      <c r="M54" s="31">
        <f t="shared" si="5"/>
        <v>49604.844117679517</v>
      </c>
      <c r="N54" s="31">
        <f t="shared" si="5"/>
        <v>42859.202374425076</v>
      </c>
      <c r="O54" s="17">
        <f t="shared" si="5"/>
        <v>36474.19014327904</v>
      </c>
      <c r="P54" s="15">
        <f t="shared" si="6"/>
        <v>0</v>
      </c>
      <c r="Q54" s="31">
        <f t="shared" si="6"/>
        <v>0</v>
      </c>
      <c r="R54" s="31">
        <f t="shared" si="6"/>
        <v>0</v>
      </c>
      <c r="S54" s="31">
        <f t="shared" si="6"/>
        <v>0</v>
      </c>
      <c r="T54" s="31">
        <f t="shared" si="6"/>
        <v>0</v>
      </c>
      <c r="U54" s="31">
        <f t="shared" si="6"/>
        <v>0</v>
      </c>
      <c r="V54" s="31">
        <f t="shared" si="6"/>
        <v>0</v>
      </c>
      <c r="W54" s="17">
        <f t="shared" si="6"/>
        <v>0</v>
      </c>
      <c r="X54" s="30">
        <f t="shared" si="7"/>
        <v>2.3392497688655576</v>
      </c>
      <c r="Y54" s="32">
        <f t="shared" si="8"/>
        <v>2.1925674910097288</v>
      </c>
      <c r="Z54" s="32">
        <f t="shared" si="9"/>
        <v>1.988739804455631</v>
      </c>
      <c r="AA54" s="32">
        <f t="shared" si="10"/>
        <v>1.8196100692683992</v>
      </c>
      <c r="AB54" s="32">
        <f t="shared" si="11"/>
        <v>2.3392497688655576</v>
      </c>
      <c r="AC54" s="32">
        <f t="shared" si="12"/>
        <v>2.1925674910097288</v>
      </c>
      <c r="AD54" s="32">
        <f t="shared" si="13"/>
        <v>1.988739804455631</v>
      </c>
      <c r="AE54" s="34">
        <f t="shared" si="14"/>
        <v>1.8196100692683992</v>
      </c>
      <c r="AG54" s="13"/>
      <c r="AH54" s="29"/>
      <c r="AI54" s="29"/>
      <c r="AJ54" s="29"/>
      <c r="AK54" s="14"/>
    </row>
    <row r="55" spans="2:37" ht="15.75" thickBot="1" x14ac:dyDescent="0.3">
      <c r="B55" s="13">
        <v>9</v>
      </c>
      <c r="C55" t="s">
        <v>27</v>
      </c>
      <c r="G55" s="29"/>
      <c r="H55" s="15">
        <f t="shared" si="5"/>
        <v>67442.448183069151</v>
      </c>
      <c r="I55" s="31">
        <f t="shared" si="5"/>
        <v>56163.768863799261</v>
      </c>
      <c r="J55" s="31">
        <f t="shared" si="5"/>
        <v>38861.279662577639</v>
      </c>
      <c r="K55" s="31">
        <f t="shared" si="5"/>
        <v>22483.800783040715</v>
      </c>
      <c r="L55" s="31">
        <f t="shared" si="5"/>
        <v>67442.448183069151</v>
      </c>
      <c r="M55" s="31">
        <f t="shared" si="5"/>
        <v>56163.768863799261</v>
      </c>
      <c r="N55" s="31">
        <f t="shared" si="5"/>
        <v>38861.279662577639</v>
      </c>
      <c r="O55" s="17">
        <f t="shared" si="5"/>
        <v>22483.800783040715</v>
      </c>
      <c r="P55" s="15">
        <f t="shared" si="6"/>
        <v>0</v>
      </c>
      <c r="Q55" s="31">
        <f t="shared" si="6"/>
        <v>0</v>
      </c>
      <c r="R55" s="31">
        <f t="shared" si="6"/>
        <v>0</v>
      </c>
      <c r="S55" s="31">
        <f t="shared" si="6"/>
        <v>0</v>
      </c>
      <c r="T55" s="31">
        <f t="shared" si="6"/>
        <v>0</v>
      </c>
      <c r="U55" s="31">
        <f t="shared" si="6"/>
        <v>0</v>
      </c>
      <c r="V55" s="31">
        <f t="shared" si="6"/>
        <v>0</v>
      </c>
      <c r="W55" s="17">
        <f t="shared" si="6"/>
        <v>0</v>
      </c>
      <c r="X55" s="30">
        <f t="shared" si="7"/>
        <v>2.830311763464926</v>
      </c>
      <c r="Y55" s="32">
        <f t="shared" si="8"/>
        <v>2.4149689462946884</v>
      </c>
      <c r="Z55" s="32">
        <f t="shared" si="9"/>
        <v>1.8802198270945591</v>
      </c>
      <c r="AA55" s="32">
        <f t="shared" si="10"/>
        <v>1.5200836739833761</v>
      </c>
      <c r="AB55" s="32">
        <f t="shared" si="11"/>
        <v>2.830311763464926</v>
      </c>
      <c r="AC55" s="32">
        <f t="shared" si="12"/>
        <v>2.4149689462946884</v>
      </c>
      <c r="AD55" s="32">
        <f t="shared" si="13"/>
        <v>1.8802198270945591</v>
      </c>
      <c r="AE55" s="34">
        <f t="shared" si="14"/>
        <v>1.5200836739833761</v>
      </c>
      <c r="AG55" s="90" t="s">
        <v>66</v>
      </c>
      <c r="AH55" s="91"/>
      <c r="AI55" s="91"/>
      <c r="AJ55" s="66">
        <f>$D$93/(SQRT(($AJ$47/$D$95)^2+3*(16*$AJ$46/(PI()*$D$94^3))^2))</f>
        <v>1.3377023153628733</v>
      </c>
      <c r="AK55" s="28"/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 t="shared" si="5"/>
        <v>57693.729243315283</v>
      </c>
      <c r="I56" s="22">
        <f t="shared" si="5"/>
        <v>50263.276158581299</v>
      </c>
      <c r="J56" s="22">
        <f t="shared" si="5"/>
        <v>38864.305532726474</v>
      </c>
      <c r="K56" s="22">
        <f t="shared" si="5"/>
        <v>28074.736557863689</v>
      </c>
      <c r="L56" s="22">
        <f t="shared" si="5"/>
        <v>57693.729243315283</v>
      </c>
      <c r="M56" s="22">
        <f t="shared" si="5"/>
        <v>50263.276158581299</v>
      </c>
      <c r="N56" s="22">
        <f t="shared" si="5"/>
        <v>38864.305532726474</v>
      </c>
      <c r="O56" s="23">
        <f t="shared" si="5"/>
        <v>28074.736557863689</v>
      </c>
      <c r="P56" s="21">
        <f t="shared" si="6"/>
        <v>0</v>
      </c>
      <c r="Q56" s="22">
        <f t="shared" si="6"/>
        <v>0</v>
      </c>
      <c r="R56" s="22">
        <f t="shared" si="6"/>
        <v>0</v>
      </c>
      <c r="S56" s="22">
        <f t="shared" si="6"/>
        <v>618.36563464220126</v>
      </c>
      <c r="T56" s="22">
        <f t="shared" si="6"/>
        <v>0</v>
      </c>
      <c r="U56" s="22">
        <f t="shared" si="6"/>
        <v>0</v>
      </c>
      <c r="V56" s="22">
        <f t="shared" si="6"/>
        <v>0</v>
      </c>
      <c r="W56" s="23">
        <f t="shared" si="6"/>
        <v>618.36563464220126</v>
      </c>
      <c r="X56" s="35">
        <f t="shared" si="7"/>
        <v>2.4697940870503867</v>
      </c>
      <c r="Y56" s="36">
        <f t="shared" si="8"/>
        <v>2.2138610426197189</v>
      </c>
      <c r="Z56" s="36">
        <f t="shared" si="9"/>
        <v>1.8802986045613033</v>
      </c>
      <c r="AA56" s="36">
        <f t="shared" si="10"/>
        <v>1.6122605561010863</v>
      </c>
      <c r="AB56" s="36">
        <f t="shared" si="11"/>
        <v>2.4697940870503867</v>
      </c>
      <c r="AC56" s="36">
        <f t="shared" si="12"/>
        <v>2.2138610426197189</v>
      </c>
      <c r="AD56" s="36">
        <f t="shared" si="13"/>
        <v>1.8802986045613033</v>
      </c>
      <c r="AE56" s="37">
        <f t="shared" si="14"/>
        <v>1.6122605561010863</v>
      </c>
    </row>
    <row r="58" spans="2:37" ht="15.75" thickBot="1" x14ac:dyDescent="0.3"/>
    <row r="59" spans="2:37" ht="15.75" thickBot="1" x14ac:dyDescent="0.3">
      <c r="B59" s="29"/>
      <c r="C59" s="29"/>
      <c r="D59" s="29"/>
      <c r="E59" s="29"/>
      <c r="F59" s="29"/>
      <c r="G59" s="29"/>
      <c r="H59" s="83" t="s">
        <v>80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5"/>
    </row>
    <row r="60" spans="2:37" ht="15.75" thickBot="1" x14ac:dyDescent="0.3">
      <c r="H60" s="67" t="s">
        <v>58</v>
      </c>
      <c r="I60" s="68"/>
      <c r="J60" s="68"/>
      <c r="K60" s="68"/>
      <c r="L60" s="68"/>
      <c r="M60" s="68"/>
      <c r="N60" s="68"/>
      <c r="O60" s="69"/>
      <c r="P60" s="67" t="s">
        <v>60</v>
      </c>
      <c r="Q60" s="68"/>
      <c r="R60" s="68"/>
      <c r="S60" s="68"/>
      <c r="T60" s="68"/>
      <c r="U60" s="68"/>
      <c r="V60" s="68"/>
      <c r="W60" s="69"/>
      <c r="X60" s="72" t="s">
        <v>33</v>
      </c>
      <c r="Y60" s="73"/>
      <c r="Z60" s="73"/>
      <c r="AA60" s="73"/>
      <c r="AB60" s="73"/>
      <c r="AC60" s="73"/>
      <c r="AD60" s="73"/>
      <c r="AE60" s="74"/>
    </row>
    <row r="61" spans="2:37" x14ac:dyDescent="0.25">
      <c r="B61" s="42" t="s">
        <v>5</v>
      </c>
      <c r="C61" s="38" t="s">
        <v>6</v>
      </c>
      <c r="D61" s="38"/>
      <c r="E61" s="38"/>
      <c r="F61" s="38"/>
      <c r="G61" s="38"/>
      <c r="H61" s="39" t="s">
        <v>11</v>
      </c>
      <c r="I61" s="40" t="s">
        <v>12</v>
      </c>
      <c r="J61" s="40" t="s">
        <v>13</v>
      </c>
      <c r="K61" s="40" t="s">
        <v>14</v>
      </c>
      <c r="L61" s="40" t="s">
        <v>15</v>
      </c>
      <c r="M61" s="40" t="s">
        <v>16</v>
      </c>
      <c r="N61" s="40" t="s">
        <v>17</v>
      </c>
      <c r="O61" s="41" t="s">
        <v>18</v>
      </c>
      <c r="P61" s="39" t="s">
        <v>11</v>
      </c>
      <c r="Q61" s="40" t="s">
        <v>12</v>
      </c>
      <c r="R61" s="40" t="s">
        <v>13</v>
      </c>
      <c r="S61" s="40" t="s">
        <v>14</v>
      </c>
      <c r="T61" s="40" t="s">
        <v>15</v>
      </c>
      <c r="U61" s="40" t="s">
        <v>16</v>
      </c>
      <c r="V61" s="40" t="s">
        <v>17</v>
      </c>
      <c r="W61" s="41" t="s">
        <v>18</v>
      </c>
      <c r="X61" s="39" t="s">
        <v>11</v>
      </c>
      <c r="Y61" s="40" t="s">
        <v>12</v>
      </c>
      <c r="Z61" s="40" t="s">
        <v>13</v>
      </c>
      <c r="AA61" s="40" t="s">
        <v>14</v>
      </c>
      <c r="AB61" s="40" t="s">
        <v>15</v>
      </c>
      <c r="AC61" s="40" t="s">
        <v>16</v>
      </c>
      <c r="AD61" s="40" t="s">
        <v>17</v>
      </c>
      <c r="AE61" s="41" t="s">
        <v>18</v>
      </c>
    </row>
    <row r="62" spans="2:37" x14ac:dyDescent="0.25">
      <c r="B62" s="13">
        <v>1</v>
      </c>
      <c r="C62" s="29" t="s">
        <v>19</v>
      </c>
      <c r="D62" s="29"/>
      <c r="E62" s="29"/>
      <c r="F62" s="29"/>
      <c r="G62" s="29"/>
      <c r="H62" s="15">
        <f t="shared" ref="H62:O71" si="15">($AJ$51-H6)</f>
        <v>35514.956898311575</v>
      </c>
      <c r="I62" s="31">
        <f t="shared" si="15"/>
        <v>34343.366902916343</v>
      </c>
      <c r="J62" s="31">
        <f t="shared" si="15"/>
        <v>32546.044479806827</v>
      </c>
      <c r="K62" s="31">
        <f t="shared" si="15"/>
        <v>30844.808912954635</v>
      </c>
      <c r="L62" s="31">
        <f t="shared" si="15"/>
        <v>35514.956898311575</v>
      </c>
      <c r="M62" s="31">
        <f t="shared" si="15"/>
        <v>34343.366902916343</v>
      </c>
      <c r="N62" s="31">
        <f t="shared" si="15"/>
        <v>32546.044479806827</v>
      </c>
      <c r="O62" s="17">
        <f t="shared" si="15"/>
        <v>30844.808912954635</v>
      </c>
      <c r="P62" s="15">
        <f>IF((H62*$D$77-H19)&gt;0,0,-(H62*$D$77-19))</f>
        <v>0</v>
      </c>
      <c r="Q62" s="31">
        <f>IF((I62*$D$77-I19)&gt;0,0,-(I62*$D$77-I19))</f>
        <v>0</v>
      </c>
      <c r="R62" s="31">
        <f t="shared" ref="R62:W71" si="16">IF((J62*$D$77-J19)&gt;0,0,-(J62*$D$77-J19))</f>
        <v>0</v>
      </c>
      <c r="S62" s="31">
        <f t="shared" si="16"/>
        <v>0</v>
      </c>
      <c r="T62" s="31">
        <f t="shared" si="16"/>
        <v>0</v>
      </c>
      <c r="U62" s="31">
        <f t="shared" si="16"/>
        <v>0</v>
      </c>
      <c r="V62" s="31">
        <f t="shared" si="16"/>
        <v>0</v>
      </c>
      <c r="W62" s="17">
        <f t="shared" si="16"/>
        <v>0</v>
      </c>
      <c r="X62" s="30">
        <f t="shared" ref="X62:X71" si="17">$D$93/(SQRT((($AJ$51+H6)/$D$95)^2+3*(16*$AJ$52/(PI()*$D$94^3)+4/3*P62/$D$95)^2))</f>
        <v>2.5409978787621408</v>
      </c>
      <c r="Y62" s="32">
        <f t="shared" ref="Y62:Y71" si="18">$D$93/(SQRT((($AJ$51+I6)/$D$95)^2+3*(16*$AJ$52/(PI()*$D$94^3)+4/3*Q62/$D$95)^2))</f>
        <v>2.4884005145071786</v>
      </c>
      <c r="Z62" s="32">
        <f t="shared" ref="Z62:Z71" si="19">$D$93/(SQRT((($AJ$51+J6)/$D$95)^2+3*(16*$AJ$52/(PI()*$D$94^3)+4/3*R62/$D$95)^2))</f>
        <v>2.4106841446789038</v>
      </c>
      <c r="AA62" s="32">
        <f t="shared" ref="AA62:AA71" si="20">$D$93/(SQRT((($AJ$51+K6)/$D$95)^2+3*(16*$AJ$52/(PI()*$D$94^3)+4/3*S62/$D$95)^2))</f>
        <v>2.3403723786185551</v>
      </c>
      <c r="AB62" s="32">
        <f t="shared" ref="AB62:AB71" si="21">$D$93/(SQRT((($AJ$51+L6)/$D$95)^2+3*(16*$AJ$52/(PI()*$D$94^3)+4/3*T62/$D$95)^2))</f>
        <v>2.5409978787621408</v>
      </c>
      <c r="AC62" s="32">
        <f t="shared" ref="AC62:AC71" si="22">$D$93/(SQRT((($AJ$51+M6)/$D$95)^2+3*(16*$AJ$52/(PI()*$D$94^3)+4/3*U62/$D$95)^2))</f>
        <v>2.4884005145071786</v>
      </c>
      <c r="AD62" s="32">
        <f t="shared" ref="AD62:AD71" si="23">$D$93/(SQRT((($AJ$51+N6)/$D$95)^2+3*(16*$AJ$52/(PI()*$D$94^3)+4/3*V62/$D$95)^2))</f>
        <v>2.4106841446789038</v>
      </c>
      <c r="AE62" s="34">
        <f t="shared" ref="AE62:AE71" si="24">$D$93/(SQRT((($AJ$51+O6)/$D$95)^2+3*(16*$AJ$52/(PI()*$D$94^3)+4/3*W62/$D$95)^2))</f>
        <v>2.3403723786185551</v>
      </c>
    </row>
    <row r="63" spans="2:37" x14ac:dyDescent="0.25">
      <c r="B63" s="13">
        <v>2</v>
      </c>
      <c r="C63" t="s">
        <v>20</v>
      </c>
      <c r="G63" s="29"/>
      <c r="H63" s="15">
        <f t="shared" si="15"/>
        <v>52599.577509543844</v>
      </c>
      <c r="I63" s="31">
        <f t="shared" si="15"/>
        <v>43227.353693392717</v>
      </c>
      <c r="J63" s="31">
        <f t="shared" si="15"/>
        <v>28849.535441806463</v>
      </c>
      <c r="K63" s="31">
        <f t="shared" si="15"/>
        <v>15240.371349246354</v>
      </c>
      <c r="L63" s="31">
        <f t="shared" si="15"/>
        <v>52599.577509543844</v>
      </c>
      <c r="M63" s="31">
        <f t="shared" si="15"/>
        <v>43227.353693392717</v>
      </c>
      <c r="N63" s="31">
        <f t="shared" si="15"/>
        <v>28849.535441806463</v>
      </c>
      <c r="O63" s="17">
        <f t="shared" si="15"/>
        <v>15240.371349246354</v>
      </c>
      <c r="P63" s="15">
        <f t="shared" ref="P63:P71" si="25">IF((H63*$D$77-H20)&gt;0,0,-(H63*$D$77-19))</f>
        <v>0</v>
      </c>
      <c r="Q63" s="31">
        <f t="shared" ref="Q63:Q71" si="26">IF((I63*$D$77-I20)&gt;0,0,-(I63*$D$77-I20))</f>
        <v>0</v>
      </c>
      <c r="R63" s="31">
        <f t="shared" si="16"/>
        <v>0</v>
      </c>
      <c r="S63" s="31">
        <f t="shared" si="16"/>
        <v>219.09009306061353</v>
      </c>
      <c r="T63" s="31">
        <f t="shared" si="16"/>
        <v>0</v>
      </c>
      <c r="U63" s="31">
        <f t="shared" si="16"/>
        <v>0</v>
      </c>
      <c r="V63" s="31">
        <f t="shared" si="16"/>
        <v>0</v>
      </c>
      <c r="W63" s="17">
        <f t="shared" si="16"/>
        <v>219.09009306061353</v>
      </c>
      <c r="X63" s="30">
        <f t="shared" si="17"/>
        <v>3.4598962353230633</v>
      </c>
      <c r="Y63" s="32">
        <f t="shared" si="18"/>
        <v>2.9254508257770011</v>
      </c>
      <c r="Z63" s="32">
        <f t="shared" si="19"/>
        <v>2.2618105883355106</v>
      </c>
      <c r="AA63" s="32">
        <f t="shared" si="20"/>
        <v>1.817184313048015</v>
      </c>
      <c r="AB63" s="32">
        <f t="shared" si="21"/>
        <v>3.4598962353230633</v>
      </c>
      <c r="AC63" s="32">
        <f t="shared" si="22"/>
        <v>2.9254508257770011</v>
      </c>
      <c r="AD63" s="32">
        <f t="shared" si="23"/>
        <v>2.2618105883355106</v>
      </c>
      <c r="AE63" s="34">
        <f t="shared" si="24"/>
        <v>1.817184313048015</v>
      </c>
    </row>
    <row r="64" spans="2:37" x14ac:dyDescent="0.25">
      <c r="B64" s="13">
        <v>3</v>
      </c>
      <c r="C64" t="s">
        <v>21</v>
      </c>
      <c r="G64" s="29"/>
      <c r="H64" s="15">
        <f t="shared" si="15"/>
        <v>44386.702088226069</v>
      </c>
      <c r="I64" s="31">
        <f t="shared" si="15"/>
        <v>38693.284292222001</v>
      </c>
      <c r="J64" s="31">
        <f t="shared" si="15"/>
        <v>29959.079059070595</v>
      </c>
      <c r="K64" s="31">
        <f t="shared" si="15"/>
        <v>21691.814154470718</v>
      </c>
      <c r="L64" s="31">
        <f t="shared" si="15"/>
        <v>44386.702088226069</v>
      </c>
      <c r="M64" s="31">
        <f t="shared" si="15"/>
        <v>38693.284292222001</v>
      </c>
      <c r="N64" s="31">
        <f t="shared" si="15"/>
        <v>29959.079059070595</v>
      </c>
      <c r="O64" s="17">
        <f t="shared" si="15"/>
        <v>21691.814154470718</v>
      </c>
      <c r="P64" s="15">
        <f t="shared" si="25"/>
        <v>0</v>
      </c>
      <c r="Q64" s="31">
        <f t="shared" si="26"/>
        <v>0</v>
      </c>
      <c r="R64" s="31">
        <f t="shared" si="16"/>
        <v>0</v>
      </c>
      <c r="S64" s="31">
        <f t="shared" si="16"/>
        <v>0</v>
      </c>
      <c r="T64" s="31">
        <f t="shared" si="16"/>
        <v>0</v>
      </c>
      <c r="U64" s="31">
        <f t="shared" si="16"/>
        <v>0</v>
      </c>
      <c r="V64" s="31">
        <f t="shared" si="16"/>
        <v>0</v>
      </c>
      <c r="W64" s="17">
        <f t="shared" si="16"/>
        <v>0</v>
      </c>
      <c r="X64" s="30">
        <f t="shared" si="17"/>
        <v>2.9886302609429101</v>
      </c>
      <c r="Y64" s="32">
        <f t="shared" si="18"/>
        <v>2.6914851812302159</v>
      </c>
      <c r="Z64" s="32">
        <f t="shared" si="19"/>
        <v>2.3049864537496849</v>
      </c>
      <c r="AA64" s="32">
        <f t="shared" si="20"/>
        <v>2.0119372499204675</v>
      </c>
      <c r="AB64" s="32">
        <f t="shared" si="21"/>
        <v>2.9886302609429101</v>
      </c>
      <c r="AC64" s="32">
        <f t="shared" si="22"/>
        <v>2.6914851812302159</v>
      </c>
      <c r="AD64" s="32">
        <f t="shared" si="23"/>
        <v>2.3049864537496849</v>
      </c>
      <c r="AE64" s="34">
        <f t="shared" si="24"/>
        <v>2.0119372499204675</v>
      </c>
    </row>
    <row r="65" spans="2:31" x14ac:dyDescent="0.25">
      <c r="B65" s="13">
        <v>4</v>
      </c>
      <c r="C65" t="s">
        <v>22</v>
      </c>
      <c r="G65" s="29"/>
      <c r="H65" s="15">
        <f t="shared" si="15"/>
        <v>36292.417611240729</v>
      </c>
      <c r="I65" s="31">
        <f t="shared" si="15"/>
        <v>31190.772763487999</v>
      </c>
      <c r="J65" s="31">
        <f t="shared" si="15"/>
        <v>29018.608231034879</v>
      </c>
      <c r="K65" s="31">
        <f t="shared" si="15"/>
        <v>25785.729044350097</v>
      </c>
      <c r="L65" s="31">
        <f t="shared" si="15"/>
        <v>45374.098946193182</v>
      </c>
      <c r="M65" s="31">
        <f t="shared" si="15"/>
        <v>44248.239877513675</v>
      </c>
      <c r="N65" s="31">
        <f t="shared" si="15"/>
        <v>36866.863945300996</v>
      </c>
      <c r="O65" s="17">
        <f t="shared" si="15"/>
        <v>31056.945568857194</v>
      </c>
      <c r="P65" s="15">
        <f t="shared" si="25"/>
        <v>0</v>
      </c>
      <c r="Q65" s="31">
        <f t="shared" si="26"/>
        <v>0</v>
      </c>
      <c r="R65" s="31">
        <f t="shared" si="16"/>
        <v>0</v>
      </c>
      <c r="S65" s="31">
        <f t="shared" si="16"/>
        <v>0</v>
      </c>
      <c r="T65" s="31">
        <f t="shared" si="16"/>
        <v>0</v>
      </c>
      <c r="U65" s="31">
        <f t="shared" si="16"/>
        <v>0</v>
      </c>
      <c r="V65" s="31">
        <f t="shared" si="16"/>
        <v>0</v>
      </c>
      <c r="W65" s="17">
        <f t="shared" si="16"/>
        <v>0</v>
      </c>
      <c r="X65" s="30">
        <f t="shared" si="17"/>
        <v>2.5767544271151812</v>
      </c>
      <c r="Y65" s="32">
        <f t="shared" si="18"/>
        <v>2.3544192351250577</v>
      </c>
      <c r="Z65" s="32">
        <f t="shared" si="19"/>
        <v>2.268308093530198</v>
      </c>
      <c r="AA65" s="32">
        <f t="shared" si="20"/>
        <v>2.1489933048753795</v>
      </c>
      <c r="AB65" s="32">
        <f t="shared" si="21"/>
        <v>3.0433828302808221</v>
      </c>
      <c r="AC65" s="32">
        <f t="shared" si="22"/>
        <v>2.9810197323784484</v>
      </c>
      <c r="AD65" s="32">
        <f t="shared" si="23"/>
        <v>2.6036129745352969</v>
      </c>
      <c r="AE65" s="34">
        <f t="shared" si="24"/>
        <v>2.3489704614125766</v>
      </c>
    </row>
    <row r="66" spans="2:31" x14ac:dyDescent="0.25">
      <c r="B66" s="13">
        <v>5</v>
      </c>
      <c r="C66" t="s">
        <v>23</v>
      </c>
      <c r="G66" s="29"/>
      <c r="H66" s="15">
        <f t="shared" si="15"/>
        <v>44099.178032148578</v>
      </c>
      <c r="I66" s="31">
        <f t="shared" si="15"/>
        <v>35578.998299964682</v>
      </c>
      <c r="J66" s="31">
        <f t="shared" si="15"/>
        <v>27220.131504236298</v>
      </c>
      <c r="K66" s="31">
        <f t="shared" si="15"/>
        <v>18327.438204410115</v>
      </c>
      <c r="L66" s="31">
        <f t="shared" si="15"/>
        <v>51667.245811275614</v>
      </c>
      <c r="M66" s="31">
        <f t="shared" si="15"/>
        <v>46460.220894986065</v>
      </c>
      <c r="N66" s="31">
        <f t="shared" si="15"/>
        <v>33760.344599458062</v>
      </c>
      <c r="O66" s="17">
        <f t="shared" si="15"/>
        <v>22720.118641499357</v>
      </c>
      <c r="P66" s="15">
        <f t="shared" si="25"/>
        <v>0</v>
      </c>
      <c r="Q66" s="31">
        <f t="shared" si="26"/>
        <v>0</v>
      </c>
      <c r="R66" s="31">
        <f t="shared" si="16"/>
        <v>0</v>
      </c>
      <c r="S66" s="31">
        <f t="shared" si="16"/>
        <v>0</v>
      </c>
      <c r="T66" s="31">
        <f t="shared" si="16"/>
        <v>0</v>
      </c>
      <c r="U66" s="31">
        <f t="shared" si="16"/>
        <v>0</v>
      </c>
      <c r="V66" s="31">
        <f t="shared" si="16"/>
        <v>0</v>
      </c>
      <c r="W66" s="17">
        <f t="shared" si="16"/>
        <v>0</v>
      </c>
      <c r="X66" s="30">
        <f t="shared" si="17"/>
        <v>2.9728458483632658</v>
      </c>
      <c r="Y66" s="32">
        <f t="shared" si="18"/>
        <v>2.5439174486088532</v>
      </c>
      <c r="Z66" s="32">
        <f t="shared" si="19"/>
        <v>2.2006662424127228</v>
      </c>
      <c r="AA66" s="32">
        <f t="shared" si="20"/>
        <v>1.909931386418519</v>
      </c>
      <c r="AB66" s="32">
        <f t="shared" si="21"/>
        <v>3.4057102384233513</v>
      </c>
      <c r="AC66" s="32">
        <f t="shared" si="22"/>
        <v>3.1045098245449778</v>
      </c>
      <c r="AD66" s="32">
        <f t="shared" si="23"/>
        <v>2.462798669476407</v>
      </c>
      <c r="AE66" s="34">
        <f t="shared" si="24"/>
        <v>2.0449703598584432</v>
      </c>
    </row>
    <row r="67" spans="2:31" x14ac:dyDescent="0.25">
      <c r="B67" s="13">
        <v>6</v>
      </c>
      <c r="C67" t="s">
        <v>24</v>
      </c>
      <c r="G67" s="29"/>
      <c r="H67" s="15">
        <f t="shared" si="15"/>
        <v>33208.228947749558</v>
      </c>
      <c r="I67" s="31">
        <f t="shared" si="15"/>
        <v>29840.572110290232</v>
      </c>
      <c r="J67" s="31">
        <f t="shared" si="15"/>
        <v>29386.130045629587</v>
      </c>
      <c r="K67" s="31">
        <f t="shared" si="15"/>
        <v>27975.282137090289</v>
      </c>
      <c r="L67" s="31">
        <f t="shared" si="15"/>
        <v>40776.296726876593</v>
      </c>
      <c r="M67" s="31">
        <f t="shared" si="15"/>
        <v>40721.794705311622</v>
      </c>
      <c r="N67" s="31">
        <f t="shared" si="15"/>
        <v>35926.34314085135</v>
      </c>
      <c r="O67" s="17">
        <f t="shared" si="15"/>
        <v>32367.962574179528</v>
      </c>
      <c r="P67" s="15">
        <f t="shared" si="25"/>
        <v>0</v>
      </c>
      <c r="Q67" s="31">
        <f t="shared" si="26"/>
        <v>0</v>
      </c>
      <c r="R67" s="31">
        <f t="shared" si="16"/>
        <v>0</v>
      </c>
      <c r="S67" s="31">
        <f t="shared" si="16"/>
        <v>0</v>
      </c>
      <c r="T67" s="31">
        <f t="shared" si="16"/>
        <v>0</v>
      </c>
      <c r="U67" s="31">
        <f t="shared" si="16"/>
        <v>0</v>
      </c>
      <c r="V67" s="31">
        <f t="shared" si="16"/>
        <v>0</v>
      </c>
      <c r="W67" s="17">
        <f t="shared" si="16"/>
        <v>0</v>
      </c>
      <c r="X67" s="30">
        <f t="shared" si="17"/>
        <v>2.4389019103778264</v>
      </c>
      <c r="Y67" s="32">
        <f t="shared" si="18"/>
        <v>2.3003143024566568</v>
      </c>
      <c r="Z67" s="32">
        <f t="shared" si="19"/>
        <v>2.2825328875978999</v>
      </c>
      <c r="AA67" s="32">
        <f t="shared" si="20"/>
        <v>2.2286743409762604</v>
      </c>
      <c r="AB67" s="32">
        <f t="shared" si="21"/>
        <v>2.7962474711613101</v>
      </c>
      <c r="AC67" s="32">
        <f t="shared" si="22"/>
        <v>2.7934458921779042</v>
      </c>
      <c r="AD67" s="32">
        <f t="shared" si="23"/>
        <v>2.5598330884771148</v>
      </c>
      <c r="AE67" s="34">
        <f t="shared" si="24"/>
        <v>2.4031774211790942</v>
      </c>
    </row>
    <row r="68" spans="2:31" x14ac:dyDescent="0.25">
      <c r="B68" s="13">
        <v>7</v>
      </c>
      <c r="C68" t="s">
        <v>25</v>
      </c>
      <c r="G68" s="29"/>
      <c r="H68" s="15">
        <f t="shared" si="15"/>
        <v>53380.373384534687</v>
      </c>
      <c r="I68" s="31">
        <f t="shared" si="15"/>
        <v>44208.559976823643</v>
      </c>
      <c r="J68" s="31">
        <f t="shared" si="15"/>
        <v>30138.188974129611</v>
      </c>
      <c r="K68" s="31">
        <f t="shared" si="15"/>
        <v>16820.035658501445</v>
      </c>
      <c r="L68" s="31">
        <f t="shared" si="15"/>
        <v>53380.373384534687</v>
      </c>
      <c r="M68" s="31">
        <f t="shared" si="15"/>
        <v>44208.559976823643</v>
      </c>
      <c r="N68" s="31">
        <f t="shared" si="15"/>
        <v>30138.188974129611</v>
      </c>
      <c r="O68" s="17">
        <f t="shared" si="15"/>
        <v>16820.035658501445</v>
      </c>
      <c r="P68" s="15">
        <f t="shared" si="25"/>
        <v>0</v>
      </c>
      <c r="Q68" s="31">
        <f t="shared" si="26"/>
        <v>0</v>
      </c>
      <c r="R68" s="31">
        <f t="shared" si="16"/>
        <v>0</v>
      </c>
      <c r="S68" s="31">
        <f t="shared" si="16"/>
        <v>0</v>
      </c>
      <c r="T68" s="31">
        <f t="shared" si="16"/>
        <v>0</v>
      </c>
      <c r="U68" s="31">
        <f t="shared" si="16"/>
        <v>0</v>
      </c>
      <c r="V68" s="31">
        <f t="shared" si="16"/>
        <v>0</v>
      </c>
      <c r="W68" s="17">
        <f t="shared" si="16"/>
        <v>0</v>
      </c>
      <c r="X68" s="30">
        <f t="shared" si="17"/>
        <v>3.5049977272281589</v>
      </c>
      <c r="Y68" s="32">
        <f t="shared" si="18"/>
        <v>2.9788419053312394</v>
      </c>
      <c r="Z68" s="32">
        <f t="shared" si="19"/>
        <v>2.3120756730253493</v>
      </c>
      <c r="AA68" s="32">
        <f t="shared" si="20"/>
        <v>1.8670698855685535</v>
      </c>
      <c r="AB68" s="32">
        <f t="shared" si="21"/>
        <v>3.5049977272281589</v>
      </c>
      <c r="AC68" s="32">
        <f t="shared" si="22"/>
        <v>2.9788419053312394</v>
      </c>
      <c r="AD68" s="32">
        <f t="shared" si="23"/>
        <v>2.3120756730253493</v>
      </c>
      <c r="AE68" s="34">
        <f t="shared" si="24"/>
        <v>1.8670698855685535</v>
      </c>
    </row>
    <row r="69" spans="2:31" x14ac:dyDescent="0.25">
      <c r="B69" s="13">
        <v>8</v>
      </c>
      <c r="C69" t="s">
        <v>26</v>
      </c>
      <c r="G69" s="29"/>
      <c r="H69" s="15">
        <f t="shared" si="15"/>
        <v>45257.208482478767</v>
      </c>
      <c r="I69" s="31">
        <f t="shared" si="15"/>
        <v>40860.041743055175</v>
      </c>
      <c r="J69" s="31">
        <f t="shared" si="15"/>
        <v>34114.399999800735</v>
      </c>
      <c r="K69" s="31">
        <f t="shared" si="15"/>
        <v>27729.387768654698</v>
      </c>
      <c r="L69" s="31">
        <f t="shared" si="15"/>
        <v>45257.208482478767</v>
      </c>
      <c r="M69" s="31">
        <f t="shared" si="15"/>
        <v>40860.041743055175</v>
      </c>
      <c r="N69" s="31">
        <f t="shared" si="15"/>
        <v>34114.399999800735</v>
      </c>
      <c r="O69" s="17">
        <f t="shared" si="15"/>
        <v>27729.387768654698</v>
      </c>
      <c r="P69" s="15">
        <f t="shared" si="25"/>
        <v>0</v>
      </c>
      <c r="Q69" s="31">
        <f t="shared" si="26"/>
        <v>0</v>
      </c>
      <c r="R69" s="31">
        <f t="shared" si="16"/>
        <v>0</v>
      </c>
      <c r="S69" s="31">
        <f t="shared" si="16"/>
        <v>0</v>
      </c>
      <c r="T69" s="31">
        <f t="shared" si="16"/>
        <v>0</v>
      </c>
      <c r="U69" s="31">
        <f t="shared" si="16"/>
        <v>0</v>
      </c>
      <c r="V69" s="31">
        <f t="shared" si="16"/>
        <v>0</v>
      </c>
      <c r="W69" s="17">
        <f t="shared" si="16"/>
        <v>0</v>
      </c>
      <c r="X69" s="30">
        <f t="shared" si="17"/>
        <v>3.0368585251353108</v>
      </c>
      <c r="Y69" s="32">
        <f t="shared" si="18"/>
        <v>2.8005584585794145</v>
      </c>
      <c r="Z69" s="32">
        <f t="shared" si="19"/>
        <v>2.4783008968936797</v>
      </c>
      <c r="AA69" s="32">
        <f t="shared" si="20"/>
        <v>2.2194923432750602</v>
      </c>
      <c r="AB69" s="32">
        <f t="shared" si="21"/>
        <v>3.0368585251353108</v>
      </c>
      <c r="AC69" s="32">
        <f t="shared" si="22"/>
        <v>2.8005584585794145</v>
      </c>
      <c r="AD69" s="32">
        <f t="shared" si="23"/>
        <v>2.4783008968936797</v>
      </c>
      <c r="AE69" s="34">
        <f t="shared" si="24"/>
        <v>2.2194923432750602</v>
      </c>
    </row>
    <row r="70" spans="2:31" x14ac:dyDescent="0.25">
      <c r="B70" s="13">
        <v>9</v>
      </c>
      <c r="C70" t="s">
        <v>27</v>
      </c>
      <c r="G70" s="29"/>
      <c r="H70" s="15">
        <f t="shared" si="15"/>
        <v>58697.645808444802</v>
      </c>
      <c r="I70" s="31">
        <f t="shared" si="15"/>
        <v>47418.96648917492</v>
      </c>
      <c r="J70" s="31">
        <f t="shared" si="15"/>
        <v>30116.477287953297</v>
      </c>
      <c r="K70" s="31">
        <f t="shared" si="15"/>
        <v>13738.998408416373</v>
      </c>
      <c r="L70" s="31">
        <f t="shared" si="15"/>
        <v>58697.645808444802</v>
      </c>
      <c r="M70" s="31">
        <f t="shared" si="15"/>
        <v>47418.96648917492</v>
      </c>
      <c r="N70" s="31">
        <f t="shared" si="15"/>
        <v>30116.477287953297</v>
      </c>
      <c r="O70" s="17">
        <f t="shared" si="15"/>
        <v>13738.998408416373</v>
      </c>
      <c r="P70" s="15">
        <f t="shared" si="25"/>
        <v>0</v>
      </c>
      <c r="Q70" s="31">
        <f t="shared" si="26"/>
        <v>0</v>
      </c>
      <c r="R70" s="31">
        <f t="shared" si="16"/>
        <v>0</v>
      </c>
      <c r="S70" s="31">
        <f t="shared" si="16"/>
        <v>0</v>
      </c>
      <c r="T70" s="31">
        <f t="shared" si="16"/>
        <v>0</v>
      </c>
      <c r="U70" s="31">
        <f t="shared" si="16"/>
        <v>0</v>
      </c>
      <c r="V70" s="31">
        <f t="shared" si="16"/>
        <v>0</v>
      </c>
      <c r="W70" s="17">
        <f t="shared" si="16"/>
        <v>0</v>
      </c>
      <c r="X70" s="30">
        <f t="shared" si="17"/>
        <v>3.7941047514185229</v>
      </c>
      <c r="Y70" s="32">
        <f t="shared" si="18"/>
        <v>3.1591496293184229</v>
      </c>
      <c r="Z70" s="32">
        <f t="shared" si="19"/>
        <v>2.3112145337028416</v>
      </c>
      <c r="AA70" s="32">
        <f t="shared" si="20"/>
        <v>1.7845010739962892</v>
      </c>
      <c r="AB70" s="32">
        <f t="shared" si="21"/>
        <v>3.7941047514185229</v>
      </c>
      <c r="AC70" s="32">
        <f t="shared" si="22"/>
        <v>3.1591496293184229</v>
      </c>
      <c r="AD70" s="32">
        <f t="shared" si="23"/>
        <v>2.3112145337028416</v>
      </c>
      <c r="AE70" s="34">
        <f t="shared" si="24"/>
        <v>1.7845010739962892</v>
      </c>
    </row>
    <row r="71" spans="2:31" ht="15.75" thickBot="1" x14ac:dyDescent="0.3">
      <c r="B71" s="18">
        <v>10</v>
      </c>
      <c r="C71" s="19" t="s">
        <v>28</v>
      </c>
      <c r="D71" s="19"/>
      <c r="E71" s="19"/>
      <c r="F71" s="19"/>
      <c r="G71" s="19"/>
      <c r="H71" s="21">
        <f t="shared" si="15"/>
        <v>48948.926868690942</v>
      </c>
      <c r="I71" s="22">
        <f t="shared" si="15"/>
        <v>41518.473783956957</v>
      </c>
      <c r="J71" s="22">
        <f t="shared" si="15"/>
        <v>30119.503158102132</v>
      </c>
      <c r="K71" s="22">
        <f t="shared" si="15"/>
        <v>19329.934183239347</v>
      </c>
      <c r="L71" s="22">
        <f t="shared" si="15"/>
        <v>48948.926868690942</v>
      </c>
      <c r="M71" s="22">
        <f t="shared" si="15"/>
        <v>41518.473783956957</v>
      </c>
      <c r="N71" s="22">
        <f t="shared" si="15"/>
        <v>30119.503158102132</v>
      </c>
      <c r="O71" s="23">
        <f t="shared" si="15"/>
        <v>19329.934183239347</v>
      </c>
      <c r="P71" s="21">
        <f t="shared" si="25"/>
        <v>0</v>
      </c>
      <c r="Q71" s="22">
        <f t="shared" si="26"/>
        <v>0</v>
      </c>
      <c r="R71" s="22">
        <f t="shared" si="16"/>
        <v>0</v>
      </c>
      <c r="S71" s="22">
        <f t="shared" si="16"/>
        <v>2367.3261095670696</v>
      </c>
      <c r="T71" s="22">
        <f t="shared" si="16"/>
        <v>0</v>
      </c>
      <c r="U71" s="22">
        <f t="shared" si="16"/>
        <v>0</v>
      </c>
      <c r="V71" s="22">
        <f t="shared" si="16"/>
        <v>0</v>
      </c>
      <c r="W71" s="23">
        <f t="shared" si="16"/>
        <v>2367.3261095670696</v>
      </c>
      <c r="X71" s="35">
        <f t="shared" si="17"/>
        <v>3.2473837618239374</v>
      </c>
      <c r="Y71" s="36">
        <f t="shared" si="18"/>
        <v>2.8347135287022933</v>
      </c>
      <c r="Z71" s="36">
        <f t="shared" si="19"/>
        <v>2.3113345176544984</v>
      </c>
      <c r="AA71" s="36">
        <f t="shared" si="20"/>
        <v>1.8500259460567923</v>
      </c>
      <c r="AB71" s="36">
        <f t="shared" si="21"/>
        <v>3.2473837618239374</v>
      </c>
      <c r="AC71" s="36">
        <f t="shared" si="22"/>
        <v>2.8347135287022933</v>
      </c>
      <c r="AD71" s="36">
        <f t="shared" si="23"/>
        <v>2.3113345176544984</v>
      </c>
      <c r="AE71" s="37">
        <f t="shared" si="24"/>
        <v>1.8500259460567923</v>
      </c>
    </row>
    <row r="74" spans="2:31" ht="15.75" thickBot="1" x14ac:dyDescent="0.3">
      <c r="I74" s="33"/>
      <c r="J74" s="33"/>
      <c r="K74" s="33"/>
    </row>
    <row r="75" spans="2:31" x14ac:dyDescent="0.25">
      <c r="C75" s="67" t="s">
        <v>29</v>
      </c>
      <c r="D75" s="68"/>
      <c r="E75" s="69"/>
      <c r="G75" s="92" t="s">
        <v>74</v>
      </c>
      <c r="H75" s="92"/>
      <c r="I75" s="92"/>
      <c r="J75" s="92"/>
      <c r="K75" s="92"/>
    </row>
    <row r="76" spans="2:31" x14ac:dyDescent="0.25">
      <c r="C76" s="7" t="s">
        <v>30</v>
      </c>
      <c r="D76" s="8"/>
      <c r="E76" s="9"/>
    </row>
    <row r="77" spans="2:31" x14ac:dyDescent="0.25">
      <c r="C77" s="13" t="s">
        <v>31</v>
      </c>
      <c r="D77" s="29">
        <v>0.2</v>
      </c>
      <c r="E77" s="24" t="s">
        <v>32</v>
      </c>
    </row>
    <row r="78" spans="2:31" x14ac:dyDescent="0.25">
      <c r="C78" s="7"/>
      <c r="D78" s="8"/>
      <c r="E78" s="9"/>
    </row>
    <row r="79" spans="2:31" x14ac:dyDescent="0.25">
      <c r="C79" s="80" t="s">
        <v>35</v>
      </c>
      <c r="D79" s="81"/>
      <c r="E79" s="82"/>
    </row>
    <row r="80" spans="2:31" x14ac:dyDescent="0.25">
      <c r="C80" s="13" t="s">
        <v>36</v>
      </c>
      <c r="D80" s="29">
        <v>11.875</v>
      </c>
      <c r="E80" s="14" t="s">
        <v>37</v>
      </c>
    </row>
    <row r="81" spans="3:5" x14ac:dyDescent="0.25">
      <c r="C81" s="13" t="s">
        <v>38</v>
      </c>
      <c r="D81" s="29">
        <v>11.143000000000001</v>
      </c>
      <c r="E81" s="14" t="s">
        <v>37</v>
      </c>
    </row>
    <row r="82" spans="3:5" x14ac:dyDescent="0.25">
      <c r="C82" s="13" t="s">
        <v>39</v>
      </c>
      <c r="D82" s="29">
        <v>1.27</v>
      </c>
      <c r="E82" s="14" t="s">
        <v>37</v>
      </c>
    </row>
    <row r="83" spans="3:5" x14ac:dyDescent="0.25">
      <c r="C83" s="63" t="s">
        <v>79</v>
      </c>
      <c r="D83" s="29">
        <v>30</v>
      </c>
      <c r="E83" s="14" t="s">
        <v>40</v>
      </c>
    </row>
    <row r="84" spans="3:5" x14ac:dyDescent="0.25">
      <c r="C84" s="13" t="s">
        <v>41</v>
      </c>
      <c r="D84" s="55">
        <v>0.15</v>
      </c>
      <c r="E84" s="14"/>
    </row>
    <row r="85" spans="3:5" x14ac:dyDescent="0.25">
      <c r="C85" s="25"/>
      <c r="D85" s="27"/>
      <c r="E85" s="26"/>
    </row>
    <row r="86" spans="3:5" x14ac:dyDescent="0.25">
      <c r="C86" s="80" t="s">
        <v>42</v>
      </c>
      <c r="D86" s="81"/>
      <c r="E86" s="82"/>
    </row>
    <row r="87" spans="3:5" x14ac:dyDescent="0.25">
      <c r="C87" s="13" t="s">
        <v>43</v>
      </c>
      <c r="D87" s="29">
        <f>11.049*2</f>
        <v>22.097999999999999</v>
      </c>
      <c r="E87" s="14" t="s">
        <v>37</v>
      </c>
    </row>
    <row r="88" spans="3:5" x14ac:dyDescent="0.25">
      <c r="C88" s="13" t="s">
        <v>44</v>
      </c>
      <c r="D88" s="29">
        <f>6.85*2</f>
        <v>13.7</v>
      </c>
      <c r="E88" s="14" t="s">
        <v>37</v>
      </c>
    </row>
    <row r="89" spans="3:5" x14ac:dyDescent="0.25">
      <c r="C89" s="13" t="s">
        <v>45</v>
      </c>
      <c r="D89" s="55">
        <v>0.15</v>
      </c>
      <c r="E89" s="24" t="s">
        <v>32</v>
      </c>
    </row>
    <row r="90" spans="3:5" x14ac:dyDescent="0.25">
      <c r="C90" s="25" t="s">
        <v>46</v>
      </c>
      <c r="D90" s="27">
        <f>(D87+D88)/2</f>
        <v>17.899000000000001</v>
      </c>
      <c r="E90" s="26" t="s">
        <v>37</v>
      </c>
    </row>
    <row r="91" spans="3:5" x14ac:dyDescent="0.25">
      <c r="C91" s="13"/>
      <c r="D91" s="29"/>
      <c r="E91" s="14"/>
    </row>
    <row r="92" spans="3:5" x14ac:dyDescent="0.25">
      <c r="C92" s="80" t="s">
        <v>57</v>
      </c>
      <c r="D92" s="81"/>
      <c r="E92" s="82"/>
    </row>
    <row r="93" spans="3:5" x14ac:dyDescent="0.25">
      <c r="C93" s="13" t="s">
        <v>54</v>
      </c>
      <c r="D93" s="55">
        <v>1172</v>
      </c>
      <c r="E93" s="14" t="s">
        <v>53</v>
      </c>
    </row>
    <row r="94" spans="3:5" x14ac:dyDescent="0.25">
      <c r="C94" s="13" t="s">
        <v>55</v>
      </c>
      <c r="D94" s="29">
        <v>11</v>
      </c>
      <c r="E94" s="14" t="s">
        <v>37</v>
      </c>
    </row>
    <row r="95" spans="3:5" ht="15.75" thickBot="1" x14ac:dyDescent="0.3">
      <c r="C95" s="18" t="s">
        <v>56</v>
      </c>
      <c r="D95" s="19">
        <f>D94^2/4*PI()</f>
        <v>95.033177771091246</v>
      </c>
      <c r="E95" s="20" t="s">
        <v>52</v>
      </c>
    </row>
  </sheetData>
  <mergeCells count="39">
    <mergeCell ref="B2:C2"/>
    <mergeCell ref="H31:O31"/>
    <mergeCell ref="P31:W31"/>
    <mergeCell ref="X31:AE31"/>
    <mergeCell ref="AG49:AI49"/>
    <mergeCell ref="H2:J2"/>
    <mergeCell ref="H4:O4"/>
    <mergeCell ref="P4:W4"/>
    <mergeCell ref="X4:AE4"/>
    <mergeCell ref="AG48:AI48"/>
    <mergeCell ref="H17:O17"/>
    <mergeCell ref="P17:W17"/>
    <mergeCell ref="H30:AE30"/>
    <mergeCell ref="AG43:AI43"/>
    <mergeCell ref="AG51:AI51"/>
    <mergeCell ref="AG52:AI52"/>
    <mergeCell ref="AG53:AI53"/>
    <mergeCell ref="AG46:AI46"/>
    <mergeCell ref="AG34:AK34"/>
    <mergeCell ref="AG36:AI37"/>
    <mergeCell ref="AG39:AI39"/>
    <mergeCell ref="AG40:AI40"/>
    <mergeCell ref="AG41:AI41"/>
    <mergeCell ref="C86:E86"/>
    <mergeCell ref="C92:E92"/>
    <mergeCell ref="AG55:AI55"/>
    <mergeCell ref="AG44:AI44"/>
    <mergeCell ref="AG47:AI47"/>
    <mergeCell ref="H44:AE44"/>
    <mergeCell ref="H45:O45"/>
    <mergeCell ref="P45:W45"/>
    <mergeCell ref="X45:AE45"/>
    <mergeCell ref="H59:AE59"/>
    <mergeCell ref="H60:O60"/>
    <mergeCell ref="P60:W60"/>
    <mergeCell ref="X60:AE60"/>
    <mergeCell ref="C75:E75"/>
    <mergeCell ref="G75:K75"/>
    <mergeCell ref="C79:E79"/>
  </mergeCells>
  <conditionalFormatting sqref="H6:O15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9 X3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E4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O29 H3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20" priority="34" operator="lessThan">
      <formula>0</formula>
    </cfRule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19" priority="32" operator="lessThan">
      <formula>0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2">
    <cfRule type="cellIs" dxfId="18" priority="25" operator="between">
      <formula>1.5</formula>
      <formula>2</formula>
    </cfRule>
    <cfRule type="cellIs" dxfId="17" priority="26" operator="lessThan">
      <formula>1.5</formula>
    </cfRule>
    <cfRule type="cellIs" dxfId="16" priority="27" operator="greaterThan">
      <formula>2</formula>
    </cfRule>
    <cfRule type="cellIs" dxfId="15" priority="28" operator="lessThan">
      <formula>2</formula>
    </cfRule>
    <cfRule type="cellIs" dxfId="14" priority="29" operator="lessThan">
      <formula>2</formula>
    </cfRule>
    <cfRule type="cellIs" dxfId="13" priority="30" operator="greaterThan">
      <formula>2.5</formula>
    </cfRule>
  </conditionalFormatting>
  <conditionalFormatting sqref="X47:AE56">
    <cfRule type="cellIs" dxfId="12" priority="19" operator="between">
      <formula>1.5</formula>
      <formula>2</formula>
    </cfRule>
    <cfRule type="cellIs" dxfId="11" priority="20" operator="lessThan">
      <formula>1.5</formula>
    </cfRule>
    <cfRule type="cellIs" dxfId="10" priority="21" operator="greaterThan">
      <formula>2</formula>
    </cfRule>
    <cfRule type="cellIs" dxfId="9" priority="22" operator="lessThan">
      <formula>2</formula>
    </cfRule>
    <cfRule type="cellIs" dxfId="8" priority="23" operator="lessThan">
      <formula>2</formula>
    </cfRule>
    <cfRule type="cellIs" dxfId="7" priority="24" operator="greaterThan">
      <formula>2.5</formula>
    </cfRule>
  </conditionalFormatting>
  <conditionalFormatting sqref="X62:AE71">
    <cfRule type="cellIs" dxfId="6" priority="9" operator="between">
      <formula>1.5</formula>
      <formula>2</formula>
    </cfRule>
    <cfRule type="cellIs" dxfId="5" priority="10" operator="lessThan">
      <formula>1.5</formula>
    </cfRule>
    <cfRule type="cellIs" dxfId="4" priority="11" operator="greaterThan">
      <formula>2</formula>
    </cfRule>
    <cfRule type="cellIs" dxfId="3" priority="12" operator="lessThan">
      <formula>2</formula>
    </cfRule>
    <cfRule type="cellIs" dxfId="2" priority="13" operator="lessThan">
      <formula>2</formula>
    </cfRule>
    <cfRule type="cellIs" dxfId="1" priority="14" operator="greaterThan">
      <formula>2.5</formula>
    </cfRule>
  </conditionalFormatting>
  <conditionalFormatting sqref="X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2:O71">
    <cfRule type="cellIs" dxfId="0" priority="16" operator="lessThan">
      <formula>0</formula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6:AK37 AG43 AG34 AK4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Monocoque</vt:lpstr>
      <vt:lpstr>Bellhousing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2020-07-29T15:05:15Z</dcterms:modified>
</cp:coreProperties>
</file>