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337382FC-52B2-45E9-9C99-FA702F8E3497}" xr6:coauthVersionLast="47" xr6:coauthVersionMax="47" xr10:uidLastSave="{00000000-0000-0000-0000-000000000000}"/>
  <bookViews>
    <workbookView xWindow="-120" yWindow="-120" windowWidth="29040" windowHeight="15720" tabRatio="825" firstSheet="3" activeTab="18" xr2:uid="{00000000-000D-0000-FFFF-FFFF00000000}"/>
  </bookViews>
  <sheets>
    <sheet name="GeneralValues" sheetId="19" r:id="rId1"/>
    <sheet name="Swords_1h" sheetId="1" r:id="rId2"/>
    <sheet name="Swords_2h" sheetId="4" r:id="rId3"/>
    <sheet name="Axes_1h" sheetId="5" r:id="rId4"/>
    <sheet name="Axes_2h" sheetId="6" r:id="rId5"/>
    <sheet name="Maces_1h" sheetId="7" r:id="rId6"/>
    <sheet name="Maces_2h" sheetId="8" r:id="rId7"/>
    <sheet name="Halberds" sheetId="9" r:id="rId8"/>
    <sheet name="Staves" sheetId="11" r:id="rId9"/>
    <sheet name="Spears" sheetId="10" r:id="rId10"/>
    <sheet name="Gauntlets" sheetId="12" r:id="rId11"/>
    <sheet name="Bows" sheetId="13" r:id="rId12"/>
    <sheet name="Chakrams" sheetId="14" r:id="rId13"/>
    <sheet name="Daggers" sheetId="15" r:id="rId14"/>
    <sheet name="Pistols" sheetId="16" r:id="rId15"/>
    <sheet name="Shields" sheetId="17" r:id="rId16"/>
    <sheet name="AttackData" sheetId="21" r:id="rId17"/>
    <sheet name="Damage_BonusOrRes" sheetId="20" r:id="rId18"/>
    <sheet name="Backpacks" sheetId="18" r:id="rId19"/>
  </sheets>
  <calcPr calcId="181029"/>
</workbook>
</file>

<file path=xl/calcChain.xml><?xml version="1.0" encoding="utf-8"?>
<calcChain xmlns="http://schemas.openxmlformats.org/spreadsheetml/2006/main">
  <c r="D5" i="19" l="1"/>
  <c r="J2" i="1"/>
  <c r="L3" i="5"/>
  <c r="N20" i="16"/>
  <c r="L20" i="16"/>
  <c r="I20" i="16"/>
  <c r="D20" i="16"/>
  <c r="C20" i="16"/>
  <c r="N19" i="16"/>
  <c r="L19" i="16"/>
  <c r="I19" i="16"/>
  <c r="D19" i="16"/>
  <c r="C19" i="16"/>
  <c r="N18" i="16"/>
  <c r="L18" i="16"/>
  <c r="I18" i="16"/>
  <c r="D18" i="16"/>
  <c r="C18" i="16"/>
  <c r="N17" i="16"/>
  <c r="L17" i="16"/>
  <c r="I17" i="16"/>
  <c r="D17" i="16"/>
  <c r="C17" i="16"/>
  <c r="N16" i="16"/>
  <c r="L16" i="16"/>
  <c r="I16" i="16"/>
  <c r="D16" i="16"/>
  <c r="C16" i="16"/>
  <c r="N15" i="16"/>
  <c r="L15" i="16"/>
  <c r="I15" i="16"/>
  <c r="D15" i="16"/>
  <c r="C15" i="16"/>
  <c r="N14" i="16"/>
  <c r="L14" i="16"/>
  <c r="I14" i="16"/>
  <c r="D14" i="16"/>
  <c r="C14" i="16"/>
  <c r="N13" i="16"/>
  <c r="L13" i="16"/>
  <c r="I13" i="16"/>
  <c r="D13" i="16"/>
  <c r="C13" i="16"/>
  <c r="N12" i="16"/>
  <c r="L12" i="16"/>
  <c r="I12" i="16"/>
  <c r="D12" i="16"/>
  <c r="C12" i="16"/>
  <c r="N11" i="16"/>
  <c r="L11" i="16"/>
  <c r="I11" i="16"/>
  <c r="D11" i="16"/>
  <c r="C11" i="16"/>
  <c r="N10" i="16"/>
  <c r="L10" i="16"/>
  <c r="I10" i="16"/>
  <c r="D10" i="16"/>
  <c r="C10" i="16"/>
  <c r="N9" i="16"/>
  <c r="L9" i="16"/>
  <c r="I9" i="16"/>
  <c r="D9" i="16"/>
  <c r="C9" i="16"/>
  <c r="N8" i="16"/>
  <c r="L8" i="16"/>
  <c r="I8" i="16"/>
  <c r="D8" i="16"/>
  <c r="C8" i="16"/>
  <c r="N7" i="16"/>
  <c r="L7" i="16"/>
  <c r="I7" i="16"/>
  <c r="D7" i="16"/>
  <c r="C7" i="16"/>
  <c r="N6" i="16"/>
  <c r="L6" i="16"/>
  <c r="I6" i="16"/>
  <c r="D6" i="16"/>
  <c r="C6" i="16"/>
  <c r="N5" i="16"/>
  <c r="L5" i="16"/>
  <c r="I5" i="16"/>
  <c r="D5" i="16"/>
  <c r="C5" i="16"/>
  <c r="L4" i="16"/>
  <c r="I4" i="16"/>
  <c r="D4" i="16"/>
  <c r="C4" i="16"/>
  <c r="L3" i="16"/>
  <c r="I3" i="16"/>
  <c r="D3" i="16"/>
  <c r="C3" i="16"/>
  <c r="N2" i="16"/>
  <c r="L2" i="16"/>
  <c r="I2" i="16"/>
  <c r="D2" i="16"/>
  <c r="C2" i="16"/>
  <c r="N18" i="15"/>
  <c r="L18" i="15"/>
  <c r="I18" i="15"/>
  <c r="D18" i="15"/>
  <c r="C18" i="15"/>
  <c r="N17" i="15"/>
  <c r="L17" i="15"/>
  <c r="I17" i="15"/>
  <c r="D17" i="15"/>
  <c r="C17" i="15"/>
  <c r="N16" i="15"/>
  <c r="L16" i="15"/>
  <c r="I16" i="15"/>
  <c r="D16" i="15"/>
  <c r="C16" i="15"/>
  <c r="N15" i="15"/>
  <c r="L15" i="15"/>
  <c r="I15" i="15"/>
  <c r="D15" i="15"/>
  <c r="C15" i="15"/>
  <c r="N14" i="15"/>
  <c r="L14" i="15"/>
  <c r="I14" i="15"/>
  <c r="D14" i="15"/>
  <c r="C14" i="15"/>
  <c r="N13" i="15"/>
  <c r="L13" i="15"/>
  <c r="I13" i="15"/>
  <c r="D13" i="15"/>
  <c r="C13" i="15"/>
  <c r="N12" i="15"/>
  <c r="L12" i="15"/>
  <c r="I12" i="15"/>
  <c r="D12" i="15"/>
  <c r="C12" i="15"/>
  <c r="N11" i="15"/>
  <c r="L11" i="15"/>
  <c r="I11" i="15"/>
  <c r="D11" i="15"/>
  <c r="C11" i="15"/>
  <c r="N10" i="15"/>
  <c r="L10" i="15"/>
  <c r="I10" i="15"/>
  <c r="D10" i="15"/>
  <c r="C10" i="15"/>
  <c r="N9" i="15"/>
  <c r="L9" i="15"/>
  <c r="I9" i="15"/>
  <c r="D9" i="15"/>
  <c r="C9" i="15"/>
  <c r="N8" i="15"/>
  <c r="L8" i="15"/>
  <c r="I8" i="15"/>
  <c r="D8" i="15"/>
  <c r="C8" i="15"/>
  <c r="N7" i="15"/>
  <c r="L7" i="15"/>
  <c r="I7" i="15"/>
  <c r="D7" i="15"/>
  <c r="C7" i="15"/>
  <c r="N6" i="15"/>
  <c r="L6" i="15"/>
  <c r="I6" i="15"/>
  <c r="D6" i="15"/>
  <c r="C6" i="15"/>
  <c r="N5" i="15"/>
  <c r="L5" i="15"/>
  <c r="I5" i="15"/>
  <c r="D5" i="15"/>
  <c r="C5" i="15"/>
  <c r="L4" i="15"/>
  <c r="I4" i="15"/>
  <c r="D4" i="15"/>
  <c r="C4" i="15"/>
  <c r="N3" i="15"/>
  <c r="L3" i="15"/>
  <c r="I3" i="15"/>
  <c r="D3" i="15"/>
  <c r="C3" i="15"/>
  <c r="N2" i="15"/>
  <c r="L2" i="15"/>
  <c r="I2" i="15"/>
  <c r="D2" i="15"/>
  <c r="C2" i="15"/>
  <c r="N20" i="14"/>
  <c r="L20" i="14"/>
  <c r="I20" i="14"/>
  <c r="D20" i="14"/>
  <c r="C20" i="14"/>
  <c r="N19" i="14"/>
  <c r="L19" i="14"/>
  <c r="I19" i="14"/>
  <c r="D19" i="14"/>
  <c r="C19" i="14"/>
  <c r="N18" i="14"/>
  <c r="L18" i="14"/>
  <c r="I18" i="14"/>
  <c r="D18" i="14"/>
  <c r="C18" i="14"/>
  <c r="N17" i="14"/>
  <c r="L17" i="14"/>
  <c r="I17" i="14"/>
  <c r="D17" i="14"/>
  <c r="C17" i="14"/>
  <c r="N16" i="14"/>
  <c r="L16" i="14"/>
  <c r="I16" i="14"/>
  <c r="N15" i="14"/>
  <c r="L15" i="14"/>
  <c r="I15" i="14"/>
  <c r="D15" i="14"/>
  <c r="C15" i="14"/>
  <c r="N14" i="14"/>
  <c r="L14" i="14"/>
  <c r="I14" i="14"/>
  <c r="D14" i="14"/>
  <c r="C14" i="14"/>
  <c r="N13" i="14"/>
  <c r="L13" i="14"/>
  <c r="I13" i="14"/>
  <c r="D13" i="14"/>
  <c r="C13" i="14"/>
  <c r="N12" i="14"/>
  <c r="L12" i="14"/>
  <c r="I12" i="14"/>
  <c r="D12" i="14"/>
  <c r="C12" i="14"/>
  <c r="N11" i="14"/>
  <c r="L11" i="14"/>
  <c r="I11" i="14"/>
  <c r="D11" i="14"/>
  <c r="C11" i="14"/>
  <c r="N10" i="14"/>
  <c r="L10" i="14"/>
  <c r="I10" i="14"/>
  <c r="D10" i="14"/>
  <c r="C10" i="14"/>
  <c r="N9" i="14"/>
  <c r="L9" i="14"/>
  <c r="I9" i="14"/>
  <c r="D9" i="14"/>
  <c r="C9" i="14"/>
  <c r="N8" i="14"/>
  <c r="L8" i="14"/>
  <c r="I8" i="14"/>
  <c r="D8" i="14"/>
  <c r="C8" i="14"/>
  <c r="N7" i="14"/>
  <c r="L7" i="14"/>
  <c r="I7" i="14"/>
  <c r="D7" i="14"/>
  <c r="C7" i="14"/>
  <c r="N6" i="14"/>
  <c r="L6" i="14"/>
  <c r="I6" i="14"/>
  <c r="D6" i="14"/>
  <c r="C6" i="14"/>
  <c r="N5" i="14"/>
  <c r="L5" i="14"/>
  <c r="I5" i="14"/>
  <c r="D5" i="14"/>
  <c r="C5" i="14"/>
  <c r="N4" i="14"/>
  <c r="L4" i="14"/>
  <c r="I4" i="14"/>
  <c r="D4" i="14"/>
  <c r="C4" i="14"/>
  <c r="L3" i="14"/>
  <c r="I3" i="14"/>
  <c r="D3" i="14"/>
  <c r="C3" i="14"/>
  <c r="N2" i="14"/>
  <c r="L2" i="14"/>
  <c r="I2" i="14"/>
  <c r="D2" i="14"/>
  <c r="C2" i="14"/>
  <c r="N24" i="13"/>
  <c r="M24" i="13"/>
  <c r="L24" i="13"/>
  <c r="K24" i="13"/>
  <c r="J24" i="13"/>
  <c r="I24" i="13"/>
  <c r="D24" i="13"/>
  <c r="C24" i="13"/>
  <c r="N23" i="13"/>
  <c r="M23" i="13"/>
  <c r="L23" i="13"/>
  <c r="K23" i="13"/>
  <c r="J23" i="13"/>
  <c r="I23" i="13"/>
  <c r="D23" i="13"/>
  <c r="C23" i="13"/>
  <c r="N22" i="13"/>
  <c r="M22" i="13"/>
  <c r="L22" i="13"/>
  <c r="K22" i="13"/>
  <c r="J22" i="13"/>
  <c r="I22" i="13"/>
  <c r="D22" i="13"/>
  <c r="C22" i="13"/>
  <c r="N21" i="13"/>
  <c r="M21" i="13"/>
  <c r="L21" i="13"/>
  <c r="K21" i="13"/>
  <c r="J21" i="13"/>
  <c r="I21" i="13"/>
  <c r="D21" i="13"/>
  <c r="C21" i="13"/>
  <c r="N20" i="13"/>
  <c r="M20" i="13"/>
  <c r="L20" i="13"/>
  <c r="K20" i="13"/>
  <c r="J20" i="13"/>
  <c r="I20" i="13"/>
  <c r="D20" i="13"/>
  <c r="C20" i="13"/>
  <c r="N19" i="13"/>
  <c r="M19" i="13"/>
  <c r="L19" i="13"/>
  <c r="K19" i="13"/>
  <c r="J19" i="13"/>
  <c r="I19" i="13"/>
  <c r="D19" i="13"/>
  <c r="C19" i="13"/>
  <c r="N18" i="13"/>
  <c r="M18" i="13"/>
  <c r="L18" i="13"/>
  <c r="K18" i="13"/>
  <c r="J18" i="13"/>
  <c r="I18" i="13"/>
  <c r="D18" i="13"/>
  <c r="C18" i="13"/>
  <c r="N17" i="13"/>
  <c r="M17" i="13"/>
  <c r="L17" i="13"/>
  <c r="K17" i="13"/>
  <c r="J17" i="13"/>
  <c r="I17" i="13"/>
  <c r="D17" i="13"/>
  <c r="C17" i="13"/>
  <c r="N16" i="13"/>
  <c r="M16" i="13"/>
  <c r="L16" i="13"/>
  <c r="K16" i="13"/>
  <c r="J16" i="13"/>
  <c r="I16" i="13"/>
  <c r="D16" i="13"/>
  <c r="C16" i="13"/>
  <c r="N15" i="13"/>
  <c r="M15" i="13"/>
  <c r="L15" i="13"/>
  <c r="K15" i="13"/>
  <c r="J15" i="13"/>
  <c r="I15" i="13"/>
  <c r="D15" i="13"/>
  <c r="C15" i="13"/>
  <c r="N14" i="13"/>
  <c r="M14" i="13"/>
  <c r="L14" i="13"/>
  <c r="K14" i="13"/>
  <c r="J14" i="13"/>
  <c r="I14" i="13"/>
  <c r="D14" i="13"/>
  <c r="C14" i="13"/>
  <c r="N13" i="13"/>
  <c r="M13" i="13"/>
  <c r="L13" i="13"/>
  <c r="K13" i="13"/>
  <c r="J13" i="13"/>
  <c r="I13" i="13"/>
  <c r="D13" i="13"/>
  <c r="C13" i="13"/>
  <c r="N12" i="13"/>
  <c r="M12" i="13"/>
  <c r="L12" i="13"/>
  <c r="K12" i="13"/>
  <c r="J12" i="13"/>
  <c r="I12" i="13"/>
  <c r="D12" i="13"/>
  <c r="C12" i="13"/>
  <c r="N11" i="13"/>
  <c r="M11" i="13"/>
  <c r="L11" i="13"/>
  <c r="K11" i="13"/>
  <c r="J11" i="13"/>
  <c r="I11" i="13"/>
  <c r="D11" i="13"/>
  <c r="C11" i="13"/>
  <c r="N10" i="13"/>
  <c r="M10" i="13"/>
  <c r="L10" i="13"/>
  <c r="K10" i="13"/>
  <c r="J10" i="13"/>
  <c r="I10" i="13"/>
  <c r="D10" i="13"/>
  <c r="C10" i="13"/>
  <c r="N9" i="13"/>
  <c r="M9" i="13"/>
  <c r="L9" i="13"/>
  <c r="K9" i="13"/>
  <c r="J9" i="13"/>
  <c r="I9" i="13"/>
  <c r="D9" i="13"/>
  <c r="C9" i="13"/>
  <c r="N8" i="13"/>
  <c r="M8" i="13"/>
  <c r="L8" i="13"/>
  <c r="K8" i="13"/>
  <c r="J8" i="13"/>
  <c r="I8" i="13"/>
  <c r="D8" i="13"/>
  <c r="C8" i="13"/>
  <c r="N7" i="13"/>
  <c r="M7" i="13"/>
  <c r="L7" i="13"/>
  <c r="K7" i="13"/>
  <c r="J7" i="13"/>
  <c r="I7" i="13"/>
  <c r="D7" i="13"/>
  <c r="C7" i="13"/>
  <c r="N6" i="13"/>
  <c r="M6" i="13"/>
  <c r="L6" i="13"/>
  <c r="K6" i="13"/>
  <c r="J6" i="13"/>
  <c r="I6" i="13"/>
  <c r="D6" i="13"/>
  <c r="C6" i="13"/>
  <c r="N5" i="13"/>
  <c r="M5" i="13"/>
  <c r="L5" i="13"/>
  <c r="K5" i="13"/>
  <c r="J5" i="13"/>
  <c r="I5" i="13"/>
  <c r="D5" i="13"/>
  <c r="C5" i="13"/>
  <c r="N4" i="13"/>
  <c r="M4" i="13"/>
  <c r="L4" i="13"/>
  <c r="K4" i="13"/>
  <c r="J4" i="13"/>
  <c r="I4" i="13"/>
  <c r="D4" i="13"/>
  <c r="C4" i="13"/>
  <c r="N3" i="13"/>
  <c r="M3" i="13"/>
  <c r="L3" i="13"/>
  <c r="K3" i="13"/>
  <c r="J3" i="13"/>
  <c r="I3" i="13"/>
  <c r="D3" i="13"/>
  <c r="C3" i="13"/>
  <c r="N2" i="13"/>
  <c r="M2" i="13"/>
  <c r="L2" i="13"/>
  <c r="K2" i="13"/>
  <c r="J2" i="13"/>
  <c r="I2" i="13"/>
  <c r="D2" i="13"/>
  <c r="C2" i="13"/>
  <c r="N31" i="12"/>
  <c r="M31" i="12"/>
  <c r="L31" i="12"/>
  <c r="K31" i="12"/>
  <c r="J31" i="12"/>
  <c r="I31" i="12"/>
  <c r="D31" i="12"/>
  <c r="C31" i="12"/>
  <c r="N30" i="12"/>
  <c r="M30" i="12"/>
  <c r="L30" i="12"/>
  <c r="K30" i="12"/>
  <c r="J30" i="12"/>
  <c r="I30" i="12"/>
  <c r="D30" i="12"/>
  <c r="C30" i="12"/>
  <c r="N29" i="12"/>
  <c r="M29" i="12"/>
  <c r="L29" i="12"/>
  <c r="K29" i="12"/>
  <c r="J29" i="12"/>
  <c r="I29" i="12"/>
  <c r="D29" i="12"/>
  <c r="C29" i="12"/>
  <c r="N28" i="12"/>
  <c r="M28" i="12"/>
  <c r="L28" i="12"/>
  <c r="K28" i="12"/>
  <c r="J28" i="12"/>
  <c r="I28" i="12"/>
  <c r="D28" i="12"/>
  <c r="C28" i="12"/>
  <c r="N27" i="12"/>
  <c r="M27" i="12"/>
  <c r="L27" i="12"/>
  <c r="K27" i="12"/>
  <c r="J27" i="12"/>
  <c r="I27" i="12"/>
  <c r="D27" i="12"/>
  <c r="C27" i="12"/>
  <c r="N26" i="12"/>
  <c r="M26" i="12"/>
  <c r="L26" i="12"/>
  <c r="K26" i="12"/>
  <c r="J26" i="12"/>
  <c r="I26" i="12"/>
  <c r="D26" i="12"/>
  <c r="C26" i="12"/>
  <c r="N25" i="12"/>
  <c r="M25" i="12"/>
  <c r="L25" i="12"/>
  <c r="K25" i="12"/>
  <c r="J25" i="12"/>
  <c r="I25" i="12"/>
  <c r="D25" i="12"/>
  <c r="C25" i="12"/>
  <c r="N24" i="12"/>
  <c r="M24" i="12"/>
  <c r="L24" i="12"/>
  <c r="K24" i="12"/>
  <c r="J24" i="12"/>
  <c r="I24" i="12"/>
  <c r="D24" i="12"/>
  <c r="C24" i="12"/>
  <c r="N23" i="12"/>
  <c r="M23" i="12"/>
  <c r="L23" i="12"/>
  <c r="K23" i="12"/>
  <c r="J23" i="12"/>
  <c r="I23" i="12"/>
  <c r="D23" i="12"/>
  <c r="C23" i="12"/>
  <c r="N22" i="12"/>
  <c r="M22" i="12"/>
  <c r="L22" i="12"/>
  <c r="K22" i="12"/>
  <c r="J22" i="12"/>
  <c r="I22" i="12"/>
  <c r="D22" i="12"/>
  <c r="C22" i="12"/>
  <c r="N21" i="12"/>
  <c r="M21" i="12"/>
  <c r="L21" i="12"/>
  <c r="K21" i="12"/>
  <c r="J21" i="12"/>
  <c r="I21" i="12"/>
  <c r="D21" i="12"/>
  <c r="C21" i="12"/>
  <c r="N20" i="12"/>
  <c r="M20" i="12"/>
  <c r="L20" i="12"/>
  <c r="K20" i="12"/>
  <c r="J20" i="12"/>
  <c r="I20" i="12"/>
  <c r="D20" i="12"/>
  <c r="C20" i="12"/>
  <c r="N19" i="12"/>
  <c r="M19" i="12"/>
  <c r="L19" i="12"/>
  <c r="K19" i="12"/>
  <c r="J19" i="12"/>
  <c r="I19" i="12"/>
  <c r="D19" i="12"/>
  <c r="C19" i="12"/>
  <c r="N18" i="12"/>
  <c r="M18" i="12"/>
  <c r="L18" i="12"/>
  <c r="K18" i="12"/>
  <c r="J18" i="12"/>
  <c r="I18" i="12"/>
  <c r="D18" i="12"/>
  <c r="C18" i="12"/>
  <c r="N17" i="12"/>
  <c r="M17" i="12"/>
  <c r="L17" i="12"/>
  <c r="K17" i="12"/>
  <c r="J17" i="12"/>
  <c r="I17" i="12"/>
  <c r="D17" i="12"/>
  <c r="C17" i="12"/>
  <c r="N16" i="12"/>
  <c r="M16" i="12"/>
  <c r="L16" i="12"/>
  <c r="K16" i="12"/>
  <c r="J16" i="12"/>
  <c r="I16" i="12"/>
  <c r="D16" i="12"/>
  <c r="C16" i="12"/>
  <c r="N15" i="12"/>
  <c r="M15" i="12"/>
  <c r="L15" i="12"/>
  <c r="K15" i="12"/>
  <c r="J15" i="12"/>
  <c r="I15" i="12"/>
  <c r="D15" i="12"/>
  <c r="C15" i="12"/>
  <c r="N14" i="12"/>
  <c r="M14" i="12"/>
  <c r="L14" i="12"/>
  <c r="K14" i="12"/>
  <c r="J14" i="12"/>
  <c r="I14" i="12"/>
  <c r="D14" i="12"/>
  <c r="C14" i="12"/>
  <c r="N13" i="12"/>
  <c r="M13" i="12"/>
  <c r="L13" i="12"/>
  <c r="K13" i="12"/>
  <c r="J13" i="12"/>
  <c r="I13" i="12"/>
  <c r="D13" i="12"/>
  <c r="C13" i="12"/>
  <c r="N12" i="12"/>
  <c r="M12" i="12"/>
  <c r="L12" i="12"/>
  <c r="K12" i="12"/>
  <c r="J12" i="12"/>
  <c r="I12" i="12"/>
  <c r="D12" i="12"/>
  <c r="C12" i="12"/>
  <c r="N11" i="12"/>
  <c r="M11" i="12"/>
  <c r="L11" i="12"/>
  <c r="K11" i="12"/>
  <c r="J11" i="12"/>
  <c r="I11" i="12"/>
  <c r="D11" i="12"/>
  <c r="C11" i="12"/>
  <c r="N10" i="12"/>
  <c r="M10" i="12"/>
  <c r="L10" i="12"/>
  <c r="K10" i="12"/>
  <c r="J10" i="12"/>
  <c r="I10" i="12"/>
  <c r="D10" i="12"/>
  <c r="C10" i="12"/>
  <c r="N9" i="12"/>
  <c r="M9" i="12"/>
  <c r="L9" i="12"/>
  <c r="K9" i="12"/>
  <c r="J9" i="12"/>
  <c r="I9" i="12"/>
  <c r="D9" i="12"/>
  <c r="C9" i="12"/>
  <c r="N8" i="12"/>
  <c r="M8" i="12"/>
  <c r="L8" i="12"/>
  <c r="K8" i="12"/>
  <c r="J8" i="12"/>
  <c r="I8" i="12"/>
  <c r="D8" i="12"/>
  <c r="C8" i="12"/>
  <c r="N7" i="12"/>
  <c r="M7" i="12"/>
  <c r="L7" i="12"/>
  <c r="K7" i="12"/>
  <c r="J7" i="12"/>
  <c r="I7" i="12"/>
  <c r="D7" i="12"/>
  <c r="C7" i="12"/>
  <c r="N6" i="12"/>
  <c r="M6" i="12"/>
  <c r="L6" i="12"/>
  <c r="K6" i="12"/>
  <c r="J6" i="12"/>
  <c r="I6" i="12"/>
  <c r="D6" i="12"/>
  <c r="C6" i="12"/>
  <c r="N5" i="12"/>
  <c r="M5" i="12"/>
  <c r="L5" i="12"/>
  <c r="K5" i="12"/>
  <c r="J5" i="12"/>
  <c r="I5" i="12"/>
  <c r="D5" i="12"/>
  <c r="C5" i="12"/>
  <c r="N4" i="12"/>
  <c r="M4" i="12"/>
  <c r="L4" i="12"/>
  <c r="K4" i="12"/>
  <c r="J4" i="12"/>
  <c r="I4" i="12"/>
  <c r="D4" i="12"/>
  <c r="C4" i="12"/>
  <c r="N3" i="12"/>
  <c r="M3" i="12"/>
  <c r="L3" i="12"/>
  <c r="K3" i="12"/>
  <c r="J3" i="12"/>
  <c r="I3" i="12"/>
  <c r="D3" i="12"/>
  <c r="C3" i="12"/>
  <c r="N2" i="12"/>
  <c r="M2" i="12"/>
  <c r="L2" i="12"/>
  <c r="K2" i="12"/>
  <c r="J2" i="12"/>
  <c r="I2" i="12"/>
  <c r="D2" i="12"/>
  <c r="C2" i="12"/>
  <c r="N40" i="10"/>
  <c r="M40" i="10"/>
  <c r="L40" i="10"/>
  <c r="K40" i="10"/>
  <c r="J40" i="10"/>
  <c r="I40" i="10"/>
  <c r="D40" i="10"/>
  <c r="C40" i="10"/>
  <c r="N39" i="10"/>
  <c r="M39" i="10"/>
  <c r="L39" i="10"/>
  <c r="K39" i="10"/>
  <c r="J39" i="10"/>
  <c r="I39" i="10"/>
  <c r="D39" i="10"/>
  <c r="C39" i="10"/>
  <c r="N38" i="10"/>
  <c r="M38" i="10"/>
  <c r="L38" i="10"/>
  <c r="K38" i="10"/>
  <c r="J38" i="10"/>
  <c r="I38" i="10"/>
  <c r="D38" i="10"/>
  <c r="C38" i="10"/>
  <c r="N37" i="10"/>
  <c r="M37" i="10"/>
  <c r="L37" i="10"/>
  <c r="K37" i="10"/>
  <c r="J37" i="10"/>
  <c r="I37" i="10"/>
  <c r="D37" i="10"/>
  <c r="C37" i="10"/>
  <c r="N36" i="10"/>
  <c r="M36" i="10"/>
  <c r="L36" i="10"/>
  <c r="K36" i="10"/>
  <c r="J36" i="10"/>
  <c r="I36" i="10"/>
  <c r="D36" i="10"/>
  <c r="C36" i="10"/>
  <c r="N35" i="10"/>
  <c r="M35" i="10"/>
  <c r="L35" i="10"/>
  <c r="K35" i="10"/>
  <c r="J35" i="10"/>
  <c r="I35" i="10"/>
  <c r="D35" i="10"/>
  <c r="C35" i="10"/>
  <c r="N34" i="10"/>
  <c r="M34" i="10"/>
  <c r="L34" i="10"/>
  <c r="K34" i="10"/>
  <c r="J34" i="10"/>
  <c r="I34" i="10"/>
  <c r="D34" i="10"/>
  <c r="C34" i="10"/>
  <c r="N33" i="10"/>
  <c r="M33" i="10"/>
  <c r="L33" i="10"/>
  <c r="K33" i="10"/>
  <c r="J33" i="10"/>
  <c r="I33" i="10"/>
  <c r="D33" i="10"/>
  <c r="C33" i="10"/>
  <c r="N32" i="10"/>
  <c r="M32" i="10"/>
  <c r="L32" i="10"/>
  <c r="K32" i="10"/>
  <c r="J32" i="10"/>
  <c r="I32" i="10"/>
  <c r="D32" i="10"/>
  <c r="C32" i="10"/>
  <c r="N31" i="10"/>
  <c r="M31" i="10"/>
  <c r="L31" i="10"/>
  <c r="K31" i="10"/>
  <c r="J31" i="10"/>
  <c r="I31" i="10"/>
  <c r="D31" i="10"/>
  <c r="C31" i="10"/>
  <c r="N30" i="10"/>
  <c r="M30" i="10"/>
  <c r="L30" i="10"/>
  <c r="K30" i="10"/>
  <c r="J30" i="10"/>
  <c r="I30" i="10"/>
  <c r="D30" i="10"/>
  <c r="C30" i="10"/>
  <c r="N29" i="10"/>
  <c r="M29" i="10"/>
  <c r="L29" i="10"/>
  <c r="K29" i="10"/>
  <c r="J29" i="10"/>
  <c r="I29" i="10"/>
  <c r="D29" i="10"/>
  <c r="C29" i="10"/>
  <c r="N28" i="10"/>
  <c r="M28" i="10"/>
  <c r="L28" i="10"/>
  <c r="K28" i="10"/>
  <c r="J28" i="10"/>
  <c r="I28" i="10"/>
  <c r="D28" i="10"/>
  <c r="C28" i="10"/>
  <c r="N27" i="10"/>
  <c r="M27" i="10"/>
  <c r="L27" i="10"/>
  <c r="K27" i="10"/>
  <c r="J27" i="10"/>
  <c r="I27" i="10"/>
  <c r="D27" i="10"/>
  <c r="C27" i="10"/>
  <c r="N26" i="10"/>
  <c r="M26" i="10"/>
  <c r="L26" i="10"/>
  <c r="K26" i="10"/>
  <c r="J26" i="10"/>
  <c r="I26" i="10"/>
  <c r="D26" i="10"/>
  <c r="C26" i="10"/>
  <c r="N25" i="10"/>
  <c r="M25" i="10"/>
  <c r="L25" i="10"/>
  <c r="K25" i="10"/>
  <c r="J25" i="10"/>
  <c r="I25" i="10"/>
  <c r="D25" i="10"/>
  <c r="C25" i="10"/>
  <c r="N24" i="10"/>
  <c r="M24" i="10"/>
  <c r="L24" i="10"/>
  <c r="K24" i="10"/>
  <c r="J24" i="10"/>
  <c r="I24" i="10"/>
  <c r="D24" i="10"/>
  <c r="C24" i="10"/>
  <c r="N23" i="10"/>
  <c r="M23" i="10"/>
  <c r="L23" i="10"/>
  <c r="K23" i="10"/>
  <c r="J23" i="10"/>
  <c r="I23" i="10"/>
  <c r="D23" i="10"/>
  <c r="C23" i="10"/>
  <c r="N22" i="10"/>
  <c r="M22" i="10"/>
  <c r="L22" i="10"/>
  <c r="K22" i="10"/>
  <c r="J22" i="10"/>
  <c r="I22" i="10"/>
  <c r="D22" i="10"/>
  <c r="C22" i="10"/>
  <c r="N21" i="10"/>
  <c r="M21" i="10"/>
  <c r="L21" i="10"/>
  <c r="K21" i="10"/>
  <c r="J21" i="10"/>
  <c r="I21" i="10"/>
  <c r="D21" i="10"/>
  <c r="C21" i="10"/>
  <c r="N20" i="10"/>
  <c r="M20" i="10"/>
  <c r="L20" i="10"/>
  <c r="K20" i="10"/>
  <c r="J20" i="10"/>
  <c r="I20" i="10"/>
  <c r="D20" i="10"/>
  <c r="C20" i="10"/>
  <c r="N19" i="10"/>
  <c r="M19" i="10"/>
  <c r="L19" i="10"/>
  <c r="K19" i="10"/>
  <c r="J19" i="10"/>
  <c r="I19" i="10"/>
  <c r="D19" i="10"/>
  <c r="C19" i="10"/>
  <c r="N18" i="10"/>
  <c r="M18" i="10"/>
  <c r="L18" i="10"/>
  <c r="K18" i="10"/>
  <c r="J18" i="10"/>
  <c r="I18" i="10"/>
  <c r="D18" i="10"/>
  <c r="C18" i="10"/>
  <c r="N17" i="10"/>
  <c r="M17" i="10"/>
  <c r="L17" i="10"/>
  <c r="K17" i="10"/>
  <c r="J17" i="10"/>
  <c r="I17" i="10"/>
  <c r="D17" i="10"/>
  <c r="C17" i="10"/>
  <c r="N16" i="10"/>
  <c r="M16" i="10"/>
  <c r="L16" i="10"/>
  <c r="K16" i="10"/>
  <c r="J16" i="10"/>
  <c r="I16" i="10"/>
  <c r="D16" i="10"/>
  <c r="C16" i="10"/>
  <c r="N15" i="10"/>
  <c r="M15" i="10"/>
  <c r="L15" i="10"/>
  <c r="K15" i="10"/>
  <c r="J15" i="10"/>
  <c r="I15" i="10"/>
  <c r="D15" i="10"/>
  <c r="C15" i="10"/>
  <c r="N14" i="10"/>
  <c r="M14" i="10"/>
  <c r="L14" i="10"/>
  <c r="K14" i="10"/>
  <c r="J14" i="10"/>
  <c r="I14" i="10"/>
  <c r="D14" i="10"/>
  <c r="C14" i="10"/>
  <c r="N13" i="10"/>
  <c r="M13" i="10"/>
  <c r="L13" i="10"/>
  <c r="K13" i="10"/>
  <c r="J13" i="10"/>
  <c r="I13" i="10"/>
  <c r="D13" i="10"/>
  <c r="C13" i="10"/>
  <c r="N12" i="10"/>
  <c r="M12" i="10"/>
  <c r="L12" i="10"/>
  <c r="K12" i="10"/>
  <c r="J12" i="10"/>
  <c r="I12" i="10"/>
  <c r="D12" i="10"/>
  <c r="C12" i="10"/>
  <c r="N11" i="10"/>
  <c r="M11" i="10"/>
  <c r="L11" i="10"/>
  <c r="K11" i="10"/>
  <c r="J11" i="10"/>
  <c r="I11" i="10"/>
  <c r="D11" i="10"/>
  <c r="C11" i="10"/>
  <c r="N10" i="10"/>
  <c r="M10" i="10"/>
  <c r="L10" i="10"/>
  <c r="K10" i="10"/>
  <c r="J10" i="10"/>
  <c r="I10" i="10"/>
  <c r="D10" i="10"/>
  <c r="C10" i="10"/>
  <c r="N9" i="10"/>
  <c r="M9" i="10"/>
  <c r="L9" i="10"/>
  <c r="K9" i="10"/>
  <c r="J9" i="10"/>
  <c r="I9" i="10"/>
  <c r="D9" i="10"/>
  <c r="C9" i="10"/>
  <c r="N8" i="10"/>
  <c r="M8" i="10"/>
  <c r="L8" i="10"/>
  <c r="K8" i="10"/>
  <c r="J8" i="10"/>
  <c r="I8" i="10"/>
  <c r="D8" i="10"/>
  <c r="C8" i="10"/>
  <c r="N7" i="10"/>
  <c r="M7" i="10"/>
  <c r="L7" i="10"/>
  <c r="K7" i="10"/>
  <c r="J7" i="10"/>
  <c r="I7" i="10"/>
  <c r="D7" i="10"/>
  <c r="C7" i="10"/>
  <c r="N6" i="10"/>
  <c r="M6" i="10"/>
  <c r="L6" i="10"/>
  <c r="K6" i="10"/>
  <c r="J6" i="10"/>
  <c r="I6" i="10"/>
  <c r="D6" i="10"/>
  <c r="C6" i="10"/>
  <c r="N5" i="10"/>
  <c r="M5" i="10"/>
  <c r="L5" i="10"/>
  <c r="K5" i="10"/>
  <c r="J5" i="10"/>
  <c r="I5" i="10"/>
  <c r="D5" i="10"/>
  <c r="C5" i="10"/>
  <c r="N4" i="10"/>
  <c r="M4" i="10"/>
  <c r="L4" i="10"/>
  <c r="K4" i="10"/>
  <c r="J4" i="10"/>
  <c r="I4" i="10"/>
  <c r="D4" i="10"/>
  <c r="C4" i="10"/>
  <c r="N3" i="10"/>
  <c r="L3" i="10"/>
  <c r="K3" i="10"/>
  <c r="J3" i="10"/>
  <c r="I3" i="10"/>
  <c r="D3" i="10"/>
  <c r="C3" i="10"/>
  <c r="N2" i="10"/>
  <c r="M2" i="10"/>
  <c r="L2" i="10"/>
  <c r="K2" i="10"/>
  <c r="J2" i="10"/>
  <c r="I2" i="10"/>
  <c r="D2" i="10"/>
  <c r="C2" i="10"/>
  <c r="N40" i="9"/>
  <c r="M40" i="9"/>
  <c r="L40" i="9"/>
  <c r="K40" i="9"/>
  <c r="J40" i="9"/>
  <c r="I40" i="9"/>
  <c r="D40" i="9"/>
  <c r="C40" i="9"/>
  <c r="N39" i="9"/>
  <c r="M39" i="9"/>
  <c r="L39" i="9"/>
  <c r="K39" i="9"/>
  <c r="J39" i="9"/>
  <c r="I39" i="9"/>
  <c r="D39" i="9"/>
  <c r="C39" i="9"/>
  <c r="N38" i="9"/>
  <c r="M38" i="9"/>
  <c r="L38" i="9"/>
  <c r="K38" i="9"/>
  <c r="J38" i="9"/>
  <c r="I38" i="9"/>
  <c r="D38" i="9"/>
  <c r="C38" i="9"/>
  <c r="N37" i="9"/>
  <c r="M37" i="9"/>
  <c r="L37" i="9"/>
  <c r="K37" i="9"/>
  <c r="J37" i="9"/>
  <c r="I37" i="9"/>
  <c r="D37" i="9"/>
  <c r="C37" i="9"/>
  <c r="N36" i="9"/>
  <c r="M36" i="9"/>
  <c r="L36" i="9"/>
  <c r="K36" i="9"/>
  <c r="J36" i="9"/>
  <c r="I36" i="9"/>
  <c r="D36" i="9"/>
  <c r="C36" i="9"/>
  <c r="N35" i="9"/>
  <c r="M35" i="9"/>
  <c r="L35" i="9"/>
  <c r="K35" i="9"/>
  <c r="J35" i="9"/>
  <c r="I35" i="9"/>
  <c r="D35" i="9"/>
  <c r="C35" i="9"/>
  <c r="N34" i="9"/>
  <c r="M34" i="9"/>
  <c r="L34" i="9"/>
  <c r="K34" i="9"/>
  <c r="J34" i="9"/>
  <c r="I34" i="9"/>
  <c r="D34" i="9"/>
  <c r="C34" i="9"/>
  <c r="N33" i="9"/>
  <c r="M33" i="9"/>
  <c r="L33" i="9"/>
  <c r="K33" i="9"/>
  <c r="J33" i="9"/>
  <c r="I33" i="9"/>
  <c r="D33" i="9"/>
  <c r="C33" i="9"/>
  <c r="N32" i="9"/>
  <c r="M32" i="9"/>
  <c r="L32" i="9"/>
  <c r="K32" i="9"/>
  <c r="J32" i="9"/>
  <c r="I32" i="9"/>
  <c r="D32" i="9"/>
  <c r="C32" i="9"/>
  <c r="N31" i="9"/>
  <c r="M31" i="9"/>
  <c r="L31" i="9"/>
  <c r="K31" i="9"/>
  <c r="J31" i="9"/>
  <c r="I31" i="9"/>
  <c r="D31" i="9"/>
  <c r="C31" i="9"/>
  <c r="N30" i="9"/>
  <c r="M30" i="9"/>
  <c r="L30" i="9"/>
  <c r="K30" i="9"/>
  <c r="J30" i="9"/>
  <c r="I30" i="9"/>
  <c r="D30" i="9"/>
  <c r="C30" i="9"/>
  <c r="N29" i="9"/>
  <c r="M29" i="9"/>
  <c r="L29" i="9"/>
  <c r="K29" i="9"/>
  <c r="J29" i="9"/>
  <c r="I29" i="9"/>
  <c r="D29" i="9"/>
  <c r="C29" i="9"/>
  <c r="N28" i="9"/>
  <c r="M28" i="9"/>
  <c r="L28" i="9"/>
  <c r="K28" i="9"/>
  <c r="J28" i="9"/>
  <c r="I28" i="9"/>
  <c r="D28" i="9"/>
  <c r="C28" i="9"/>
  <c r="N27" i="9"/>
  <c r="M27" i="9"/>
  <c r="L27" i="9"/>
  <c r="K27" i="9"/>
  <c r="J27" i="9"/>
  <c r="I27" i="9"/>
  <c r="D27" i="9"/>
  <c r="C27" i="9"/>
  <c r="N26" i="9"/>
  <c r="M26" i="9"/>
  <c r="L26" i="9"/>
  <c r="K26" i="9"/>
  <c r="J26" i="9"/>
  <c r="I26" i="9"/>
  <c r="D26" i="9"/>
  <c r="C26" i="9"/>
  <c r="N25" i="9"/>
  <c r="M25" i="9"/>
  <c r="L25" i="9"/>
  <c r="K25" i="9"/>
  <c r="J25" i="9"/>
  <c r="I25" i="9"/>
  <c r="D25" i="9"/>
  <c r="C25" i="9"/>
  <c r="N24" i="9"/>
  <c r="M24" i="9"/>
  <c r="L24" i="9"/>
  <c r="K24" i="9"/>
  <c r="J24" i="9"/>
  <c r="I24" i="9"/>
  <c r="D24" i="9"/>
  <c r="C24" i="9"/>
  <c r="N23" i="9"/>
  <c r="M23" i="9"/>
  <c r="L23" i="9"/>
  <c r="K23" i="9"/>
  <c r="J23" i="9"/>
  <c r="I23" i="9"/>
  <c r="D23" i="9"/>
  <c r="C23" i="9"/>
  <c r="N22" i="9"/>
  <c r="M22" i="9"/>
  <c r="L22" i="9"/>
  <c r="K22" i="9"/>
  <c r="J22" i="9"/>
  <c r="I22" i="9"/>
  <c r="D22" i="9"/>
  <c r="C22" i="9"/>
  <c r="N21" i="9"/>
  <c r="M21" i="9"/>
  <c r="L21" i="9"/>
  <c r="K21" i="9"/>
  <c r="J21" i="9"/>
  <c r="I21" i="9"/>
  <c r="D21" i="9"/>
  <c r="C21" i="9"/>
  <c r="N20" i="9"/>
  <c r="M20" i="9"/>
  <c r="L20" i="9"/>
  <c r="K20" i="9"/>
  <c r="J20" i="9"/>
  <c r="I20" i="9"/>
  <c r="D20" i="9"/>
  <c r="C20" i="9"/>
  <c r="N19" i="9"/>
  <c r="M19" i="9"/>
  <c r="L19" i="9"/>
  <c r="K19" i="9"/>
  <c r="J19" i="9"/>
  <c r="I19" i="9"/>
  <c r="D19" i="9"/>
  <c r="C19" i="9"/>
  <c r="N18" i="9"/>
  <c r="M18" i="9"/>
  <c r="L18" i="9"/>
  <c r="K18" i="9"/>
  <c r="J18" i="9"/>
  <c r="I18" i="9"/>
  <c r="D18" i="9"/>
  <c r="C18" i="9"/>
  <c r="N17" i="9"/>
  <c r="M17" i="9"/>
  <c r="L17" i="9"/>
  <c r="K17" i="9"/>
  <c r="J17" i="9"/>
  <c r="I17" i="9"/>
  <c r="D17" i="9"/>
  <c r="C17" i="9"/>
  <c r="N16" i="9"/>
  <c r="M16" i="9"/>
  <c r="L16" i="9"/>
  <c r="K16" i="9"/>
  <c r="J16" i="9"/>
  <c r="I16" i="9"/>
  <c r="D16" i="9"/>
  <c r="C16" i="9"/>
  <c r="N15" i="9"/>
  <c r="M15" i="9"/>
  <c r="L15" i="9"/>
  <c r="K15" i="9"/>
  <c r="J15" i="9"/>
  <c r="I15" i="9"/>
  <c r="D15" i="9"/>
  <c r="C15" i="9"/>
  <c r="N14" i="9"/>
  <c r="M14" i="9"/>
  <c r="L14" i="9"/>
  <c r="K14" i="9"/>
  <c r="J14" i="9"/>
  <c r="I14" i="9"/>
  <c r="D14" i="9"/>
  <c r="C14" i="9"/>
  <c r="N13" i="9"/>
  <c r="M13" i="9"/>
  <c r="L13" i="9"/>
  <c r="K13" i="9"/>
  <c r="J13" i="9"/>
  <c r="I13" i="9"/>
  <c r="D13" i="9"/>
  <c r="C13" i="9"/>
  <c r="N12" i="9"/>
  <c r="M12" i="9"/>
  <c r="L12" i="9"/>
  <c r="K12" i="9"/>
  <c r="J12" i="9"/>
  <c r="I12" i="9"/>
  <c r="D12" i="9"/>
  <c r="C12" i="9"/>
  <c r="N11" i="9"/>
  <c r="M11" i="9"/>
  <c r="L11" i="9"/>
  <c r="K11" i="9"/>
  <c r="J11" i="9"/>
  <c r="I11" i="9"/>
  <c r="D11" i="9"/>
  <c r="C11" i="9"/>
  <c r="N10" i="9"/>
  <c r="M10" i="9"/>
  <c r="L10" i="9"/>
  <c r="K10" i="9"/>
  <c r="J10" i="9"/>
  <c r="I10" i="9"/>
  <c r="D10" i="9"/>
  <c r="C10" i="9"/>
  <c r="N9" i="9"/>
  <c r="M9" i="9"/>
  <c r="L9" i="9"/>
  <c r="K9" i="9"/>
  <c r="J9" i="9"/>
  <c r="I9" i="9"/>
  <c r="D9" i="9"/>
  <c r="C9" i="9"/>
  <c r="N8" i="9"/>
  <c r="M8" i="9"/>
  <c r="L8" i="9"/>
  <c r="K8" i="9"/>
  <c r="J8" i="9"/>
  <c r="I8" i="9"/>
  <c r="D8" i="9"/>
  <c r="C8" i="9"/>
  <c r="N7" i="9"/>
  <c r="M7" i="9"/>
  <c r="L7" i="9"/>
  <c r="K7" i="9"/>
  <c r="J7" i="9"/>
  <c r="I7" i="9"/>
  <c r="D7" i="9"/>
  <c r="C7" i="9"/>
  <c r="N6" i="9"/>
  <c r="M6" i="9"/>
  <c r="L6" i="9"/>
  <c r="K6" i="9"/>
  <c r="J6" i="9"/>
  <c r="I6" i="9"/>
  <c r="D6" i="9"/>
  <c r="C6" i="9"/>
  <c r="N5" i="9"/>
  <c r="M5" i="9"/>
  <c r="L5" i="9"/>
  <c r="K5" i="9"/>
  <c r="J5" i="9"/>
  <c r="I5" i="9"/>
  <c r="D5" i="9"/>
  <c r="C5" i="9"/>
  <c r="N4" i="9"/>
  <c r="M4" i="9"/>
  <c r="L4" i="9"/>
  <c r="K4" i="9"/>
  <c r="J4" i="9"/>
  <c r="I4" i="9"/>
  <c r="D4" i="9"/>
  <c r="C4" i="9"/>
  <c r="N3" i="9"/>
  <c r="M3" i="9"/>
  <c r="L3" i="9"/>
  <c r="K3" i="9"/>
  <c r="J3" i="9"/>
  <c r="I3" i="9"/>
  <c r="D3" i="9"/>
  <c r="C3" i="9"/>
  <c r="N2" i="9"/>
  <c r="M2" i="9"/>
  <c r="L2" i="9"/>
  <c r="K2" i="9"/>
  <c r="J2" i="9"/>
  <c r="I2" i="9"/>
  <c r="D2" i="9"/>
  <c r="C2" i="9"/>
  <c r="N34" i="8"/>
  <c r="M34" i="8"/>
  <c r="L34" i="8"/>
  <c r="K34" i="8"/>
  <c r="J34" i="8"/>
  <c r="I34" i="8"/>
  <c r="D34" i="8"/>
  <c r="C34" i="8"/>
  <c r="N33" i="8"/>
  <c r="M33" i="8"/>
  <c r="L33" i="8"/>
  <c r="K33" i="8"/>
  <c r="J33" i="8"/>
  <c r="I33" i="8"/>
  <c r="D33" i="8"/>
  <c r="C33" i="8"/>
  <c r="N32" i="8"/>
  <c r="M32" i="8"/>
  <c r="L32" i="8"/>
  <c r="K32" i="8"/>
  <c r="J32" i="8"/>
  <c r="I32" i="8"/>
  <c r="D32" i="8"/>
  <c r="C32" i="8"/>
  <c r="N31" i="8"/>
  <c r="M31" i="8"/>
  <c r="L31" i="8"/>
  <c r="K31" i="8"/>
  <c r="J31" i="8"/>
  <c r="I31" i="8"/>
  <c r="D31" i="8"/>
  <c r="C31" i="8"/>
  <c r="N30" i="8"/>
  <c r="M30" i="8"/>
  <c r="L30" i="8"/>
  <c r="K30" i="8"/>
  <c r="J30" i="8"/>
  <c r="I30" i="8"/>
  <c r="D30" i="8"/>
  <c r="C30" i="8"/>
  <c r="N29" i="8"/>
  <c r="M29" i="8"/>
  <c r="L29" i="8"/>
  <c r="K29" i="8"/>
  <c r="J29" i="8"/>
  <c r="I29" i="8"/>
  <c r="D29" i="8"/>
  <c r="C29" i="8"/>
  <c r="N28" i="8"/>
  <c r="M28" i="8"/>
  <c r="L28" i="8"/>
  <c r="K28" i="8"/>
  <c r="J28" i="8"/>
  <c r="I28" i="8"/>
  <c r="D28" i="8"/>
  <c r="C28" i="8"/>
  <c r="N27" i="8"/>
  <c r="M27" i="8"/>
  <c r="L27" i="8"/>
  <c r="K27" i="8"/>
  <c r="J27" i="8"/>
  <c r="I27" i="8"/>
  <c r="D27" i="8"/>
  <c r="C27" i="8"/>
  <c r="N26" i="8"/>
  <c r="M26" i="8"/>
  <c r="L26" i="8"/>
  <c r="K26" i="8"/>
  <c r="J26" i="8"/>
  <c r="I26" i="8"/>
  <c r="D26" i="8"/>
  <c r="C26" i="8"/>
  <c r="N25" i="8"/>
  <c r="M25" i="8"/>
  <c r="L25" i="8"/>
  <c r="K25" i="8"/>
  <c r="J25" i="8"/>
  <c r="I25" i="8"/>
  <c r="D25" i="8"/>
  <c r="C25" i="8"/>
  <c r="N24" i="8"/>
  <c r="M24" i="8"/>
  <c r="L24" i="8"/>
  <c r="K24" i="8"/>
  <c r="J24" i="8"/>
  <c r="I24" i="8"/>
  <c r="D24" i="8"/>
  <c r="C24" i="8"/>
  <c r="N23" i="8"/>
  <c r="M23" i="8"/>
  <c r="L23" i="8"/>
  <c r="K23" i="8"/>
  <c r="J23" i="8"/>
  <c r="I23" i="8"/>
  <c r="D23" i="8"/>
  <c r="C23" i="8"/>
  <c r="N22" i="8"/>
  <c r="M22" i="8"/>
  <c r="L22" i="8"/>
  <c r="K22" i="8"/>
  <c r="J22" i="8"/>
  <c r="I22" i="8"/>
  <c r="D22" i="8"/>
  <c r="C22" i="8"/>
  <c r="N21" i="8"/>
  <c r="M21" i="8"/>
  <c r="L21" i="8"/>
  <c r="K21" i="8"/>
  <c r="J21" i="8"/>
  <c r="I21" i="8"/>
  <c r="D21" i="8"/>
  <c r="C21" i="8"/>
  <c r="N20" i="8"/>
  <c r="M20" i="8"/>
  <c r="L20" i="8"/>
  <c r="K20" i="8"/>
  <c r="J20" i="8"/>
  <c r="I20" i="8"/>
  <c r="D20" i="8"/>
  <c r="C20" i="8"/>
  <c r="N19" i="8"/>
  <c r="M19" i="8"/>
  <c r="L19" i="8"/>
  <c r="K19" i="8"/>
  <c r="J19" i="8"/>
  <c r="I19" i="8"/>
  <c r="D19" i="8"/>
  <c r="C19" i="8"/>
  <c r="N18" i="8"/>
  <c r="M18" i="8"/>
  <c r="L18" i="8"/>
  <c r="K18" i="8"/>
  <c r="J18" i="8"/>
  <c r="I18" i="8"/>
  <c r="D18" i="8"/>
  <c r="C18" i="8"/>
  <c r="N17" i="8"/>
  <c r="M17" i="8"/>
  <c r="L17" i="8"/>
  <c r="K17" i="8"/>
  <c r="J17" i="8"/>
  <c r="I17" i="8"/>
  <c r="D17" i="8"/>
  <c r="C17" i="8"/>
  <c r="N16" i="8"/>
  <c r="M16" i="8"/>
  <c r="L16" i="8"/>
  <c r="K16" i="8"/>
  <c r="J16" i="8"/>
  <c r="I16" i="8"/>
  <c r="D16" i="8"/>
  <c r="C16" i="8"/>
  <c r="N15" i="8"/>
  <c r="M15" i="8"/>
  <c r="L15" i="8"/>
  <c r="K15" i="8"/>
  <c r="J15" i="8"/>
  <c r="I15" i="8"/>
  <c r="D15" i="8"/>
  <c r="C15" i="8"/>
  <c r="N14" i="8"/>
  <c r="M14" i="8"/>
  <c r="L14" i="8"/>
  <c r="K14" i="8"/>
  <c r="J14" i="8"/>
  <c r="I14" i="8"/>
  <c r="D14" i="8"/>
  <c r="C14" i="8"/>
  <c r="N13" i="8"/>
  <c r="M13" i="8"/>
  <c r="L13" i="8"/>
  <c r="K13" i="8"/>
  <c r="J13" i="8"/>
  <c r="I13" i="8"/>
  <c r="D13" i="8"/>
  <c r="C13" i="8"/>
  <c r="N12" i="8"/>
  <c r="M12" i="8"/>
  <c r="L12" i="8"/>
  <c r="K12" i="8"/>
  <c r="J12" i="8"/>
  <c r="I12" i="8"/>
  <c r="D12" i="8"/>
  <c r="C12" i="8"/>
  <c r="N11" i="8"/>
  <c r="M11" i="8"/>
  <c r="L11" i="8"/>
  <c r="K11" i="8"/>
  <c r="J11" i="8"/>
  <c r="I11" i="8"/>
  <c r="D11" i="8"/>
  <c r="C11" i="8"/>
  <c r="N10" i="8"/>
  <c r="M10" i="8"/>
  <c r="L10" i="8"/>
  <c r="K10" i="8"/>
  <c r="J10" i="8"/>
  <c r="I10" i="8"/>
  <c r="D10" i="8"/>
  <c r="C10" i="8"/>
  <c r="N9" i="8"/>
  <c r="M9" i="8"/>
  <c r="L9" i="8"/>
  <c r="K9" i="8"/>
  <c r="J9" i="8"/>
  <c r="I9" i="8"/>
  <c r="D9" i="8"/>
  <c r="C9" i="8"/>
  <c r="N8" i="8"/>
  <c r="M8" i="8"/>
  <c r="L8" i="8"/>
  <c r="K8" i="8"/>
  <c r="J8" i="8"/>
  <c r="I8" i="8"/>
  <c r="D8" i="8"/>
  <c r="C8" i="8"/>
  <c r="N7" i="8"/>
  <c r="M7" i="8"/>
  <c r="L7" i="8"/>
  <c r="K7" i="8"/>
  <c r="J7" i="8"/>
  <c r="I7" i="8"/>
  <c r="D7" i="8"/>
  <c r="C7" i="8"/>
  <c r="N6" i="8"/>
  <c r="M6" i="8"/>
  <c r="L6" i="8"/>
  <c r="K6" i="8"/>
  <c r="J6" i="8"/>
  <c r="I6" i="8"/>
  <c r="D6" i="8"/>
  <c r="C6" i="8"/>
  <c r="N5" i="8"/>
  <c r="M5" i="8"/>
  <c r="L5" i="8"/>
  <c r="K5" i="8"/>
  <c r="J5" i="8"/>
  <c r="I5" i="8"/>
  <c r="D5" i="8"/>
  <c r="C5" i="8"/>
  <c r="N4" i="8"/>
  <c r="M4" i="8"/>
  <c r="L4" i="8"/>
  <c r="K4" i="8"/>
  <c r="J4" i="8"/>
  <c r="I4" i="8"/>
  <c r="D4" i="8"/>
  <c r="C4" i="8"/>
  <c r="N3" i="8"/>
  <c r="M3" i="8"/>
  <c r="L3" i="8"/>
  <c r="K3" i="8"/>
  <c r="J3" i="8"/>
  <c r="I3" i="8"/>
  <c r="D3" i="8"/>
  <c r="C3" i="8"/>
  <c r="N2" i="8"/>
  <c r="K2" i="8"/>
  <c r="I2" i="8"/>
  <c r="D2" i="8"/>
  <c r="C2" i="8"/>
  <c r="N38" i="7"/>
  <c r="M38" i="7"/>
  <c r="L38" i="7"/>
  <c r="K38" i="7"/>
  <c r="J38" i="7"/>
  <c r="I38" i="7"/>
  <c r="D38" i="7"/>
  <c r="C38" i="7"/>
  <c r="N37" i="7"/>
  <c r="M37" i="7"/>
  <c r="L37" i="7"/>
  <c r="K37" i="7"/>
  <c r="J37" i="7"/>
  <c r="I37" i="7"/>
  <c r="D37" i="7"/>
  <c r="C37" i="7"/>
  <c r="N36" i="7"/>
  <c r="M36" i="7"/>
  <c r="L36" i="7"/>
  <c r="K36" i="7"/>
  <c r="J36" i="7"/>
  <c r="I36" i="7"/>
  <c r="D36" i="7"/>
  <c r="C36" i="7"/>
  <c r="N35" i="7"/>
  <c r="M35" i="7"/>
  <c r="L35" i="7"/>
  <c r="K35" i="7"/>
  <c r="J35" i="7"/>
  <c r="I35" i="7"/>
  <c r="D35" i="7"/>
  <c r="C35" i="7"/>
  <c r="N34" i="7"/>
  <c r="M34" i="7"/>
  <c r="L34" i="7"/>
  <c r="K34" i="7"/>
  <c r="J34" i="7"/>
  <c r="I34" i="7"/>
  <c r="D34" i="7"/>
  <c r="C34" i="7"/>
  <c r="N33" i="7"/>
  <c r="M33" i="7"/>
  <c r="L33" i="7"/>
  <c r="K33" i="7"/>
  <c r="J33" i="7"/>
  <c r="I33" i="7"/>
  <c r="D33" i="7"/>
  <c r="C33" i="7"/>
  <c r="N32" i="7"/>
  <c r="M32" i="7"/>
  <c r="L32" i="7"/>
  <c r="K32" i="7"/>
  <c r="J32" i="7"/>
  <c r="I32" i="7"/>
  <c r="D32" i="7"/>
  <c r="C32" i="7"/>
  <c r="N31" i="7"/>
  <c r="M31" i="7"/>
  <c r="L31" i="7"/>
  <c r="K31" i="7"/>
  <c r="J31" i="7"/>
  <c r="I31" i="7"/>
  <c r="D31" i="7"/>
  <c r="C31" i="7"/>
  <c r="N30" i="7"/>
  <c r="M30" i="7"/>
  <c r="L30" i="7"/>
  <c r="K30" i="7"/>
  <c r="J30" i="7"/>
  <c r="I30" i="7"/>
  <c r="D30" i="7"/>
  <c r="C30" i="7"/>
  <c r="N29" i="7"/>
  <c r="M29" i="7"/>
  <c r="L29" i="7"/>
  <c r="K29" i="7"/>
  <c r="J29" i="7"/>
  <c r="I29" i="7"/>
  <c r="D29" i="7"/>
  <c r="C29" i="7"/>
  <c r="N28" i="7"/>
  <c r="M28" i="7"/>
  <c r="L28" i="7"/>
  <c r="K28" i="7"/>
  <c r="J28" i="7"/>
  <c r="I28" i="7"/>
  <c r="D28" i="7"/>
  <c r="C28" i="7"/>
  <c r="N27" i="7"/>
  <c r="M27" i="7"/>
  <c r="L27" i="7"/>
  <c r="K27" i="7"/>
  <c r="J27" i="7"/>
  <c r="I27" i="7"/>
  <c r="D27" i="7"/>
  <c r="C27" i="7"/>
  <c r="N26" i="7"/>
  <c r="M26" i="7"/>
  <c r="L26" i="7"/>
  <c r="K26" i="7"/>
  <c r="J26" i="7"/>
  <c r="I26" i="7"/>
  <c r="D26" i="7"/>
  <c r="C26" i="7"/>
  <c r="N25" i="7"/>
  <c r="M25" i="7"/>
  <c r="L25" i="7"/>
  <c r="K25" i="7"/>
  <c r="J25" i="7"/>
  <c r="I25" i="7"/>
  <c r="D25" i="7"/>
  <c r="C25" i="7"/>
  <c r="N24" i="7"/>
  <c r="M24" i="7"/>
  <c r="L24" i="7"/>
  <c r="K24" i="7"/>
  <c r="J24" i="7"/>
  <c r="I24" i="7"/>
  <c r="D24" i="7"/>
  <c r="C24" i="7"/>
  <c r="N23" i="7"/>
  <c r="M23" i="7"/>
  <c r="L23" i="7"/>
  <c r="K23" i="7"/>
  <c r="J23" i="7"/>
  <c r="I23" i="7"/>
  <c r="D23" i="7"/>
  <c r="C23" i="7"/>
  <c r="N22" i="7"/>
  <c r="M22" i="7"/>
  <c r="L22" i="7"/>
  <c r="K22" i="7"/>
  <c r="J22" i="7"/>
  <c r="I22" i="7"/>
  <c r="D22" i="7"/>
  <c r="C22" i="7"/>
  <c r="N21" i="7"/>
  <c r="M21" i="7"/>
  <c r="L21" i="7"/>
  <c r="K21" i="7"/>
  <c r="J21" i="7"/>
  <c r="I21" i="7"/>
  <c r="D21" i="7"/>
  <c r="C21" i="7"/>
  <c r="N20" i="7"/>
  <c r="M20" i="7"/>
  <c r="L20" i="7"/>
  <c r="K20" i="7"/>
  <c r="J20" i="7"/>
  <c r="I20" i="7"/>
  <c r="D20" i="7"/>
  <c r="C20" i="7"/>
  <c r="N19" i="7"/>
  <c r="M19" i="7"/>
  <c r="L19" i="7"/>
  <c r="K19" i="7"/>
  <c r="J19" i="7"/>
  <c r="I19" i="7"/>
  <c r="D19" i="7"/>
  <c r="C19" i="7"/>
  <c r="N18" i="7"/>
  <c r="M18" i="7"/>
  <c r="L18" i="7"/>
  <c r="K18" i="7"/>
  <c r="J18" i="7"/>
  <c r="I18" i="7"/>
  <c r="D18" i="7"/>
  <c r="C18" i="7"/>
  <c r="N17" i="7"/>
  <c r="M17" i="7"/>
  <c r="L17" i="7"/>
  <c r="K17" i="7"/>
  <c r="J17" i="7"/>
  <c r="I17" i="7"/>
  <c r="D17" i="7"/>
  <c r="C17" i="7"/>
  <c r="N16" i="7"/>
  <c r="M16" i="7"/>
  <c r="L16" i="7"/>
  <c r="K16" i="7"/>
  <c r="J16" i="7"/>
  <c r="I16" i="7"/>
  <c r="D16" i="7"/>
  <c r="C16" i="7"/>
  <c r="N15" i="7"/>
  <c r="M15" i="7"/>
  <c r="L15" i="7"/>
  <c r="K15" i="7"/>
  <c r="J15" i="7"/>
  <c r="I15" i="7"/>
  <c r="D15" i="7"/>
  <c r="C15" i="7"/>
  <c r="N14" i="7"/>
  <c r="M14" i="7"/>
  <c r="L14" i="7"/>
  <c r="K14" i="7"/>
  <c r="J14" i="7"/>
  <c r="I14" i="7"/>
  <c r="D14" i="7"/>
  <c r="C14" i="7"/>
  <c r="N13" i="7"/>
  <c r="M13" i="7"/>
  <c r="L13" i="7"/>
  <c r="K13" i="7"/>
  <c r="J13" i="7"/>
  <c r="I13" i="7"/>
  <c r="D13" i="7"/>
  <c r="C13" i="7"/>
  <c r="N12" i="7"/>
  <c r="M12" i="7"/>
  <c r="L12" i="7"/>
  <c r="K12" i="7"/>
  <c r="J12" i="7"/>
  <c r="I12" i="7"/>
  <c r="D12" i="7"/>
  <c r="C12" i="7"/>
  <c r="N11" i="7"/>
  <c r="M11" i="7"/>
  <c r="L11" i="7"/>
  <c r="K11" i="7"/>
  <c r="J11" i="7"/>
  <c r="I11" i="7"/>
  <c r="D11" i="7"/>
  <c r="C11" i="7"/>
  <c r="N10" i="7"/>
  <c r="M10" i="7"/>
  <c r="L10" i="7"/>
  <c r="K10" i="7"/>
  <c r="J10" i="7"/>
  <c r="I10" i="7"/>
  <c r="D10" i="7"/>
  <c r="C10" i="7"/>
  <c r="N9" i="7"/>
  <c r="M9" i="7"/>
  <c r="L9" i="7"/>
  <c r="K9" i="7"/>
  <c r="J9" i="7"/>
  <c r="I9" i="7"/>
  <c r="D9" i="7"/>
  <c r="C9" i="7"/>
  <c r="N8" i="7"/>
  <c r="M8" i="7"/>
  <c r="L8" i="7"/>
  <c r="K8" i="7"/>
  <c r="J8" i="7"/>
  <c r="I8" i="7"/>
  <c r="D8" i="7"/>
  <c r="C8" i="7"/>
  <c r="N7" i="7"/>
  <c r="M7" i="7"/>
  <c r="L7" i="7"/>
  <c r="K7" i="7"/>
  <c r="J7" i="7"/>
  <c r="I7" i="7"/>
  <c r="D7" i="7"/>
  <c r="C7" i="7"/>
  <c r="N6" i="7"/>
  <c r="M6" i="7"/>
  <c r="L6" i="7"/>
  <c r="K6" i="7"/>
  <c r="J6" i="7"/>
  <c r="I6" i="7"/>
  <c r="D6" i="7"/>
  <c r="C6" i="7"/>
  <c r="N5" i="7"/>
  <c r="M5" i="7"/>
  <c r="L5" i="7"/>
  <c r="K5" i="7"/>
  <c r="J5" i="7"/>
  <c r="I5" i="7"/>
  <c r="D5" i="7"/>
  <c r="C5" i="7"/>
  <c r="N4" i="7"/>
  <c r="M4" i="7"/>
  <c r="L4" i="7"/>
  <c r="K4" i="7"/>
  <c r="J4" i="7"/>
  <c r="I4" i="7"/>
  <c r="D4" i="7"/>
  <c r="C4" i="7"/>
  <c r="N3" i="7"/>
  <c r="M3" i="7"/>
  <c r="L3" i="7"/>
  <c r="K3" i="7"/>
  <c r="J3" i="7"/>
  <c r="I3" i="7"/>
  <c r="D3" i="7"/>
  <c r="C3" i="7"/>
  <c r="N2" i="7"/>
  <c r="M2" i="7"/>
  <c r="L2" i="7"/>
  <c r="K2" i="7"/>
  <c r="J2" i="7"/>
  <c r="I2" i="7"/>
  <c r="D2" i="7"/>
  <c r="C2" i="7"/>
  <c r="G39" i="6"/>
  <c r="N34" i="6"/>
  <c r="M34" i="6"/>
  <c r="L34" i="6"/>
  <c r="K34" i="6"/>
  <c r="J34" i="6"/>
  <c r="I34" i="6"/>
  <c r="D34" i="6"/>
  <c r="C34" i="6"/>
  <c r="N33" i="6"/>
  <c r="M33" i="6"/>
  <c r="L33" i="6"/>
  <c r="K33" i="6"/>
  <c r="J33" i="6"/>
  <c r="I33" i="6"/>
  <c r="D33" i="6"/>
  <c r="C33" i="6"/>
  <c r="N32" i="6"/>
  <c r="M32" i="6"/>
  <c r="L32" i="6"/>
  <c r="K32" i="6"/>
  <c r="J32" i="6"/>
  <c r="I32" i="6"/>
  <c r="D32" i="6"/>
  <c r="C32" i="6"/>
  <c r="N31" i="6"/>
  <c r="M31" i="6"/>
  <c r="L31" i="6"/>
  <c r="K31" i="6"/>
  <c r="J31" i="6"/>
  <c r="I31" i="6"/>
  <c r="D31" i="6"/>
  <c r="C31" i="6"/>
  <c r="N30" i="6"/>
  <c r="M30" i="6"/>
  <c r="L30" i="6"/>
  <c r="K30" i="6"/>
  <c r="J30" i="6"/>
  <c r="I30" i="6"/>
  <c r="D30" i="6"/>
  <c r="C30" i="6"/>
  <c r="N29" i="6"/>
  <c r="M29" i="6"/>
  <c r="L29" i="6"/>
  <c r="K29" i="6"/>
  <c r="J29" i="6"/>
  <c r="I29" i="6"/>
  <c r="D29" i="6"/>
  <c r="C29" i="6"/>
  <c r="N28" i="6"/>
  <c r="M28" i="6"/>
  <c r="L28" i="6"/>
  <c r="K28" i="6"/>
  <c r="J28" i="6"/>
  <c r="I28" i="6"/>
  <c r="D28" i="6"/>
  <c r="C28" i="6"/>
  <c r="N27" i="6"/>
  <c r="M27" i="6"/>
  <c r="L27" i="6"/>
  <c r="K27" i="6"/>
  <c r="J27" i="6"/>
  <c r="I27" i="6"/>
  <c r="D27" i="6"/>
  <c r="C27" i="6"/>
  <c r="N26" i="6"/>
  <c r="M26" i="6"/>
  <c r="L26" i="6"/>
  <c r="K26" i="6"/>
  <c r="J26" i="6"/>
  <c r="I26" i="6"/>
  <c r="D26" i="6"/>
  <c r="C26" i="6"/>
  <c r="N25" i="6"/>
  <c r="M25" i="6"/>
  <c r="L25" i="6"/>
  <c r="K25" i="6"/>
  <c r="J25" i="6"/>
  <c r="I25" i="6"/>
  <c r="D25" i="6"/>
  <c r="C25" i="6"/>
  <c r="N24" i="6"/>
  <c r="M24" i="6"/>
  <c r="L24" i="6"/>
  <c r="K24" i="6"/>
  <c r="J24" i="6"/>
  <c r="I24" i="6"/>
  <c r="D24" i="6"/>
  <c r="C24" i="6"/>
  <c r="N23" i="6"/>
  <c r="M23" i="6"/>
  <c r="L23" i="6"/>
  <c r="K23" i="6"/>
  <c r="J23" i="6"/>
  <c r="I23" i="6"/>
  <c r="D23" i="6"/>
  <c r="C23" i="6"/>
  <c r="N22" i="6"/>
  <c r="M22" i="6"/>
  <c r="L22" i="6"/>
  <c r="K22" i="6"/>
  <c r="J22" i="6"/>
  <c r="I22" i="6"/>
  <c r="D22" i="6"/>
  <c r="C22" i="6"/>
  <c r="N21" i="6"/>
  <c r="M21" i="6"/>
  <c r="L21" i="6"/>
  <c r="K21" i="6"/>
  <c r="J21" i="6"/>
  <c r="I21" i="6"/>
  <c r="D21" i="6"/>
  <c r="C21" i="6"/>
  <c r="N20" i="6"/>
  <c r="M20" i="6"/>
  <c r="L20" i="6"/>
  <c r="K20" i="6"/>
  <c r="J20" i="6"/>
  <c r="I20" i="6"/>
  <c r="D20" i="6"/>
  <c r="C20" i="6"/>
  <c r="N19" i="6"/>
  <c r="M19" i="6"/>
  <c r="L19" i="6"/>
  <c r="K19" i="6"/>
  <c r="J19" i="6"/>
  <c r="I19" i="6"/>
  <c r="D19" i="6"/>
  <c r="C19" i="6"/>
  <c r="N18" i="6"/>
  <c r="M18" i="6"/>
  <c r="L18" i="6"/>
  <c r="K18" i="6"/>
  <c r="J18" i="6"/>
  <c r="I18" i="6"/>
  <c r="D18" i="6"/>
  <c r="C18" i="6"/>
  <c r="N17" i="6"/>
  <c r="M17" i="6"/>
  <c r="L17" i="6"/>
  <c r="K17" i="6"/>
  <c r="J17" i="6"/>
  <c r="I17" i="6"/>
  <c r="D17" i="6"/>
  <c r="C17" i="6"/>
  <c r="N16" i="6"/>
  <c r="M16" i="6"/>
  <c r="L16" i="6"/>
  <c r="K16" i="6"/>
  <c r="J16" i="6"/>
  <c r="I16" i="6"/>
  <c r="D16" i="6"/>
  <c r="C16" i="6"/>
  <c r="N15" i="6"/>
  <c r="M15" i="6"/>
  <c r="L15" i="6"/>
  <c r="K15" i="6"/>
  <c r="J15" i="6"/>
  <c r="I15" i="6"/>
  <c r="D15" i="6"/>
  <c r="C15" i="6"/>
  <c r="N14" i="6"/>
  <c r="M14" i="6"/>
  <c r="L14" i="6"/>
  <c r="K14" i="6"/>
  <c r="J14" i="6"/>
  <c r="I14" i="6"/>
  <c r="D14" i="6"/>
  <c r="C14" i="6"/>
  <c r="N13" i="6"/>
  <c r="M13" i="6"/>
  <c r="L13" i="6"/>
  <c r="K13" i="6"/>
  <c r="J13" i="6"/>
  <c r="I13" i="6"/>
  <c r="D13" i="6"/>
  <c r="C13" i="6"/>
  <c r="N12" i="6"/>
  <c r="M12" i="6"/>
  <c r="L12" i="6"/>
  <c r="K12" i="6"/>
  <c r="J12" i="6"/>
  <c r="I12" i="6"/>
  <c r="D12" i="6"/>
  <c r="C12" i="6"/>
  <c r="N11" i="6"/>
  <c r="M11" i="6"/>
  <c r="L11" i="6"/>
  <c r="K11" i="6"/>
  <c r="J11" i="6"/>
  <c r="I11" i="6"/>
  <c r="D11" i="6"/>
  <c r="C11" i="6"/>
  <c r="N10" i="6"/>
  <c r="M10" i="6"/>
  <c r="L10" i="6"/>
  <c r="K10" i="6"/>
  <c r="J10" i="6"/>
  <c r="I10" i="6"/>
  <c r="D10" i="6"/>
  <c r="C10" i="6"/>
  <c r="N9" i="6"/>
  <c r="M9" i="6"/>
  <c r="L9" i="6"/>
  <c r="K9" i="6"/>
  <c r="J9" i="6"/>
  <c r="I9" i="6"/>
  <c r="D9" i="6"/>
  <c r="C9" i="6"/>
  <c r="N8" i="6"/>
  <c r="M8" i="6"/>
  <c r="L8" i="6"/>
  <c r="K8" i="6"/>
  <c r="J8" i="6"/>
  <c r="I8" i="6"/>
  <c r="D8" i="6"/>
  <c r="C8" i="6"/>
  <c r="N7" i="6"/>
  <c r="M7" i="6"/>
  <c r="L7" i="6"/>
  <c r="K7" i="6"/>
  <c r="J7" i="6"/>
  <c r="I7" i="6"/>
  <c r="D7" i="6"/>
  <c r="C7" i="6"/>
  <c r="N6" i="6"/>
  <c r="M6" i="6"/>
  <c r="L6" i="6"/>
  <c r="K6" i="6"/>
  <c r="J6" i="6"/>
  <c r="I6" i="6"/>
  <c r="D6" i="6"/>
  <c r="C6" i="6"/>
  <c r="N5" i="6"/>
  <c r="M5" i="6"/>
  <c r="L5" i="6"/>
  <c r="K5" i="6"/>
  <c r="J5" i="6"/>
  <c r="I5" i="6"/>
  <c r="D5" i="6"/>
  <c r="C5" i="6"/>
  <c r="N4" i="6"/>
  <c r="M4" i="6"/>
  <c r="L4" i="6"/>
  <c r="K4" i="6"/>
  <c r="J4" i="6"/>
  <c r="I4" i="6"/>
  <c r="D4" i="6"/>
  <c r="C4" i="6"/>
  <c r="N3" i="6"/>
  <c r="M3" i="6"/>
  <c r="L3" i="6"/>
  <c r="K3" i="6"/>
  <c r="J3" i="6"/>
  <c r="I3" i="6"/>
  <c r="D3" i="6"/>
  <c r="C3" i="6"/>
  <c r="N2" i="6"/>
  <c r="M2" i="6"/>
  <c r="L2" i="6"/>
  <c r="K2" i="6"/>
  <c r="J2" i="6"/>
  <c r="I2" i="6"/>
  <c r="D2" i="6"/>
  <c r="C2" i="6"/>
  <c r="G39" i="5"/>
  <c r="N35" i="5"/>
  <c r="M35" i="5"/>
  <c r="L35" i="5"/>
  <c r="K35" i="5"/>
  <c r="J35" i="5"/>
  <c r="I35" i="5"/>
  <c r="D35" i="5"/>
  <c r="C35" i="5"/>
  <c r="N34" i="5"/>
  <c r="M34" i="5"/>
  <c r="L34" i="5"/>
  <c r="K34" i="5"/>
  <c r="J34" i="5"/>
  <c r="I34" i="5"/>
  <c r="D34" i="5"/>
  <c r="C34" i="5"/>
  <c r="N33" i="5"/>
  <c r="M33" i="5"/>
  <c r="L33" i="5"/>
  <c r="K33" i="5"/>
  <c r="J33" i="5"/>
  <c r="I33" i="5"/>
  <c r="D33" i="5"/>
  <c r="C33" i="5"/>
  <c r="N32" i="5"/>
  <c r="M32" i="5"/>
  <c r="L32" i="5"/>
  <c r="K32" i="5"/>
  <c r="J32" i="5"/>
  <c r="I32" i="5"/>
  <c r="D32" i="5"/>
  <c r="C32" i="5"/>
  <c r="N31" i="5"/>
  <c r="M31" i="5"/>
  <c r="L31" i="5"/>
  <c r="K31" i="5"/>
  <c r="J31" i="5"/>
  <c r="I31" i="5"/>
  <c r="D31" i="5"/>
  <c r="C31" i="5"/>
  <c r="N30" i="5"/>
  <c r="M30" i="5"/>
  <c r="L30" i="5"/>
  <c r="K30" i="5"/>
  <c r="J30" i="5"/>
  <c r="I30" i="5"/>
  <c r="D30" i="5"/>
  <c r="C30" i="5"/>
  <c r="N29" i="5"/>
  <c r="M29" i="5"/>
  <c r="L29" i="5"/>
  <c r="K29" i="5"/>
  <c r="J29" i="5"/>
  <c r="I29" i="5"/>
  <c r="D29" i="5"/>
  <c r="C29" i="5"/>
  <c r="N28" i="5"/>
  <c r="M28" i="5"/>
  <c r="L28" i="5"/>
  <c r="K28" i="5"/>
  <c r="J28" i="5"/>
  <c r="I28" i="5"/>
  <c r="D28" i="5"/>
  <c r="C28" i="5"/>
  <c r="N27" i="5"/>
  <c r="M27" i="5"/>
  <c r="L27" i="5"/>
  <c r="K27" i="5"/>
  <c r="J27" i="5"/>
  <c r="I27" i="5"/>
  <c r="D27" i="5"/>
  <c r="C27" i="5"/>
  <c r="N26" i="5"/>
  <c r="M26" i="5"/>
  <c r="L26" i="5"/>
  <c r="K26" i="5"/>
  <c r="J26" i="5"/>
  <c r="I26" i="5"/>
  <c r="D26" i="5"/>
  <c r="C26" i="5"/>
  <c r="N25" i="5"/>
  <c r="M25" i="5"/>
  <c r="L25" i="5"/>
  <c r="K25" i="5"/>
  <c r="J25" i="5"/>
  <c r="I25" i="5"/>
  <c r="D25" i="5"/>
  <c r="C25" i="5"/>
  <c r="N24" i="5"/>
  <c r="M24" i="5"/>
  <c r="L24" i="5"/>
  <c r="K24" i="5"/>
  <c r="J24" i="5"/>
  <c r="I24" i="5"/>
  <c r="D24" i="5"/>
  <c r="C24" i="5"/>
  <c r="N23" i="5"/>
  <c r="M23" i="5"/>
  <c r="L23" i="5"/>
  <c r="K23" i="5"/>
  <c r="J23" i="5"/>
  <c r="I23" i="5"/>
  <c r="D23" i="5"/>
  <c r="C23" i="5"/>
  <c r="N22" i="5"/>
  <c r="M22" i="5"/>
  <c r="L22" i="5"/>
  <c r="K22" i="5"/>
  <c r="J22" i="5"/>
  <c r="I22" i="5"/>
  <c r="D22" i="5"/>
  <c r="C22" i="5"/>
  <c r="N21" i="5"/>
  <c r="M21" i="5"/>
  <c r="L21" i="5"/>
  <c r="K21" i="5"/>
  <c r="J21" i="5"/>
  <c r="I21" i="5"/>
  <c r="D21" i="5"/>
  <c r="C21" i="5"/>
  <c r="N20" i="5"/>
  <c r="M20" i="5"/>
  <c r="L20" i="5"/>
  <c r="K20" i="5"/>
  <c r="J20" i="5"/>
  <c r="I20" i="5"/>
  <c r="D20" i="5"/>
  <c r="C20" i="5"/>
  <c r="N19" i="5"/>
  <c r="M19" i="5"/>
  <c r="L19" i="5"/>
  <c r="K19" i="5"/>
  <c r="J19" i="5"/>
  <c r="I19" i="5"/>
  <c r="D19" i="5"/>
  <c r="C19" i="5"/>
  <c r="N18" i="5"/>
  <c r="M18" i="5"/>
  <c r="L18" i="5"/>
  <c r="K18" i="5"/>
  <c r="J18" i="5"/>
  <c r="I18" i="5"/>
  <c r="D18" i="5"/>
  <c r="C18" i="5"/>
  <c r="N17" i="5"/>
  <c r="M17" i="5"/>
  <c r="L17" i="5"/>
  <c r="K17" i="5"/>
  <c r="J17" i="5"/>
  <c r="I17" i="5"/>
  <c r="D17" i="5"/>
  <c r="C17" i="5"/>
  <c r="N16" i="5"/>
  <c r="M16" i="5"/>
  <c r="L16" i="5"/>
  <c r="K16" i="5"/>
  <c r="J16" i="5"/>
  <c r="I16" i="5"/>
  <c r="D16" i="5"/>
  <c r="C16" i="5"/>
  <c r="N15" i="5"/>
  <c r="M15" i="5"/>
  <c r="L15" i="5"/>
  <c r="K15" i="5"/>
  <c r="J15" i="5"/>
  <c r="I15" i="5"/>
  <c r="D15" i="5"/>
  <c r="C15" i="5"/>
  <c r="N14" i="5"/>
  <c r="M14" i="5"/>
  <c r="L14" i="5"/>
  <c r="K14" i="5"/>
  <c r="J14" i="5"/>
  <c r="I14" i="5"/>
  <c r="D14" i="5"/>
  <c r="C14" i="5"/>
  <c r="N13" i="5"/>
  <c r="M13" i="5"/>
  <c r="L13" i="5"/>
  <c r="K13" i="5"/>
  <c r="J13" i="5"/>
  <c r="I13" i="5"/>
  <c r="D13" i="5"/>
  <c r="C13" i="5"/>
  <c r="N12" i="5"/>
  <c r="M12" i="5"/>
  <c r="L12" i="5"/>
  <c r="K12" i="5"/>
  <c r="J12" i="5"/>
  <c r="I12" i="5"/>
  <c r="D12" i="5"/>
  <c r="C12" i="5"/>
  <c r="N11" i="5"/>
  <c r="M11" i="5"/>
  <c r="L11" i="5"/>
  <c r="K11" i="5"/>
  <c r="J11" i="5"/>
  <c r="I11" i="5"/>
  <c r="D11" i="5"/>
  <c r="C11" i="5"/>
  <c r="N10" i="5"/>
  <c r="M10" i="5"/>
  <c r="L10" i="5"/>
  <c r="K10" i="5"/>
  <c r="J10" i="5"/>
  <c r="I10" i="5"/>
  <c r="D10" i="5"/>
  <c r="C10" i="5"/>
  <c r="N9" i="5"/>
  <c r="M9" i="5"/>
  <c r="L9" i="5"/>
  <c r="K9" i="5"/>
  <c r="J9" i="5"/>
  <c r="I9" i="5"/>
  <c r="D9" i="5"/>
  <c r="C9" i="5"/>
  <c r="N8" i="5"/>
  <c r="M8" i="5"/>
  <c r="L8" i="5"/>
  <c r="K8" i="5"/>
  <c r="J8" i="5"/>
  <c r="I8" i="5"/>
  <c r="D8" i="5"/>
  <c r="C8" i="5"/>
  <c r="N7" i="5"/>
  <c r="M7" i="5"/>
  <c r="L7" i="5"/>
  <c r="K7" i="5"/>
  <c r="J7" i="5"/>
  <c r="I7" i="5"/>
  <c r="D7" i="5"/>
  <c r="C7" i="5"/>
  <c r="N6" i="5"/>
  <c r="M6" i="5"/>
  <c r="L6" i="5"/>
  <c r="K6" i="5"/>
  <c r="J6" i="5"/>
  <c r="I6" i="5"/>
  <c r="D6" i="5"/>
  <c r="C6" i="5"/>
  <c r="N5" i="5"/>
  <c r="M5" i="5"/>
  <c r="L5" i="5"/>
  <c r="K5" i="5"/>
  <c r="J5" i="5"/>
  <c r="I5" i="5"/>
  <c r="D5" i="5"/>
  <c r="C5" i="5"/>
  <c r="N4" i="5"/>
  <c r="M4" i="5"/>
  <c r="L4" i="5"/>
  <c r="K4" i="5"/>
  <c r="J4" i="5"/>
  <c r="I4" i="5"/>
  <c r="D4" i="5"/>
  <c r="C4" i="5"/>
  <c r="N3" i="5"/>
  <c r="M3" i="5"/>
  <c r="K3" i="5"/>
  <c r="J3" i="5"/>
  <c r="I3" i="5"/>
  <c r="D3" i="5"/>
  <c r="C3" i="5"/>
  <c r="N2" i="5"/>
  <c r="M2" i="5"/>
  <c r="L2" i="5"/>
  <c r="K2" i="5"/>
  <c r="J2" i="5"/>
  <c r="I2" i="5"/>
  <c r="D2" i="5"/>
  <c r="C2" i="5"/>
  <c r="G45" i="4"/>
  <c r="N39" i="4"/>
  <c r="M39" i="4"/>
  <c r="L39" i="4"/>
  <c r="K39" i="4"/>
  <c r="J39" i="4"/>
  <c r="I39" i="4"/>
  <c r="D39" i="4"/>
  <c r="C39" i="4"/>
  <c r="N38" i="4"/>
  <c r="M38" i="4"/>
  <c r="L38" i="4"/>
  <c r="K38" i="4"/>
  <c r="J38" i="4"/>
  <c r="I38" i="4"/>
  <c r="D38" i="4"/>
  <c r="C38" i="4"/>
  <c r="N37" i="4"/>
  <c r="M37" i="4"/>
  <c r="L37" i="4"/>
  <c r="K37" i="4"/>
  <c r="J37" i="4"/>
  <c r="I37" i="4"/>
  <c r="D37" i="4"/>
  <c r="C37" i="4"/>
  <c r="N36" i="4"/>
  <c r="M36" i="4"/>
  <c r="L36" i="4"/>
  <c r="K36" i="4"/>
  <c r="J36" i="4"/>
  <c r="I36" i="4"/>
  <c r="D36" i="4"/>
  <c r="C36" i="4"/>
  <c r="N35" i="4"/>
  <c r="M35" i="4"/>
  <c r="L35" i="4"/>
  <c r="K35" i="4"/>
  <c r="J35" i="4"/>
  <c r="I35" i="4"/>
  <c r="D35" i="4"/>
  <c r="C35" i="4"/>
  <c r="N34" i="4"/>
  <c r="M34" i="4"/>
  <c r="L34" i="4"/>
  <c r="K34" i="4"/>
  <c r="J34" i="4"/>
  <c r="I34" i="4"/>
  <c r="D34" i="4"/>
  <c r="C34" i="4"/>
  <c r="N33" i="4"/>
  <c r="M33" i="4"/>
  <c r="L33" i="4"/>
  <c r="K33" i="4"/>
  <c r="J33" i="4"/>
  <c r="I33" i="4"/>
  <c r="D33" i="4"/>
  <c r="C33" i="4"/>
  <c r="N32" i="4"/>
  <c r="M32" i="4"/>
  <c r="L32" i="4"/>
  <c r="K32" i="4"/>
  <c r="J32" i="4"/>
  <c r="I32" i="4"/>
  <c r="D32" i="4"/>
  <c r="C32" i="4"/>
  <c r="N31" i="4"/>
  <c r="M31" i="4"/>
  <c r="L31" i="4"/>
  <c r="K31" i="4"/>
  <c r="J31" i="4"/>
  <c r="I31" i="4"/>
  <c r="D31" i="4"/>
  <c r="C31" i="4"/>
  <c r="N30" i="4"/>
  <c r="M30" i="4"/>
  <c r="L30" i="4"/>
  <c r="K30" i="4"/>
  <c r="J30" i="4"/>
  <c r="I30" i="4"/>
  <c r="D30" i="4"/>
  <c r="C30" i="4"/>
  <c r="N29" i="4"/>
  <c r="M29" i="4"/>
  <c r="L29" i="4"/>
  <c r="K29" i="4"/>
  <c r="J29" i="4"/>
  <c r="I29" i="4"/>
  <c r="D29" i="4"/>
  <c r="C29" i="4"/>
  <c r="N28" i="4"/>
  <c r="M28" i="4"/>
  <c r="L28" i="4"/>
  <c r="K28" i="4"/>
  <c r="J28" i="4"/>
  <c r="I28" i="4"/>
  <c r="D28" i="4"/>
  <c r="C28" i="4"/>
  <c r="N27" i="4"/>
  <c r="M27" i="4"/>
  <c r="L27" i="4"/>
  <c r="K27" i="4"/>
  <c r="J27" i="4"/>
  <c r="I27" i="4"/>
  <c r="D27" i="4"/>
  <c r="C27" i="4"/>
  <c r="N26" i="4"/>
  <c r="M26" i="4"/>
  <c r="L26" i="4"/>
  <c r="K26" i="4"/>
  <c r="J26" i="4"/>
  <c r="I26" i="4"/>
  <c r="D26" i="4"/>
  <c r="C26" i="4"/>
  <c r="N25" i="4"/>
  <c r="M25" i="4"/>
  <c r="L25" i="4"/>
  <c r="K25" i="4"/>
  <c r="J25" i="4"/>
  <c r="I25" i="4"/>
  <c r="D25" i="4"/>
  <c r="C25" i="4"/>
  <c r="N24" i="4"/>
  <c r="M24" i="4"/>
  <c r="L24" i="4"/>
  <c r="K24" i="4"/>
  <c r="J24" i="4"/>
  <c r="I24" i="4"/>
  <c r="D24" i="4"/>
  <c r="C24" i="4"/>
  <c r="N23" i="4"/>
  <c r="M23" i="4"/>
  <c r="L23" i="4"/>
  <c r="K23" i="4"/>
  <c r="J23" i="4"/>
  <c r="I23" i="4"/>
  <c r="D23" i="4"/>
  <c r="C23" i="4"/>
  <c r="N22" i="4"/>
  <c r="M22" i="4"/>
  <c r="L22" i="4"/>
  <c r="K22" i="4"/>
  <c r="J22" i="4"/>
  <c r="I22" i="4"/>
  <c r="D22" i="4"/>
  <c r="C22" i="4"/>
  <c r="N21" i="4"/>
  <c r="M21" i="4"/>
  <c r="L21" i="4"/>
  <c r="K21" i="4"/>
  <c r="J21" i="4"/>
  <c r="I21" i="4"/>
  <c r="D21" i="4"/>
  <c r="C21" i="4"/>
  <c r="N20" i="4"/>
  <c r="M20" i="4"/>
  <c r="L20" i="4"/>
  <c r="K20" i="4"/>
  <c r="J20" i="4"/>
  <c r="I20" i="4"/>
  <c r="D20" i="4"/>
  <c r="C20" i="4"/>
  <c r="N19" i="4"/>
  <c r="M19" i="4"/>
  <c r="L19" i="4"/>
  <c r="K19" i="4"/>
  <c r="J19" i="4"/>
  <c r="I19" i="4"/>
  <c r="D19" i="4"/>
  <c r="C19" i="4"/>
  <c r="N18" i="4"/>
  <c r="M18" i="4"/>
  <c r="L18" i="4"/>
  <c r="K18" i="4"/>
  <c r="J18" i="4"/>
  <c r="I18" i="4"/>
  <c r="D18" i="4"/>
  <c r="C18" i="4"/>
  <c r="N17" i="4"/>
  <c r="M17" i="4"/>
  <c r="L17" i="4"/>
  <c r="K17" i="4"/>
  <c r="J17" i="4"/>
  <c r="I17" i="4"/>
  <c r="D17" i="4"/>
  <c r="C17" i="4"/>
  <c r="N16" i="4"/>
  <c r="M16" i="4"/>
  <c r="L16" i="4"/>
  <c r="K16" i="4"/>
  <c r="J16" i="4"/>
  <c r="I16" i="4"/>
  <c r="D16" i="4"/>
  <c r="C16" i="4"/>
  <c r="N15" i="4"/>
  <c r="M15" i="4"/>
  <c r="L15" i="4"/>
  <c r="K15" i="4"/>
  <c r="J15" i="4"/>
  <c r="I15" i="4"/>
  <c r="D15" i="4"/>
  <c r="C15" i="4"/>
  <c r="N14" i="4"/>
  <c r="M14" i="4"/>
  <c r="L14" i="4"/>
  <c r="K14" i="4"/>
  <c r="J14" i="4"/>
  <c r="I14" i="4"/>
  <c r="D14" i="4"/>
  <c r="C14" i="4"/>
  <c r="N13" i="4"/>
  <c r="M13" i="4"/>
  <c r="L13" i="4"/>
  <c r="K13" i="4"/>
  <c r="J13" i="4"/>
  <c r="I13" i="4"/>
  <c r="D13" i="4"/>
  <c r="C13" i="4"/>
  <c r="N12" i="4"/>
  <c r="M12" i="4"/>
  <c r="L12" i="4"/>
  <c r="K12" i="4"/>
  <c r="J12" i="4"/>
  <c r="I12" i="4"/>
  <c r="D12" i="4"/>
  <c r="C12" i="4"/>
  <c r="N11" i="4"/>
  <c r="M11" i="4"/>
  <c r="L11" i="4"/>
  <c r="K11" i="4"/>
  <c r="J11" i="4"/>
  <c r="I11" i="4"/>
  <c r="D11" i="4"/>
  <c r="C11" i="4"/>
  <c r="N10" i="4"/>
  <c r="M10" i="4"/>
  <c r="L10" i="4"/>
  <c r="K10" i="4"/>
  <c r="J10" i="4"/>
  <c r="I10" i="4"/>
  <c r="D10" i="4"/>
  <c r="C10" i="4"/>
  <c r="N9" i="4"/>
  <c r="M9" i="4"/>
  <c r="L9" i="4"/>
  <c r="K9" i="4"/>
  <c r="J9" i="4"/>
  <c r="I9" i="4"/>
  <c r="D9" i="4"/>
  <c r="C9" i="4"/>
  <c r="N8" i="4"/>
  <c r="M8" i="4"/>
  <c r="L8" i="4"/>
  <c r="K8" i="4"/>
  <c r="J8" i="4"/>
  <c r="I8" i="4"/>
  <c r="D8" i="4"/>
  <c r="C8" i="4"/>
  <c r="N7" i="4"/>
  <c r="M7" i="4"/>
  <c r="L7" i="4"/>
  <c r="K7" i="4"/>
  <c r="J7" i="4"/>
  <c r="I7" i="4"/>
  <c r="D7" i="4"/>
  <c r="C7" i="4"/>
  <c r="N6" i="4"/>
  <c r="M6" i="4"/>
  <c r="L6" i="4"/>
  <c r="K6" i="4"/>
  <c r="J6" i="4"/>
  <c r="I6" i="4"/>
  <c r="D6" i="4"/>
  <c r="C6" i="4"/>
  <c r="N5" i="4"/>
  <c r="M5" i="4"/>
  <c r="L5" i="4"/>
  <c r="K5" i="4"/>
  <c r="J5" i="4"/>
  <c r="I5" i="4"/>
  <c r="D5" i="4"/>
  <c r="C5" i="4"/>
  <c r="N4" i="4"/>
  <c r="M4" i="4"/>
  <c r="L4" i="4"/>
  <c r="K4" i="4"/>
  <c r="J4" i="4"/>
  <c r="I4" i="4"/>
  <c r="D4" i="4"/>
  <c r="C4" i="4"/>
  <c r="N3" i="4"/>
  <c r="M3" i="4"/>
  <c r="L3" i="4"/>
  <c r="K3" i="4"/>
  <c r="J3" i="4"/>
  <c r="I3" i="4"/>
  <c r="D3" i="4"/>
  <c r="C3" i="4"/>
  <c r="N2" i="4"/>
  <c r="M2" i="4"/>
  <c r="L2" i="4"/>
  <c r="K2" i="4"/>
  <c r="J2" i="4"/>
  <c r="I2" i="4"/>
  <c r="D2" i="4"/>
  <c r="C2" i="4"/>
  <c r="N40" i="1"/>
  <c r="M40" i="1"/>
  <c r="L40" i="1"/>
  <c r="K40" i="1"/>
  <c r="J40" i="1"/>
  <c r="I40" i="1"/>
  <c r="D40" i="1"/>
  <c r="N39" i="1"/>
  <c r="M39" i="1"/>
  <c r="L39" i="1"/>
  <c r="K39" i="1"/>
  <c r="J39" i="1"/>
  <c r="I39" i="1"/>
  <c r="D39" i="1"/>
  <c r="N38" i="1"/>
  <c r="M38" i="1"/>
  <c r="L38" i="1"/>
  <c r="K38" i="1"/>
  <c r="J38" i="1"/>
  <c r="I38" i="1"/>
  <c r="D38" i="1"/>
  <c r="N37" i="1"/>
  <c r="M37" i="1"/>
  <c r="L37" i="1"/>
  <c r="K37" i="1"/>
  <c r="J37" i="1"/>
  <c r="I37" i="1"/>
  <c r="D37" i="1"/>
  <c r="N36" i="1"/>
  <c r="M36" i="1"/>
  <c r="L36" i="1"/>
  <c r="K36" i="1"/>
  <c r="J36" i="1"/>
  <c r="I36" i="1"/>
  <c r="D36" i="1"/>
  <c r="N35" i="1"/>
  <c r="M35" i="1"/>
  <c r="L35" i="1"/>
  <c r="K35" i="1"/>
  <c r="J35" i="1"/>
  <c r="I35" i="1"/>
  <c r="D35" i="1"/>
  <c r="N34" i="1"/>
  <c r="M34" i="1"/>
  <c r="L34" i="1"/>
  <c r="K34" i="1"/>
  <c r="J34" i="1"/>
  <c r="I34" i="1"/>
  <c r="D34" i="1"/>
  <c r="N33" i="1"/>
  <c r="M33" i="1"/>
  <c r="L33" i="1"/>
  <c r="K33" i="1"/>
  <c r="J33" i="1"/>
  <c r="I33" i="1"/>
  <c r="D33" i="1"/>
  <c r="N32" i="1"/>
  <c r="M32" i="1"/>
  <c r="L32" i="1"/>
  <c r="K32" i="1"/>
  <c r="J32" i="1"/>
  <c r="I32" i="1"/>
  <c r="D32" i="1"/>
  <c r="N31" i="1"/>
  <c r="M31" i="1"/>
  <c r="L31" i="1"/>
  <c r="K31" i="1"/>
  <c r="J31" i="1"/>
  <c r="I31" i="1"/>
  <c r="D31" i="1"/>
  <c r="N30" i="1"/>
  <c r="M30" i="1"/>
  <c r="L30" i="1"/>
  <c r="K30" i="1"/>
  <c r="J30" i="1"/>
  <c r="I30" i="1"/>
  <c r="D30" i="1"/>
  <c r="N29" i="1"/>
  <c r="M29" i="1"/>
  <c r="L29" i="1"/>
  <c r="K29" i="1"/>
  <c r="J29" i="1"/>
  <c r="I29" i="1"/>
  <c r="D29" i="1"/>
  <c r="N28" i="1"/>
  <c r="M28" i="1"/>
  <c r="L28" i="1"/>
  <c r="K28" i="1"/>
  <c r="J28" i="1"/>
  <c r="I28" i="1"/>
  <c r="D28" i="1"/>
  <c r="N27" i="1"/>
  <c r="M27" i="1"/>
  <c r="L27" i="1"/>
  <c r="K27" i="1"/>
  <c r="J27" i="1"/>
  <c r="I27" i="1"/>
  <c r="D27" i="1"/>
  <c r="N26" i="1"/>
  <c r="M26" i="1"/>
  <c r="L26" i="1"/>
  <c r="K26" i="1"/>
  <c r="J26" i="1"/>
  <c r="I26" i="1"/>
  <c r="D26" i="1"/>
  <c r="N25" i="1"/>
  <c r="M25" i="1"/>
  <c r="L25" i="1"/>
  <c r="K25" i="1"/>
  <c r="J25" i="1"/>
  <c r="I25" i="1"/>
  <c r="D25" i="1"/>
  <c r="N24" i="1"/>
  <c r="M24" i="1"/>
  <c r="L24" i="1"/>
  <c r="K24" i="1"/>
  <c r="J24" i="1"/>
  <c r="I24" i="1"/>
  <c r="D24" i="1"/>
  <c r="N23" i="1"/>
  <c r="M23" i="1"/>
  <c r="L23" i="1"/>
  <c r="K23" i="1"/>
  <c r="J23" i="1"/>
  <c r="I23" i="1"/>
  <c r="D23" i="1"/>
  <c r="N22" i="1"/>
  <c r="M22" i="1"/>
  <c r="L22" i="1"/>
  <c r="K22" i="1"/>
  <c r="J22" i="1"/>
  <c r="I22" i="1"/>
  <c r="D22" i="1"/>
  <c r="N21" i="1"/>
  <c r="M21" i="1"/>
  <c r="L21" i="1"/>
  <c r="K21" i="1"/>
  <c r="J21" i="1"/>
  <c r="I21" i="1"/>
  <c r="D21" i="1"/>
  <c r="N20" i="1"/>
  <c r="M20" i="1"/>
  <c r="L20" i="1"/>
  <c r="K20" i="1"/>
  <c r="J20" i="1"/>
  <c r="I20" i="1"/>
  <c r="D20" i="1"/>
  <c r="N19" i="1"/>
  <c r="M19" i="1"/>
  <c r="L19" i="1"/>
  <c r="K19" i="1"/>
  <c r="J19" i="1"/>
  <c r="I19" i="1"/>
  <c r="D19" i="1"/>
  <c r="N18" i="1"/>
  <c r="M18" i="1"/>
  <c r="L18" i="1"/>
  <c r="K18" i="1"/>
  <c r="J18" i="1"/>
  <c r="I18" i="1"/>
  <c r="D18" i="1"/>
  <c r="N17" i="1"/>
  <c r="M17" i="1"/>
  <c r="L17" i="1"/>
  <c r="K17" i="1"/>
  <c r="J17" i="1"/>
  <c r="I17" i="1"/>
  <c r="D17" i="1"/>
  <c r="N16" i="1"/>
  <c r="M16" i="1"/>
  <c r="L16" i="1"/>
  <c r="K16" i="1"/>
  <c r="J16" i="1"/>
  <c r="I16" i="1"/>
  <c r="D16" i="1"/>
  <c r="N15" i="1"/>
  <c r="M15" i="1"/>
  <c r="L15" i="1"/>
  <c r="K15" i="1"/>
  <c r="J15" i="1"/>
  <c r="I15" i="1"/>
  <c r="D15" i="1"/>
  <c r="N14" i="1"/>
  <c r="M14" i="1"/>
  <c r="L14" i="1"/>
  <c r="K14" i="1"/>
  <c r="J14" i="1"/>
  <c r="I14" i="1"/>
  <c r="D14" i="1"/>
  <c r="N13" i="1"/>
  <c r="M13" i="1"/>
  <c r="L13" i="1"/>
  <c r="K13" i="1"/>
  <c r="J13" i="1"/>
  <c r="I13" i="1"/>
  <c r="D13" i="1"/>
  <c r="N12" i="1"/>
  <c r="M12" i="1"/>
  <c r="L12" i="1"/>
  <c r="K12" i="1"/>
  <c r="J12" i="1"/>
  <c r="I12" i="1"/>
  <c r="D12" i="1"/>
  <c r="N11" i="1"/>
  <c r="M11" i="1"/>
  <c r="L11" i="1"/>
  <c r="K11" i="1"/>
  <c r="J11" i="1"/>
  <c r="I11" i="1"/>
  <c r="D11" i="1"/>
  <c r="N10" i="1"/>
  <c r="M10" i="1"/>
  <c r="L10" i="1"/>
  <c r="K10" i="1"/>
  <c r="J10" i="1"/>
  <c r="I10" i="1"/>
  <c r="D10" i="1"/>
  <c r="N9" i="1"/>
  <c r="M9" i="1"/>
  <c r="L9" i="1"/>
  <c r="K9" i="1"/>
  <c r="J9" i="1"/>
  <c r="I9" i="1"/>
  <c r="D9" i="1"/>
  <c r="N8" i="1"/>
  <c r="M8" i="1"/>
  <c r="L8" i="1"/>
  <c r="K8" i="1"/>
  <c r="J8" i="1"/>
  <c r="I8" i="1"/>
  <c r="D8" i="1"/>
  <c r="N7" i="1"/>
  <c r="M7" i="1"/>
  <c r="L7" i="1"/>
  <c r="K7" i="1"/>
  <c r="J7" i="1"/>
  <c r="I7" i="1"/>
  <c r="D7" i="1"/>
  <c r="N6" i="1"/>
  <c r="M6" i="1"/>
  <c r="L6" i="1"/>
  <c r="K6" i="1"/>
  <c r="J6" i="1"/>
  <c r="I6" i="1"/>
  <c r="D6" i="1"/>
  <c r="N5" i="1"/>
  <c r="M5" i="1"/>
  <c r="L5" i="1"/>
  <c r="K5" i="1"/>
  <c r="J5" i="1"/>
  <c r="I5" i="1"/>
  <c r="D5" i="1"/>
  <c r="N4" i="1"/>
  <c r="M4" i="1"/>
  <c r="L4" i="1"/>
  <c r="K4" i="1"/>
  <c r="J4" i="1"/>
  <c r="I4" i="1"/>
  <c r="D4" i="1"/>
  <c r="N3" i="1"/>
  <c r="M3" i="1"/>
  <c r="L3" i="1"/>
  <c r="K3" i="1"/>
  <c r="J3" i="1"/>
  <c r="I3" i="1"/>
  <c r="D3" i="1"/>
  <c r="N2" i="1"/>
  <c r="M2" i="1"/>
  <c r="L2" i="1"/>
  <c r="K2" i="1"/>
  <c r="I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6" i="19"/>
  <c r="G43" i="19" l="1"/>
  <c r="G45" i="19" l="1"/>
  <c r="G53" i="19"/>
  <c r="F41" i="8" l="1"/>
  <c r="F45" i="7"/>
  <c r="P6" i="19"/>
  <c r="P5" i="19"/>
  <c r="G39" i="19"/>
  <c r="G47" i="19"/>
  <c r="G55" i="19"/>
  <c r="G69" i="19"/>
  <c r="G12" i="19"/>
  <c r="G50" i="19"/>
  <c r="G71" i="19"/>
  <c r="G59" i="19"/>
  <c r="G61" i="19"/>
  <c r="G68" i="19"/>
  <c r="G52" i="19"/>
  <c r="G67" i="19"/>
  <c r="G64" i="19"/>
  <c r="G63" i="19"/>
  <c r="G65" i="19"/>
  <c r="G62" i="19"/>
  <c r="H22" i="1"/>
  <c r="G28" i="19"/>
  <c r="G29" i="19"/>
  <c r="G11" i="19"/>
  <c r="H32" i="4" l="1"/>
  <c r="H32" i="1"/>
  <c r="H8" i="1"/>
  <c r="H20" i="4"/>
  <c r="H14" i="4"/>
  <c r="H4" i="1"/>
  <c r="H26" i="4"/>
  <c r="H35" i="4"/>
  <c r="H13" i="1"/>
  <c r="H9" i="1"/>
  <c r="H5" i="1"/>
  <c r="H3" i="1"/>
  <c r="H29" i="1"/>
  <c r="H25" i="1"/>
  <c r="H19" i="1"/>
  <c r="H33" i="1"/>
  <c r="H28" i="1"/>
  <c r="H26" i="1"/>
  <c r="H24" i="1"/>
  <c r="H5" i="4"/>
  <c r="H29" i="4"/>
  <c r="H19" i="4"/>
  <c r="H15" i="4"/>
  <c r="H7" i="4"/>
  <c r="H8" i="4"/>
  <c r="H14" i="1"/>
  <c r="H38" i="4"/>
  <c r="H31" i="4"/>
  <c r="H24" i="4"/>
  <c r="H22" i="4"/>
  <c r="H13" i="4"/>
  <c r="H38" i="1"/>
  <c r="H36" i="1"/>
  <c r="H39" i="4"/>
  <c r="H37" i="4"/>
  <c r="H33" i="4"/>
  <c r="H30" i="4"/>
  <c r="H21" i="4"/>
  <c r="H16" i="4"/>
  <c r="H10" i="4"/>
  <c r="H10" i="1"/>
  <c r="H34" i="4"/>
  <c r="H36" i="4"/>
  <c r="H27" i="4"/>
  <c r="H23" i="4"/>
  <c r="H4" i="4"/>
  <c r="H2" i="4"/>
  <c r="H20" i="1"/>
  <c r="H17" i="1"/>
  <c r="H18" i="4"/>
  <c r="H6" i="4"/>
  <c r="H21" i="1"/>
  <c r="H11" i="4"/>
  <c r="H9" i="4"/>
  <c r="H3" i="4"/>
  <c r="H37" i="1"/>
  <c r="H31" i="1"/>
  <c r="H15" i="1"/>
  <c r="H6" i="1"/>
  <c r="H25" i="4"/>
  <c r="H28" i="4"/>
  <c r="H17" i="4"/>
  <c r="H12" i="4"/>
  <c r="H40" i="1"/>
  <c r="H35" i="1"/>
  <c r="H27" i="1"/>
  <c r="H18" i="1"/>
  <c r="H16" i="1"/>
  <c r="H11" i="1"/>
  <c r="H2" i="1"/>
  <c r="H39" i="1"/>
  <c r="H34" i="1"/>
  <c r="H30" i="1"/>
  <c r="H23" i="1"/>
  <c r="H12" i="1"/>
  <c r="H7" i="1"/>
  <c r="G19" i="19"/>
  <c r="G20" i="19"/>
  <c r="G18" i="19"/>
  <c r="G13" i="19"/>
  <c r="G35" i="19"/>
  <c r="G37" i="19"/>
  <c r="G24" i="19"/>
  <c r="G31" i="19"/>
  <c r="G41" i="19"/>
  <c r="G30" i="19"/>
  <c r="G27" i="19"/>
  <c r="G75" i="19"/>
  <c r="G74" i="19"/>
  <c r="G17" i="19"/>
  <c r="G58" i="19"/>
  <c r="G46" i="19"/>
  <c r="G42" i="19"/>
  <c r="G16" i="19"/>
  <c r="G38" i="19" l="1"/>
  <c r="G51" i="19"/>
  <c r="G70" i="19"/>
  <c r="G32" i="19"/>
  <c r="G23" i="19"/>
  <c r="G22" i="19"/>
  <c r="G60" i="19"/>
  <c r="G54" i="19"/>
  <c r="G57" i="19"/>
  <c r="G15" i="19"/>
  <c r="G48" i="19"/>
  <c r="G72" i="19"/>
  <c r="G36" i="19"/>
  <c r="G14" i="19"/>
  <c r="G21" i="19"/>
  <c r="G40" i="19"/>
  <c r="G76" i="19"/>
  <c r="G77" i="19"/>
  <c r="G25" i="19"/>
  <c r="G26" i="19"/>
  <c r="G33" i="19"/>
  <c r="G73" i="19"/>
  <c r="G44" i="19"/>
  <c r="G66" i="19"/>
  <c r="G56" i="19"/>
  <c r="G78" i="19"/>
  <c r="G49" i="19"/>
  <c r="G34" i="19"/>
  <c r="G94" i="1" l="1"/>
  <c r="G95" i="1"/>
  <c r="G96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36" i="1"/>
  <c r="G119" i="1"/>
  <c r="G120" i="1"/>
  <c r="G121" i="1"/>
  <c r="G122" i="1"/>
  <c r="G124" i="1"/>
  <c r="G125" i="1"/>
  <c r="G126" i="1"/>
  <c r="G127" i="1"/>
  <c r="G128" i="1"/>
  <c r="G134" i="1"/>
  <c r="G135" i="1"/>
  <c r="G129" i="1"/>
  <c r="G130" i="1"/>
  <c r="G131" i="1"/>
  <c r="G132" i="1"/>
  <c r="G133" i="1"/>
  <c r="G93" i="1"/>
  <c r="F133" i="1"/>
  <c r="F132" i="1"/>
  <c r="H132" i="1" s="1"/>
  <c r="F131" i="1"/>
  <c r="F130" i="1"/>
  <c r="F129" i="1"/>
  <c r="F135" i="1"/>
  <c r="H135" i="1" s="1"/>
  <c r="F134" i="1"/>
  <c r="F128" i="1"/>
  <c r="F127" i="1"/>
  <c r="F126" i="1"/>
  <c r="F125" i="1"/>
  <c r="F124" i="1"/>
  <c r="F122" i="1"/>
  <c r="F121" i="1"/>
  <c r="F120" i="1"/>
  <c r="F119" i="1"/>
  <c r="H119" i="1" s="1"/>
  <c r="F136" i="1"/>
  <c r="H136" i="1" s="1"/>
  <c r="F116" i="1"/>
  <c r="H116" i="1" s="1"/>
  <c r="F115" i="1"/>
  <c r="F114" i="1"/>
  <c r="H114" i="1" s="1"/>
  <c r="F113" i="1"/>
  <c r="H113" i="1" s="1"/>
  <c r="F112" i="1"/>
  <c r="H112" i="1" s="1"/>
  <c r="F111" i="1"/>
  <c r="F110" i="1"/>
  <c r="H110" i="1" s="1"/>
  <c r="F109" i="1"/>
  <c r="H109" i="1" s="1"/>
  <c r="F108" i="1"/>
  <c r="F107" i="1"/>
  <c r="F106" i="1"/>
  <c r="F105" i="1"/>
  <c r="H105" i="1" s="1"/>
  <c r="F103" i="1"/>
  <c r="H103" i="1" s="1"/>
  <c r="F102" i="1"/>
  <c r="F101" i="1"/>
  <c r="H101" i="1" s="1"/>
  <c r="F100" i="1"/>
  <c r="H100" i="1" s="1"/>
  <c r="F99" i="1"/>
  <c r="H99" i="1" s="1"/>
  <c r="F98" i="1"/>
  <c r="F96" i="1"/>
  <c r="H96" i="1" s="1"/>
  <c r="F95" i="1"/>
  <c r="H95" i="1" s="1"/>
  <c r="F94" i="1"/>
  <c r="H94" i="1" s="1"/>
  <c r="F93" i="1"/>
  <c r="H128" i="1" l="1"/>
  <c r="H121" i="1"/>
  <c r="H122" i="1"/>
  <c r="H124" i="1"/>
  <c r="H106" i="1"/>
  <c r="H108" i="1"/>
  <c r="H133" i="1"/>
  <c r="H93" i="1"/>
  <c r="H125" i="1"/>
  <c r="H134" i="1"/>
  <c r="H131" i="1"/>
  <c r="H127" i="1"/>
  <c r="H102" i="1"/>
  <c r="H111" i="1"/>
  <c r="H115" i="1"/>
  <c r="H120" i="1"/>
  <c r="H98" i="1"/>
  <c r="H107" i="1"/>
  <c r="H129" i="1"/>
  <c r="H126" i="1"/>
  <c r="H130" i="1"/>
  <c r="H32" i="17" l="1"/>
  <c r="H24" i="17"/>
  <c r="H17" i="17"/>
  <c r="H25" i="17"/>
  <c r="H8" i="17"/>
  <c r="H19" i="17"/>
  <c r="H4" i="17"/>
  <c r="H20" i="17"/>
  <c r="H31" i="17"/>
  <c r="H11" i="17"/>
  <c r="H27" i="17"/>
  <c r="H15" i="17"/>
  <c r="H30" i="17"/>
  <c r="H10" i="17"/>
  <c r="H21" i="17"/>
  <c r="H22" i="17"/>
  <c r="H6" i="17"/>
  <c r="H12" i="17"/>
  <c r="H16" i="17"/>
  <c r="H18" i="17"/>
  <c r="H2" i="17"/>
  <c r="H3" i="17"/>
  <c r="H13" i="17"/>
  <c r="H14" i="17"/>
  <c r="H23" i="17"/>
  <c r="H7" i="17"/>
  <c r="H9" i="17"/>
  <c r="H26" i="17"/>
  <c r="H5" i="17"/>
  <c r="H33" i="17"/>
  <c r="H28" i="17"/>
  <c r="H29" i="17"/>
  <c r="H34" i="17"/>
  <c r="H16" i="16"/>
  <c r="H7" i="16"/>
  <c r="H17" i="16"/>
  <c r="H4" i="16"/>
  <c r="H15" i="16"/>
  <c r="H13" i="16"/>
  <c r="H2" i="16"/>
  <c r="H14" i="16"/>
  <c r="H5" i="16"/>
  <c r="H18" i="16"/>
  <c r="H10" i="16"/>
  <c r="H3" i="16"/>
  <c r="H19" i="16"/>
  <c r="H8" i="16"/>
  <c r="H6" i="16"/>
  <c r="H11" i="16"/>
  <c r="H12" i="16"/>
  <c r="H20" i="16"/>
  <c r="H9" i="16"/>
  <c r="H16" i="15"/>
  <c r="H4" i="15"/>
  <c r="H11" i="15"/>
  <c r="H5" i="15"/>
  <c r="H14" i="15"/>
  <c r="H17" i="15"/>
  <c r="H9" i="15"/>
  <c r="H6" i="15"/>
  <c r="H12" i="15"/>
  <c r="H3" i="15"/>
  <c r="H13" i="15"/>
  <c r="H2" i="15"/>
  <c r="H10" i="15"/>
  <c r="H15" i="15"/>
  <c r="H18" i="15"/>
  <c r="H7" i="15"/>
  <c r="H8" i="15"/>
  <c r="H14" i="14"/>
  <c r="H13" i="14"/>
  <c r="H16" i="14"/>
  <c r="H7" i="14"/>
  <c r="H9" i="14"/>
  <c r="H3" i="14"/>
  <c r="H19" i="14"/>
  <c r="H6" i="14"/>
  <c r="H12" i="14"/>
  <c r="H4" i="14"/>
  <c r="H10" i="14"/>
  <c r="H11" i="14"/>
  <c r="H5" i="14"/>
  <c r="H18" i="14"/>
  <c r="H20" i="14"/>
  <c r="H8" i="14"/>
  <c r="H17" i="14"/>
  <c r="H2" i="14"/>
  <c r="H15" i="14"/>
  <c r="H4" i="11" l="1"/>
  <c r="H30" i="9" l="1"/>
  <c r="H14" i="9"/>
  <c r="H8" i="9"/>
  <c r="H15" i="9"/>
  <c r="H26" i="9"/>
  <c r="H31" i="9"/>
  <c r="H32" i="9"/>
  <c r="H2" i="9"/>
  <c r="H4" i="9"/>
  <c r="H6" i="9"/>
  <c r="H13" i="9"/>
  <c r="H22" i="9"/>
  <c r="H23" i="9"/>
  <c r="H24" i="9"/>
  <c r="H18" i="9"/>
  <c r="H40" i="9"/>
  <c r="H11" i="9"/>
  <c r="H5" i="9"/>
  <c r="H39" i="9"/>
  <c r="H10" i="9"/>
  <c r="H16" i="9"/>
  <c r="H29" i="9"/>
  <c r="H17" i="9"/>
  <c r="H27" i="9"/>
  <c r="H3" i="9"/>
  <c r="H7" i="9"/>
  <c r="H34" i="9"/>
  <c r="H19" i="9"/>
  <c r="H21" i="9"/>
  <c r="H28" i="9"/>
  <c r="H9" i="9"/>
  <c r="H37" i="9"/>
  <c r="H12" i="9"/>
  <c r="H36" i="9"/>
  <c r="H38" i="9"/>
  <c r="H35" i="9"/>
  <c r="H20" i="9"/>
  <c r="H33" i="9"/>
  <c r="H2" i="11"/>
  <c r="H5" i="11"/>
  <c r="H10" i="11"/>
  <c r="H6" i="11"/>
  <c r="H11" i="11"/>
  <c r="H7" i="11"/>
  <c r="H8" i="11"/>
  <c r="H9" i="11"/>
  <c r="H16" i="11"/>
  <c r="H12" i="11"/>
  <c r="H17" i="11"/>
  <c r="H13" i="11"/>
  <c r="H14" i="11"/>
  <c r="H18" i="11"/>
  <c r="H15" i="11"/>
  <c r="H7" i="10"/>
  <c r="H6" i="10"/>
  <c r="H9" i="10"/>
  <c r="H12" i="10"/>
  <c r="H8" i="10"/>
  <c r="H10" i="10"/>
  <c r="H4" i="10"/>
  <c r="H34" i="10"/>
  <c r="H18" i="10"/>
  <c r="H15" i="10"/>
  <c r="H19" i="10"/>
  <c r="H16" i="10"/>
  <c r="H21" i="10"/>
  <c r="H14" i="10"/>
  <c r="H35" i="10"/>
  <c r="H25" i="10"/>
  <c r="H24" i="10"/>
  <c r="H13" i="10"/>
  <c r="H40" i="10"/>
  <c r="H17" i="10"/>
  <c r="H38" i="10"/>
  <c r="H30" i="10"/>
  <c r="H22" i="10"/>
  <c r="H23" i="10"/>
  <c r="H28" i="10"/>
  <c r="H33" i="10"/>
  <c r="H37" i="10"/>
  <c r="H20" i="10"/>
  <c r="H26" i="10"/>
  <c r="H29" i="10"/>
  <c r="H39" i="10"/>
  <c r="H36" i="10"/>
  <c r="H32" i="10"/>
  <c r="H27" i="10"/>
  <c r="H31" i="10"/>
  <c r="H5" i="12"/>
  <c r="H17" i="12"/>
  <c r="H2" i="12"/>
  <c r="H22" i="12"/>
  <c r="H3" i="12"/>
  <c r="H18" i="12"/>
  <c r="H8" i="12"/>
  <c r="H27" i="12"/>
  <c r="H12" i="12"/>
  <c r="H26" i="12"/>
  <c r="H13" i="12"/>
  <c r="H4" i="12"/>
  <c r="H6" i="12"/>
  <c r="H14" i="12"/>
  <c r="H28" i="12"/>
  <c r="H29" i="12"/>
  <c r="H9" i="12"/>
  <c r="H7" i="12"/>
  <c r="H10" i="12"/>
  <c r="H20" i="12"/>
  <c r="H30" i="12"/>
  <c r="H16" i="12"/>
  <c r="H21" i="12"/>
  <c r="H25" i="12"/>
  <c r="H19" i="12"/>
  <c r="H23" i="12"/>
  <c r="H31" i="12"/>
  <c r="H15" i="12"/>
  <c r="H11" i="12"/>
  <c r="H16" i="13"/>
  <c r="H4" i="13"/>
  <c r="H3" i="13"/>
  <c r="H5" i="13"/>
  <c r="H8" i="13"/>
  <c r="H9" i="13"/>
  <c r="H11" i="13"/>
  <c r="H6" i="13"/>
  <c r="H13" i="13"/>
  <c r="H7" i="13"/>
  <c r="H21" i="13"/>
  <c r="H10" i="13"/>
  <c r="H19" i="13"/>
  <c r="H17" i="13"/>
  <c r="H23" i="13"/>
  <c r="H12" i="13"/>
  <c r="H14" i="13"/>
  <c r="H18" i="13"/>
  <c r="H15" i="13"/>
  <c r="H24" i="13"/>
  <c r="H22" i="13"/>
  <c r="H20" i="13"/>
  <c r="H2" i="13"/>
  <c r="H24" i="12"/>
  <c r="H5" i="10"/>
  <c r="H2" i="10"/>
  <c r="H3" i="10"/>
  <c r="H11" i="10"/>
  <c r="H3" i="11"/>
  <c r="H25" i="9"/>
  <c r="H6" i="8"/>
  <c r="H20" i="8"/>
  <c r="H28" i="8"/>
  <c r="H23" i="8"/>
  <c r="H3" i="8"/>
  <c r="H4" i="8"/>
  <c r="H21" i="8"/>
  <c r="H9" i="8"/>
  <c r="H27" i="8"/>
  <c r="H30" i="8"/>
  <c r="H29" i="8"/>
  <c r="H12" i="8"/>
  <c r="H5" i="8"/>
  <c r="H7" i="8"/>
  <c r="H13" i="8"/>
  <c r="H8" i="8"/>
  <c r="H17" i="8"/>
  <c r="H31" i="8"/>
  <c r="H32" i="8"/>
  <c r="H10" i="8"/>
  <c r="H2" i="8"/>
  <c r="H11" i="8"/>
  <c r="H14" i="8"/>
  <c r="H22" i="8"/>
  <c r="H15" i="8"/>
  <c r="H33" i="8"/>
  <c r="H18" i="8"/>
  <c r="H26" i="8"/>
  <c r="H24" i="8"/>
  <c r="H34" i="8"/>
  <c r="H19" i="8"/>
  <c r="H16" i="8"/>
  <c r="H25" i="8"/>
  <c r="H28" i="7"/>
  <c r="H2" i="7"/>
  <c r="H7" i="7"/>
  <c r="H13" i="7"/>
  <c r="H25" i="7"/>
  <c r="H26" i="7"/>
  <c r="H6" i="7"/>
  <c r="H23" i="7"/>
  <c r="H10" i="7"/>
  <c r="H8" i="7"/>
  <c r="H34" i="7"/>
  <c r="H15" i="7"/>
  <c r="H33" i="7"/>
  <c r="H17" i="7"/>
  <c r="H5" i="7"/>
  <c r="H16" i="7"/>
  <c r="H9" i="7"/>
  <c r="H31" i="7"/>
  <c r="H20" i="7"/>
  <c r="H35" i="7"/>
  <c r="H18" i="7"/>
  <c r="H36" i="7"/>
  <c r="H11" i="7"/>
  <c r="H12" i="7"/>
  <c r="H14" i="7"/>
  <c r="H3" i="7"/>
  <c r="H37" i="7"/>
  <c r="H32" i="7"/>
  <c r="H30" i="7"/>
  <c r="H24" i="7"/>
  <c r="H21" i="7"/>
  <c r="H29" i="7"/>
  <c r="H27" i="7"/>
  <c r="H38" i="7"/>
  <c r="H22" i="7"/>
  <c r="H19" i="7"/>
  <c r="H4" i="7"/>
  <c r="H4" i="6"/>
  <c r="H5" i="6"/>
  <c r="H6" i="6"/>
  <c r="H7" i="6"/>
  <c r="H8" i="6"/>
  <c r="H25" i="6"/>
  <c r="H9" i="6"/>
  <c r="H26" i="6"/>
  <c r="H10" i="6"/>
  <c r="H11" i="6"/>
  <c r="H18" i="6"/>
  <c r="H12" i="6"/>
  <c r="H13" i="6"/>
  <c r="H14" i="6"/>
  <c r="H15" i="6"/>
  <c r="H16" i="6"/>
  <c r="H17" i="6"/>
  <c r="H19" i="6"/>
  <c r="H20" i="6"/>
  <c r="H21" i="6"/>
  <c r="H22" i="6"/>
  <c r="H23" i="6"/>
  <c r="H24" i="6"/>
  <c r="H27" i="6"/>
  <c r="H28" i="6"/>
  <c r="H29" i="6"/>
  <c r="H2" i="6"/>
  <c r="H31" i="6"/>
  <c r="H32" i="6"/>
  <c r="H33" i="6"/>
  <c r="H34" i="6"/>
  <c r="H30" i="6"/>
  <c r="H3" i="6"/>
  <c r="H2" i="5"/>
  <c r="H5" i="5"/>
  <c r="H16" i="5"/>
  <c r="H6" i="5"/>
  <c r="H7" i="5"/>
  <c r="H8" i="5"/>
  <c r="H9" i="5"/>
  <c r="H10" i="5"/>
  <c r="H15" i="5"/>
  <c r="H11" i="5"/>
  <c r="H25" i="5"/>
  <c r="H12" i="5"/>
  <c r="H13" i="5"/>
  <c r="H14" i="5"/>
  <c r="H17" i="5"/>
  <c r="H18" i="5"/>
  <c r="H19" i="5"/>
  <c r="H20" i="5"/>
  <c r="H21" i="5"/>
  <c r="H22" i="5"/>
  <c r="H23" i="5"/>
  <c r="H24" i="5"/>
  <c r="H26" i="5"/>
  <c r="H27" i="5"/>
  <c r="H28" i="5"/>
  <c r="H30" i="5"/>
  <c r="H29" i="5"/>
  <c r="H3" i="5"/>
  <c r="H32" i="5"/>
  <c r="H33" i="5"/>
  <c r="H34" i="5"/>
  <c r="H31" i="5"/>
  <c r="H35" i="5"/>
  <c r="H4" i="5"/>
</calcChain>
</file>

<file path=xl/sharedStrings.xml><?xml version="1.0" encoding="utf-8"?>
<sst xmlns="http://schemas.openxmlformats.org/spreadsheetml/2006/main" count="3131" uniqueCount="806">
  <si>
    <t>ID</t>
  </si>
  <si>
    <t>Name</t>
  </si>
  <si>
    <t>Weight</t>
  </si>
  <si>
    <t>Impact</t>
  </si>
  <si>
    <t>Machete</t>
  </si>
  <si>
    <t>Assassin Sword</t>
  </si>
  <si>
    <t>DMG 2</t>
  </si>
  <si>
    <t>–</t>
  </si>
  <si>
    <t>Slow Down</t>
  </si>
  <si>
    <t>Bleeding</t>
  </si>
  <si>
    <t>Haunted</t>
  </si>
  <si>
    <t>Brand</t>
  </si>
  <si>
    <t>Pain</t>
  </si>
  <si>
    <t>Broken Golem Rapier</t>
  </si>
  <si>
    <t>Increases damage of Weapon Skills</t>
  </si>
  <si>
    <t>Desert Khopesh</t>
  </si>
  <si>
    <t>Fang Sword</t>
  </si>
  <si>
    <t>Gold-Lich Sword</t>
  </si>
  <si>
    <t>Doomed</t>
  </si>
  <si>
    <t>Extreme Poison</t>
  </si>
  <si>
    <t>Jade Scimitar</t>
  </si>
  <si>
    <t>Weaken</t>
  </si>
  <si>
    <t>Maelstrom Blade</t>
  </si>
  <si>
    <t>Confusion</t>
  </si>
  <si>
    <t>Marble Sword</t>
  </si>
  <si>
    <t>Increases the damage of weapon skills</t>
  </si>
  <si>
    <t>Holy Blaze</t>
  </si>
  <si>
    <t>Burning</t>
  </si>
  <si>
    <t>Old Legion Gladius</t>
  </si>
  <si>
    <t>Palladium Sword</t>
  </si>
  <si>
    <t>Radiant Wolf Sword</t>
  </si>
  <si>
    <t>∞</t>
  </si>
  <si>
    <t>Runic Blade (weapon)</t>
  </si>
  <si>
    <t>Blaze</t>
  </si>
  <si>
    <t>Steel Sabre</t>
  </si>
  <si>
    <t>Strange Rusted Sword</t>
  </si>
  <si>
    <t>Elemental Vulnerability</t>
  </si>
  <si>
    <t>Tsar Sword</t>
  </si>
  <si>
    <t>Leeches health on hit</t>
  </si>
  <si>
    <t>Wolf Sword</t>
  </si>
  <si>
    <t>10 Frost</t>
  </si>
  <si>
    <t>Total DMG</t>
  </si>
  <si>
    <t>Effects</t>
  </si>
  <si>
    <t>-10% mana</t>
  </si>
  <si>
    <t>0.1</t>
  </si>
  <si>
    <t>Assassin Claymore</t>
  </si>
  <si>
    <t>Scorched</t>
  </si>
  <si>
    <t>Fang Greatsword</t>
  </si>
  <si>
    <t>Gold-Lich Claymore</t>
  </si>
  <si>
    <t>Golem Rapier</t>
  </si>
  <si>
    <t>Iron Claymore</t>
  </si>
  <si>
    <t>Marble Claymore</t>
  </si>
  <si>
    <t>Palladium Claymore</t>
  </si>
  <si>
    <t>Pathfinder Claymore</t>
  </si>
  <si>
    <t>Prayer Claymore</t>
  </si>
  <si>
    <t>Royal Great-Khopesh</t>
  </si>
  <si>
    <t>Sinner Claymore</t>
  </si>
  <si>
    <t>15 Frost</t>
  </si>
  <si>
    <t>13 Decay</t>
  </si>
  <si>
    <t>Starchild Claymore</t>
  </si>
  <si>
    <t>Thermal Claymore</t>
  </si>
  <si>
    <t>Thorny Claymore</t>
  </si>
  <si>
    <t>Tsar Claymore</t>
  </si>
  <si>
    <t>Wolf Claymore</t>
  </si>
  <si>
    <t>Zagis' Saw</t>
  </si>
  <si>
    <t>Beast Golem Axe</t>
  </si>
  <si>
    <t>Brutal Axe</t>
  </si>
  <si>
    <t>Butcher's Cleaver</t>
  </si>
  <si>
    <t>Fang Axe</t>
  </si>
  <si>
    <t>Hatchet</t>
  </si>
  <si>
    <t>Horror Axe</t>
  </si>
  <si>
    <t>Iron Axe</t>
  </si>
  <si>
    <t>Living Wood Axe</t>
  </si>
  <si>
    <t>Marble Axe</t>
  </si>
  <si>
    <t>Pain in the Axe</t>
  </si>
  <si>
    <t>Palladium Axe</t>
  </si>
  <si>
    <t>Sunfall Axe</t>
  </si>
  <si>
    <t>Tsar Axe</t>
  </si>
  <si>
    <t>Tuanosaur Axe</t>
  </si>
  <si>
    <t>Extreme Bleeding</t>
  </si>
  <si>
    <t>Brutal Greataxe</t>
  </si>
  <si>
    <t>Crescent Greataxe</t>
  </si>
  <si>
    <t>Fang Greataxe</t>
  </si>
  <si>
    <t>Felling Greataxe</t>
  </si>
  <si>
    <t>Giantkind Greataxe</t>
  </si>
  <si>
    <t>Iron Greataxe</t>
  </si>
  <si>
    <t>Kelvin's Greataxe</t>
  </si>
  <si>
    <t>Marble Greataxe</t>
  </si>
  <si>
    <t>Palladium Greataxe</t>
  </si>
  <si>
    <t>Tsar Greataxe</t>
  </si>
  <si>
    <t>Tuanosaur Greataxe</t>
  </si>
  <si>
    <t>Worldedge Greataxe</t>
  </si>
  <si>
    <t>Etheral Axe</t>
  </si>
  <si>
    <t>Blacksmith's Vintage Hammer</t>
  </si>
  <si>
    <t>Brutal Club</t>
  </si>
  <si>
    <t>Fang Club</t>
  </si>
  <si>
    <t>Giant Iron Key</t>
  </si>
  <si>
    <t>Gold-Lich Mace</t>
  </si>
  <si>
    <t>Iron Mace</t>
  </si>
  <si>
    <t>Jade-Lich Mace</t>
  </si>
  <si>
    <t>Mace of Seasons</t>
  </si>
  <si>
    <t>Marble Morningstar</t>
  </si>
  <si>
    <t>Merton's Firepoker</t>
  </si>
  <si>
    <t>Obsidian Mace</t>
  </si>
  <si>
    <t>Palladium Mace</t>
  </si>
  <si>
    <t>Primitive Club</t>
  </si>
  <si>
    <t>Skycrown Mace</t>
  </si>
  <si>
    <t>Tsar Mace</t>
  </si>
  <si>
    <t>Brutal Greatmace</t>
  </si>
  <si>
    <t>Challenger Greathammer</t>
  </si>
  <si>
    <t>Fang Greatclub</t>
  </si>
  <si>
    <t>Aetherbomb</t>
  </si>
  <si>
    <t>Iron Greathammer</t>
  </si>
  <si>
    <t>Manticore Greatmace</t>
  </si>
  <si>
    <t>Mantis Greatpick</t>
  </si>
  <si>
    <t>Marble Greathammer</t>
  </si>
  <si>
    <t>Mining Pick</t>
  </si>
  <si>
    <t>Obsidian Greatmace</t>
  </si>
  <si>
    <t>Palladium Greathammer</t>
  </si>
  <si>
    <t>Pillar Greathammer</t>
  </si>
  <si>
    <t>Pyrite Greathammer</t>
  </si>
  <si>
    <t>Tsar Greathammer</t>
  </si>
  <si>
    <t>Wolf Greathammer</t>
  </si>
  <si>
    <t>Beast Golem Halberd</t>
  </si>
  <si>
    <t>Cleaver Halberd</t>
  </si>
  <si>
    <t>Crescent Scythe</t>
  </si>
  <si>
    <t>Dreamer Halberd</t>
  </si>
  <si>
    <t>Fang Halberd</t>
  </si>
  <si>
    <t>Ghost Reaper</t>
  </si>
  <si>
    <t>Giantkind Halberd</t>
  </si>
  <si>
    <t>Iron Halberd</t>
  </si>
  <si>
    <t>Marble Halberd</t>
  </si>
  <si>
    <t>Mushroom Halberd</t>
  </si>
  <si>
    <t>Poison</t>
  </si>
  <si>
    <t>Palladium Halberd</t>
  </si>
  <si>
    <t>Sanguine Cleaver</t>
  </si>
  <si>
    <t>Spore Halberd</t>
  </si>
  <si>
    <t>Poisoned</t>
  </si>
  <si>
    <t>Thrice-Wrought Halberd</t>
  </si>
  <si>
    <t>Troglodyte Pole Mace</t>
  </si>
  <si>
    <t>Tsar Halberd</t>
  </si>
  <si>
    <t>Worn Guisarme</t>
  </si>
  <si>
    <t>Compasswood Staff</t>
  </si>
  <si>
    <t>Jade-Lich Staff</t>
  </si>
  <si>
    <t>Mage's Poking Stick</t>
  </si>
  <si>
    <t>Master's Staff</t>
  </si>
  <si>
    <t>Quarterstaff</t>
  </si>
  <si>
    <t>Rotwood Staff</t>
  </si>
  <si>
    <t>Scholar's Staff</t>
  </si>
  <si>
    <t>Troglodyte Staff</t>
  </si>
  <si>
    <t>Brutal Spear</t>
  </si>
  <si>
    <t>Fang Trident</t>
  </si>
  <si>
    <t>Fishing Harpoon</t>
  </si>
  <si>
    <t>Gold-Lich Spear</t>
  </si>
  <si>
    <t>Griigmerk kÄramerk</t>
  </si>
  <si>
    <t>Iron Spear</t>
  </si>
  <si>
    <t>Marble Spear</t>
  </si>
  <si>
    <t>Old Legion Spear</t>
  </si>
  <si>
    <t>Palladium Spear</t>
  </si>
  <si>
    <t>Phytosaur Spear</t>
  </si>
  <si>
    <t>Pitchfork</t>
  </si>
  <si>
    <t>Thorny Spear</t>
  </si>
  <si>
    <t>Troglodyte Trident</t>
  </si>
  <si>
    <t>Tsar Spear</t>
  </si>
  <si>
    <t>Werlig Spear</t>
  </si>
  <si>
    <t>Crippled</t>
  </si>
  <si>
    <t>Coralhorn Bow</t>
  </si>
  <si>
    <t>Horror Bow</t>
  </si>
  <si>
    <t>Recurve Bow</t>
  </si>
  <si>
    <t>Simple Bow</t>
  </si>
  <si>
    <t>War Bow</t>
  </si>
  <si>
    <t>Ruined Halberd</t>
  </si>
  <si>
    <t>Hailfrost Bow</t>
  </si>
  <si>
    <t>Virgin Bow</t>
  </si>
  <si>
    <t>7 (Fr), 7 (L)</t>
  </si>
  <si>
    <t>10 (Fr)</t>
  </si>
  <si>
    <t>10% Ethereal, Fire, Frost, Lightning, Decay</t>
  </si>
  <si>
    <t>7 Fire, 7 Decay</t>
  </si>
  <si>
    <t>7 Fire, 7 Lightning</t>
  </si>
  <si>
    <t>7 Fire, 7 Frost</t>
  </si>
  <si>
    <t>7 Ethereal, 7 Decay</t>
  </si>
  <si>
    <t>15 Ethereal, 15 Lightning</t>
  </si>
  <si>
    <t>7 Ethereal, 7Frost</t>
  </si>
  <si>
    <t>7 Lightning, 7 Decay</t>
  </si>
  <si>
    <t>15 Fire, 15 Frost</t>
  </si>
  <si>
    <t>AoE Ethereal blast on hit (Dmg 2 and each hit reduces Ethereal Resistance by 30%)</t>
  </si>
  <si>
    <t>NEEDS REVAMPING: e.g. unblockable or needs arcane runes</t>
  </si>
  <si>
    <t>Vigilante Sword (LEGACY: from Militia Sword)</t>
  </si>
  <si>
    <t>Cerulean Sabre (LEGACY: from Steel Sabre)</t>
  </si>
  <si>
    <t>Savage Sword (LEGACY: from Fang Sword)</t>
  </si>
  <si>
    <t>Masterpiece Sword (LEGACY: from Damascene Sword)</t>
  </si>
  <si>
    <t>Masterpiece Claymore (LEGACY: Damascene Claymore)</t>
  </si>
  <si>
    <t>Golden Junk Claymore (LEGACY: Junk Claymore)</t>
  </si>
  <si>
    <t>Savage Greatsword (LEGACY: Fang Greatsword)</t>
  </si>
  <si>
    <t>Vigilante Claymore (LEGACY: Militia Claymore)</t>
  </si>
  <si>
    <t>Vigilante Axe (LEGACY)</t>
  </si>
  <si>
    <t>Gold Hatchet (LEGACY)</t>
  </si>
  <si>
    <t>Gold Machete (LEGACY)</t>
  </si>
  <si>
    <t>Savage Axe (LEGACY)</t>
  </si>
  <si>
    <t>Savage Greataxe (LEGACY)</t>
  </si>
  <si>
    <t>Gold Greataxe (LEGACY)</t>
  </si>
  <si>
    <t>Fossilized Greataxe (USED TO CRAFT)</t>
  </si>
  <si>
    <t>Masterpiece Greataxe (LEGACY)</t>
  </si>
  <si>
    <t>Gold Club (LEGACY)</t>
  </si>
  <si>
    <t>Savage Club (LEGACY)</t>
  </si>
  <si>
    <t>Savage Greatclub (LEGACY)</t>
  </si>
  <si>
    <t>Gold Mining Pick (LEGACY)</t>
  </si>
  <si>
    <t>Rage, Discipline ON ENEMIES</t>
  </si>
  <si>
    <t>Gold Guisarme (LEGACY)</t>
  </si>
  <si>
    <t>Savage Halberd (LEGACY)</t>
  </si>
  <si>
    <t>Gold Quarterstaff (LEGACY)</t>
  </si>
  <si>
    <t>Masterpiece Bow (LEGACY)</t>
  </si>
  <si>
    <t>-15% Stamina costs, -15% Physical Resistance on Player</t>
  </si>
  <si>
    <t>Masterpiece Halberd (LEGACY)</t>
  </si>
  <si>
    <t>Masterpiece Hammer (LEGACY)</t>
  </si>
  <si>
    <t>DMG 2 is 10 Fire, Frost, Lightning</t>
  </si>
  <si>
    <t>Withering Pole Mace (LEGACY)</t>
  </si>
  <si>
    <t>Ancient Calygrey Staff (LEGACY)</t>
  </si>
  <si>
    <t>Ivory Master's Staff (LEGACY)</t>
  </si>
  <si>
    <t>Crystal Staff (LEGACY)</t>
  </si>
  <si>
    <t>+ 20%</t>
  </si>
  <si>
    <t>Savage Trident (LEGACY)</t>
  </si>
  <si>
    <t>Gold Pitchfork (LEGACY)</t>
  </si>
  <si>
    <t>Gold Harpoon (LEGACY)</t>
  </si>
  <si>
    <t>Withering Trident (LEGACY: Troglodyte Trident)</t>
  </si>
  <si>
    <t>Savage Fang Knuckles (LEGACY)</t>
  </si>
  <si>
    <t>Vigilante Knuckles (LEGACY)</t>
  </si>
  <si>
    <t>Gold Bow (LEGACY)</t>
  </si>
  <si>
    <t>Highest Impact of all weapons. Very slow. Dmg higher than swords, but lower than Greataxes.</t>
  </si>
  <si>
    <t>Highest Impact among 1h weapons. Very slow. Dmg between axes and swords.</t>
  </si>
  <si>
    <t>Highest dmg of all weapons. Quite slow. Impact between swords and maces.</t>
  </si>
  <si>
    <t xml:space="preserve">Very fast. Decent dmg. Low impact. </t>
  </si>
  <si>
    <t>Dmg the same as maces. Lower impact but faster.</t>
  </si>
  <si>
    <t xml:space="preserve">Very fast and long. Very low impact. Dmg lower than 2h swords. </t>
  </si>
  <si>
    <t xml:space="preserve">Very low reach. Fast. Low dmg. Decent impact. </t>
  </si>
  <si>
    <t>DMG Bonus2</t>
  </si>
  <si>
    <t>StamCost</t>
  </si>
  <si>
    <t>Iron Sword</t>
  </si>
  <si>
    <t>DMG 2 Type</t>
  </si>
  <si>
    <t>Astral Sword</t>
  </si>
  <si>
    <t>Chalcedony Sword</t>
  </si>
  <si>
    <t>Damascene Sword</t>
  </si>
  <si>
    <t>Forged Glass Sword</t>
  </si>
  <si>
    <t>Gep’s Blade</t>
  </si>
  <si>
    <t>Hailfrost Sword</t>
  </si>
  <si>
    <t>Horror Sword</t>
  </si>
  <si>
    <t>Kazite Blade</t>
  </si>
  <si>
    <t>Militia Sword</t>
  </si>
  <si>
    <t>Mysterious Blade</t>
  </si>
  <si>
    <t>Obsidian Sword</t>
  </si>
  <si>
    <t>Smoke Sword</t>
  </si>
  <si>
    <t>Vampiric Sword</t>
  </si>
  <si>
    <t>Virgin Sword</t>
  </si>
  <si>
    <t>Decay</t>
  </si>
  <si>
    <t>Fire</t>
  </si>
  <si>
    <t>Frost</t>
  </si>
  <si>
    <t>Ethereal</t>
  </si>
  <si>
    <t>Electric</t>
  </si>
  <si>
    <t>DMG 3 Type</t>
  </si>
  <si>
    <t>DMG 3</t>
  </si>
  <si>
    <t>Astral Greataxe</t>
  </si>
  <si>
    <t>Chalcedony Greataxe</t>
  </si>
  <si>
    <t>Damascene Greataxe</t>
  </si>
  <si>
    <t>Forged Glass Greataxe</t>
  </si>
  <si>
    <t>Galvanic Greataxe</t>
  </si>
  <si>
    <t>Grind</t>
  </si>
  <si>
    <t>Hailfrost Greataxe</t>
  </si>
  <si>
    <t>Horror Greataxe</t>
  </si>
  <si>
    <t>Kazite Greatcleaver</t>
  </si>
  <si>
    <t>Meteoric Greataxe</t>
  </si>
  <si>
    <t>Militia Greataxe</t>
  </si>
  <si>
    <t>Obsidian Greataxe</t>
  </si>
  <si>
    <t>Smoke Greataxe</t>
  </si>
  <si>
    <t>Vampiric Greataxe</t>
  </si>
  <si>
    <t>Vigilante Greataxe</t>
  </si>
  <si>
    <t>Virgin Greataxe</t>
  </si>
  <si>
    <t>Wolf Greataxe</t>
  </si>
  <si>
    <t>Astral Axe</t>
  </si>
  <si>
    <t>Chalcedony Axe</t>
  </si>
  <si>
    <t>Damascene Axe</t>
  </si>
  <si>
    <t>Forged Glass Axe</t>
  </si>
  <si>
    <t>Galvanic Axe</t>
  </si>
  <si>
    <t>Hailfrost Axe</t>
  </si>
  <si>
    <t>Kazite Cleaver</t>
  </si>
  <si>
    <t>Masterpiece Axe</t>
  </si>
  <si>
    <t>Meteoric Axe</t>
  </si>
  <si>
    <t>Militia Axe</t>
  </si>
  <si>
    <t>Obsidian Axe</t>
  </si>
  <si>
    <t>Sandrose</t>
  </si>
  <si>
    <t>Smoke Axe</t>
  </si>
  <si>
    <t>Vampiric Axe</t>
  </si>
  <si>
    <t>Virgin Axe</t>
  </si>
  <si>
    <t>Warm Axe</t>
  </si>
  <si>
    <t>Wolf Axe</t>
  </si>
  <si>
    <t>Astral Claymore</t>
  </si>
  <si>
    <t>Chalcedony Claymore</t>
  </si>
  <si>
    <t>Damascene Claymore</t>
  </si>
  <si>
    <t>Forged Glass Claymore</t>
  </si>
  <si>
    <t>Gep’s Longblade</t>
  </si>
  <si>
    <t>Hailfrost Claymore</t>
  </si>
  <si>
    <t>Great Runic Blade</t>
  </si>
  <si>
    <t>Horror Greatsword</t>
  </si>
  <si>
    <t>Junk Claymore</t>
  </si>
  <si>
    <t>Kazite Greatblade</t>
  </si>
  <si>
    <t>Meteoric Claymore</t>
  </si>
  <si>
    <t>Militia Claymore</t>
  </si>
  <si>
    <t>Mysterious Long Blade</t>
  </si>
  <si>
    <t>Obsidian Claymore</t>
  </si>
  <si>
    <t>Smoke Claymore</t>
  </si>
  <si>
    <t>Vampiric Greatsword</t>
  </si>
  <si>
    <t>Virgin Greatsword</t>
  </si>
  <si>
    <t>Kazite Bow</t>
  </si>
  <si>
    <t>Militia Bow</t>
  </si>
  <si>
    <t>Obsidian Bow</t>
  </si>
  <si>
    <t>Wolf Bow</t>
  </si>
  <si>
    <t>Chalcedony Bow</t>
  </si>
  <si>
    <t>Galvanic Bow</t>
  </si>
  <si>
    <t>Astral Bow</t>
  </si>
  <si>
    <t>Damascene Bow</t>
  </si>
  <si>
    <t>Meteoric Bow</t>
  </si>
  <si>
    <t>Smoke Bow</t>
  </si>
  <si>
    <t>Forged Glass Bow</t>
  </si>
  <si>
    <t>Vampiric Bow</t>
  </si>
  <si>
    <t>Ceremonial Bow</t>
  </si>
  <si>
    <t>Vigilante Bow</t>
  </si>
  <si>
    <t>Tsar Bow</t>
  </si>
  <si>
    <t>Murmure</t>
  </si>
  <si>
    <t>Astral Knuckles</t>
  </si>
  <si>
    <t>Chalcedony Knuckles</t>
  </si>
  <si>
    <t>Brutal Knuckles</t>
  </si>
  <si>
    <t>Cloth Knuckles</t>
  </si>
  <si>
    <t>Damascene Knuckles</t>
  </si>
  <si>
    <t>Fang Knuckles</t>
  </si>
  <si>
    <t>Forged Glass Knuckles</t>
  </si>
  <si>
    <t>Galvanic Fists</t>
  </si>
  <si>
    <t>Golden Iron Knuckles (LEGACY)</t>
  </si>
  <si>
    <t>Gold-Lich Knuckles</t>
  </si>
  <si>
    <t>Hailfrost Knuckles</t>
  </si>
  <si>
    <t>Horror Fists</t>
  </si>
  <si>
    <t>Iron Knuckles</t>
  </si>
  <si>
    <t>Kazite Cestus</t>
  </si>
  <si>
    <t>Marble Fists</t>
  </si>
  <si>
    <t>Masterpiece Knuckles</t>
  </si>
  <si>
    <t>Meteoric Knuckles</t>
  </si>
  <si>
    <t>Militia Knuckles</t>
  </si>
  <si>
    <t>Obsidian Knuckles</t>
  </si>
  <si>
    <t>Palladium Knuckles</t>
  </si>
  <si>
    <t>Porcelain Fists</t>
  </si>
  <si>
    <t>Smoke Knuckles</t>
  </si>
  <si>
    <t>Tokebakicit</t>
  </si>
  <si>
    <t>Tsar Fists</t>
  </si>
  <si>
    <t>Unusual Knuckles</t>
  </si>
  <si>
    <t>Vampiric Knuckles</t>
  </si>
  <si>
    <t>Virgin Knuckles</t>
  </si>
  <si>
    <t>Wolf Knuckles</t>
  </si>
  <si>
    <t>Troglodyte Halberd</t>
  </si>
  <si>
    <t>Kazite Lance</t>
  </si>
  <si>
    <t>Rusted Spear</t>
  </si>
  <si>
    <t>Horror Spear</t>
  </si>
  <si>
    <t>Obsidian Spear</t>
  </si>
  <si>
    <t>Wolf Spear</t>
  </si>
  <si>
    <t>Militia Spear</t>
  </si>
  <si>
    <t>Chalcedony Spear</t>
  </si>
  <si>
    <t>Virgin Spear</t>
  </si>
  <si>
    <t>Galvanic Spear</t>
  </si>
  <si>
    <t>Astral Spear</t>
  </si>
  <si>
    <t>Smoke Spear</t>
  </si>
  <si>
    <t>Damascene Spear</t>
  </si>
  <si>
    <t>Hailfrost Spear</t>
  </si>
  <si>
    <t>Meteoric Spear</t>
  </si>
  <si>
    <t>Forged Glass Spear</t>
  </si>
  <si>
    <t>Vampiric Spear</t>
  </si>
  <si>
    <t>Vigilante Spear</t>
  </si>
  <si>
    <t>Masterpiece Spear</t>
  </si>
  <si>
    <t>Shriek</t>
  </si>
  <si>
    <t>Calygrey Staff</t>
  </si>
  <si>
    <t>Cracked Red Moon</t>
  </si>
  <si>
    <t>Astral Staff</t>
  </si>
  <si>
    <t>Frostburn Staff</t>
  </si>
  <si>
    <t>Revenant Moon</t>
  </si>
  <si>
    <t>Kazite Partizan</t>
  </si>
  <si>
    <t>Horror Halberd</t>
  </si>
  <si>
    <t>Militia Halberd</t>
  </si>
  <si>
    <t>Obsidian Halberd</t>
  </si>
  <si>
    <t>Wolf Halberd</t>
  </si>
  <si>
    <t>Chalcedony Halberd</t>
  </si>
  <si>
    <t>Virgin Halberd</t>
  </si>
  <si>
    <t>Galvanic Halberd</t>
  </si>
  <si>
    <t>Astral Halberd</t>
  </si>
  <si>
    <t>Damascene Halberd</t>
  </si>
  <si>
    <t>Meteoric Halberd</t>
  </si>
  <si>
    <t>Smoke Halberd</t>
  </si>
  <si>
    <t>Forged Glass Halberd</t>
  </si>
  <si>
    <t>Vampiric Halberd</t>
  </si>
  <si>
    <t>Hailfrost Halberd</t>
  </si>
  <si>
    <t>Duty</t>
  </si>
  <si>
    <t>Vigilante Halberd</t>
  </si>
  <si>
    <t>Astral Greatmace</t>
  </si>
  <si>
    <t>Chalcedony Hammer</t>
  </si>
  <si>
    <t>Damascene Hammer</t>
  </si>
  <si>
    <t>De-powered Bludgeon</t>
  </si>
  <si>
    <t>Forged Glass Greatmace</t>
  </si>
  <si>
    <t>Galvanic Greatmace</t>
  </si>
  <si>
    <t>Ghost Parallel</t>
  </si>
  <si>
    <t>Hailfrost Hammer</t>
  </si>
  <si>
    <t>Horror Greatmace</t>
  </si>
  <si>
    <t>Kazite Greathammer</t>
  </si>
  <si>
    <t>Meteoric Hammer</t>
  </si>
  <si>
    <t>Militia Hammer</t>
  </si>
  <si>
    <t>Smoke Hammer</t>
  </si>
  <si>
    <t>Vampiric Greatmace</t>
  </si>
  <si>
    <t>Vigilante Hammer</t>
  </si>
  <si>
    <t>Virgin Greatmace</t>
  </si>
  <si>
    <t>Ancient Calygrey Mace</t>
  </si>
  <si>
    <t>Astral Mace</t>
  </si>
  <si>
    <t>Calygrey Mace</t>
  </si>
  <si>
    <t>Chalcedony Mace</t>
  </si>
  <si>
    <t>Damascene Mace</t>
  </si>
  <si>
    <t>Forged Glass Mace</t>
  </si>
  <si>
    <t>Galvanic Mace</t>
  </si>
  <si>
    <t>Hailfrost Mace</t>
  </si>
  <si>
    <t>Horror Mace</t>
  </si>
  <si>
    <t>Kazite Hammer</t>
  </si>
  <si>
    <t>Masterpiece Mace</t>
  </si>
  <si>
    <t>Meteoric Mace</t>
  </si>
  <si>
    <t>Militia Mace</t>
  </si>
  <si>
    <t>Scepter of the Cruel Priest</t>
  </si>
  <si>
    <t>Sealed Mace</t>
  </si>
  <si>
    <t>Smoke Mace</t>
  </si>
  <si>
    <t>Vampiric Mace</t>
  </si>
  <si>
    <t>Vigilante Mace</t>
  </si>
  <si>
    <t>Virgin Mace</t>
  </si>
  <si>
    <t>Wolf Mace</t>
  </si>
  <si>
    <t>Chakram</t>
  </si>
  <si>
    <t>7.2 Ethereal</t>
  </si>
  <si>
    <t>7.2 Decay</t>
  </si>
  <si>
    <t>7.2 Lightning</t>
  </si>
  <si>
    <t>7.2 Frost</t>
  </si>
  <si>
    <t>7.2 Fire</t>
  </si>
  <si>
    <t>-10% Status Resistance Status Resistance</t>
  </si>
  <si>
    <t>Frozen Chakram</t>
  </si>
  <si>
    <t>Kazite Chakram</t>
  </si>
  <si>
    <t>Mysterious Chakram</t>
  </si>
  <si>
    <t>Ornate Chakram</t>
  </si>
  <si>
    <t>Glowing (Light Source)</t>
  </si>
  <si>
    <t>Thorn Chakram</t>
  </si>
  <si>
    <t>Astral Chakram</t>
  </si>
  <si>
    <t>Chalcedony Chakram</t>
  </si>
  <si>
    <t>Distorted Experiment</t>
  </si>
  <si>
    <t>Experimental Chakram</t>
  </si>
  <si>
    <t>Forged Glass Chakram</t>
  </si>
  <si>
    <t>Galvanic Chakram</t>
  </si>
  <si>
    <t>Horror Chakram</t>
  </si>
  <si>
    <t>Meteoric Chakram</t>
  </si>
  <si>
    <t>Militia Chakram</t>
  </si>
  <si>
    <t>Obsidian Chakram</t>
  </si>
  <si>
    <t>Smoke Chakram</t>
  </si>
  <si>
    <t>Tsar Chakram</t>
  </si>
  <si>
    <t>Vigilante Chakram</t>
  </si>
  <si>
    <t>Wolf Chakram</t>
  </si>
  <si>
    <t>Broad Dagger</t>
  </si>
  <si>
    <t>5% Frost</t>
  </si>
  <si>
    <t>Manticore Dagger</t>
  </si>
  <si>
    <t>Red Lady's Dagger</t>
  </si>
  <si>
    <t>Rondel Dagger</t>
  </si>
  <si>
    <t>Shiv Dagger</t>
  </si>
  <si>
    <t>Zhorn's Glowstone Dagger</t>
  </si>
  <si>
    <t>Astral Dagger</t>
  </si>
  <si>
    <t>Forged Glass Dagger</t>
  </si>
  <si>
    <t>Galvanic Dagger</t>
  </si>
  <si>
    <t>Gilded Shiver of Tramontane</t>
  </si>
  <si>
    <t>Hailfrost Dagger</t>
  </si>
  <si>
    <t>Militia Dagger</t>
  </si>
  <si>
    <t>Scarred Dagger</t>
  </si>
  <si>
    <t>Smoke Dagger</t>
  </si>
  <si>
    <t>Vampiric Dagger</t>
  </si>
  <si>
    <t>Vigilante Dagger</t>
  </si>
  <si>
    <t>Wolf Dagger</t>
  </si>
  <si>
    <t>7% Decay, 7% Fire</t>
  </si>
  <si>
    <t>Bone Pistol</t>
  </si>
  <si>
    <t>Sapped</t>
  </si>
  <si>
    <t>Cannon Pistol</t>
  </si>
  <si>
    <t>Chimera Pistol</t>
  </si>
  <si>
    <t>Flintlock Pistol</t>
  </si>
  <si>
    <t>Obsidian Pistol</t>
  </si>
  <si>
    <t>Ornate Pistol</t>
  </si>
  <si>
    <t>7% Ethereal, 7% Lightning</t>
  </si>
  <si>
    <t>Astral Pistol</t>
  </si>
  <si>
    <t>Cage Pistol</t>
  </si>
  <si>
    <t>Chalcedony Pistol</t>
  </si>
  <si>
    <t>Forged Glass Pistol</t>
  </si>
  <si>
    <t>Galvanic Pistol</t>
  </si>
  <si>
    <t>Hailfrost Pistol</t>
  </si>
  <si>
    <t>Horror Pistol</t>
  </si>
  <si>
    <t>Kazite Pistol</t>
  </si>
  <si>
    <t>Meteoric Pistol</t>
  </si>
  <si>
    <t>Militia Pistol</t>
  </si>
  <si>
    <t>Smoke Pistol</t>
  </si>
  <si>
    <t>Vigilante Pistol</t>
  </si>
  <si>
    <t>Wolf Pistol</t>
  </si>
  <si>
    <t>Plank Shield</t>
  </si>
  <si>
    <t>Mushroom Shield</t>
  </si>
  <si>
    <t>Spore Shield</t>
  </si>
  <si>
    <t>Round Shield</t>
  </si>
  <si>
    <t>Fang Shield</t>
  </si>
  <si>
    <t>Golden Shield</t>
  </si>
  <si>
    <t>Savage Shield</t>
  </si>
  <si>
    <t>Tower Shield</t>
  </si>
  <si>
    <t>Dragon Shield</t>
  </si>
  <si>
    <t>Old Legion Shield</t>
  </si>
  <si>
    <t>Steel Shield</t>
  </si>
  <si>
    <t>Fabulous Palladium Shield</t>
  </si>
  <si>
    <t>Marble Shield</t>
  </si>
  <si>
    <t>Ornate Bone Shield</t>
  </si>
  <si>
    <t>Palladium Shield</t>
  </si>
  <si>
    <t>Horror Shield</t>
  </si>
  <si>
    <t>The Will O Wisp</t>
  </si>
  <si>
    <t>Gold-Lich Shield</t>
  </si>
  <si>
    <t>Inner Marble Shield</t>
  </si>
  <si>
    <t>Crimson Shield</t>
  </si>
  <si>
    <t>Tsar Shield</t>
  </si>
  <si>
    <t>Wolf Shield</t>
  </si>
  <si>
    <t>Zhorn's Demon Shield</t>
  </si>
  <si>
    <t>Enchanting Table Shield</t>
  </si>
  <si>
    <t>Kazite Scutum</t>
  </si>
  <si>
    <t>Slumbering Shield</t>
  </si>
  <si>
    <t>Astral Shield</t>
  </si>
  <si>
    <t>Forged Glass Shield</t>
  </si>
  <si>
    <t>Militia Shield</t>
  </si>
  <si>
    <t>Smoke Shield</t>
  </si>
  <si>
    <t>Vigilante Shield</t>
  </si>
  <si>
    <t>Galvanic Shield</t>
  </si>
  <si>
    <t>Angler Shield</t>
  </si>
  <si>
    <t>Adventurer Backpack</t>
  </si>
  <si>
    <t>No dodge interference</t>
  </si>
  <si>
    <t>Alchemist Backpack</t>
  </si>
  <si>
    <t>Brass-Wolf Backpack</t>
  </si>
  <si>
    <t>2 Protection</t>
  </si>
  <si>
    <t>Cannot attach lanterns</t>
  </si>
  <si>
    <t>Glowstone Backpack</t>
  </si>
  <si>
    <t>Acts as a light source</t>
  </si>
  <si>
    <t>Light Mender's Backpack</t>
  </si>
  <si>
    <t>Acts as a faint light source</t>
  </si>
  <si>
    <t>Nomad Backpack</t>
  </si>
  <si>
    <t>Preservation Backpack</t>
  </si>
  <si>
    <t>Primitive Satchel</t>
  </si>
  <si>
    <t>Prospector Backpack</t>
  </si>
  <si>
    <t>Scaled Satchel</t>
  </si>
  <si>
    <t>Strongbox Backpack</t>
  </si>
  <si>
    <t>Trader Backpack</t>
  </si>
  <si>
    <t>Zhorn's Hunting Backpack</t>
  </si>
  <si>
    <t>-10% Stamina Cost</t>
  </si>
  <si>
    <t>Boozu Hide Backpack</t>
  </si>
  <si>
    <t>Brigand's Backpack</t>
  </si>
  <si>
    <t>Chalcedony Backpack</t>
  </si>
  <si>
    <t>Dusk Backpack</t>
  </si>
  <si>
    <t>Weaver's Backpack</t>
  </si>
  <si>
    <t>+20% Status Resistance</t>
  </si>
  <si>
    <t>Free Dodge</t>
  </si>
  <si>
    <t>Capacity</t>
  </si>
  <si>
    <t>Effects 2</t>
  </si>
  <si>
    <t>+15 Hot Weather protection</t>
  </si>
  <si>
    <t>Preservation</t>
  </si>
  <si>
    <t>Inventory Protection</t>
  </si>
  <si>
    <t>10% Corruption Resist</t>
  </si>
  <si>
    <t>+ 15% Physical Damage</t>
  </si>
  <si>
    <t>-10% Movement Speed</t>
  </si>
  <si>
    <t>+5 Barrier</t>
  </si>
  <si>
    <t>+ 10% Lightning Damage</t>
  </si>
  <si>
    <t>Value</t>
  </si>
  <si>
    <t>+10% Stamina Cost</t>
  </si>
  <si>
    <t>Mefino's Trade Backpack (MAKE THIS LEGACY from Trader)</t>
  </si>
  <si>
    <t>0.05 Mana Regen</t>
  </si>
  <si>
    <t>Requires 1 Tsar Stone, can be crafted after defeating Jade Lich</t>
  </si>
  <si>
    <t>Requires the 4 elements: Pearlbirds Courage, etc.</t>
  </si>
  <si>
    <t>Requires Quenched iron Sword (which takes a lot of time to achieve)</t>
  </si>
  <si>
    <t>Ornate Chests in Caldera: 5%</t>
  </si>
  <si>
    <t>Secret recipe but EXTREMELY easy to obtain.</t>
  </si>
  <si>
    <t>CRAFTING: requires Fang Sword</t>
  </si>
  <si>
    <t>Meteoric Sword (LEGACY: from Obsidian Sword)</t>
  </si>
  <si>
    <t>Requires: New Sirocco Blacksmith and Militia Sword</t>
  </si>
  <si>
    <t>Ornate Chest in Old Sirocco or Blacksmith in New Sirocco: both 6%</t>
  </si>
  <si>
    <t>Non-enchantable</t>
  </si>
  <si>
    <t>Ornate Chest in Enmerkar: 6% || Merchant in Harmattan: 13%</t>
  </si>
  <si>
    <t>Requires 3 Items which seem to be quite difficult to find: 6% in Ornate Chests in Caldera</t>
  </si>
  <si>
    <t>Ornate or Calygrey Chests in Cladera: 5%</t>
  </si>
  <si>
    <t>Ornate Chests in Levant: 8% || Merchants: 13% or 50%</t>
  </si>
  <si>
    <t>Merchant in Harmattan: 38%</t>
  </si>
  <si>
    <t>Ornate Chests in Hallowed Marsh: 7% || Merchants in Harmattan and Monsoon: 10% and 13%</t>
  </si>
  <si>
    <t>CRAFTING: from Militia Sword and 2 other ingredients found in Caldera</t>
  </si>
  <si>
    <t>MAAAANY chests, etc. In Caldera</t>
  </si>
  <si>
    <t>CRAFTING: very easy</t>
  </si>
  <si>
    <t>MAAANY places in Antique</t>
  </si>
  <si>
    <t>Random places in Caldera</t>
  </si>
  <si>
    <t>WEAK</t>
  </si>
  <si>
    <t>MEDIUM</t>
  </si>
  <si>
    <t>DECENT</t>
  </si>
  <si>
    <t>GOOD</t>
  </si>
  <si>
    <t>BEST</t>
  </si>
  <si>
    <t>Easily made from Mysterious Blade. I NEED TO CHANGE THE RECIPE TO KEEP IT GOOD BUT HARDER TO MAKE</t>
  </si>
  <si>
    <t>CRAFTING: Gold-Lich Mechanism</t>
  </si>
  <si>
    <t>BASIC</t>
  </si>
  <si>
    <t>CRAFTING</t>
  </si>
  <si>
    <t>Low dmg but there is a lot of additional elemental bonuses now</t>
  </si>
  <si>
    <t>Holy Mission Quest and non-guaranteed. Less dmg because it gets elemental bonuses</t>
  </si>
  <si>
    <t>Extreme Poison -&gt; Poison or NOTHING or Decay Vulnerability</t>
  </si>
  <si>
    <t>Tamara: 36% || Marsh Captain: 100%</t>
  </si>
  <si>
    <t>Quest for Holy Mission or Heroic Kingdom</t>
  </si>
  <si>
    <t>From Royal Manticore: 100%</t>
  </si>
  <si>
    <t>CRAFTING: quite easy</t>
  </si>
  <si>
    <t>CRAFTING: shield golem</t>
  </si>
  <si>
    <t>CRAFTING: beast golem</t>
  </si>
  <si>
    <t>CRAFTING: alpha tunosaur, brutal axe</t>
  </si>
  <si>
    <t>From: Myrmitaur's Haven</t>
  </si>
  <si>
    <t>After Old Sirocco</t>
  </si>
  <si>
    <t>In Abrassar, probably not to difficult to obtain</t>
  </si>
  <si>
    <t>Many places in Enmerkar</t>
  </si>
  <si>
    <t>From: Giants Village or killed Giants</t>
  </si>
  <si>
    <t>After Old Sirocco and requires Sealed Mace</t>
  </si>
  <si>
    <t>CRAFTING: but rather difficult</t>
  </si>
  <si>
    <t>CRAFTING: Shark, Shark</t>
  </si>
  <si>
    <t>After New Sirocco</t>
  </si>
  <si>
    <t>MAGICAL STAVES: low dmg, decent impact, quite slow BUT various elemental bonuses, etc.</t>
  </si>
  <si>
    <t>FIGHTING STAVES: medium dmg, decent impact, very fast</t>
  </si>
  <si>
    <t>After part of Sirocco Questline</t>
  </si>
  <si>
    <t>Chill</t>
  </si>
  <si>
    <t>Quite hard to obtain, but doesn't require Sirocco questline</t>
  </si>
  <si>
    <t>From Giant Horror</t>
  </si>
  <si>
    <t>Easily made from Ceremonial</t>
  </si>
  <si>
    <t>Requires: War Bow</t>
  </si>
  <si>
    <t>Doesn;t seem to be too difficult to find</t>
  </si>
  <si>
    <t>Made from experimental Chakram, a little bit of work, but doesn't seem too hard</t>
  </si>
  <si>
    <t>Can only be bought from Caravaneers</t>
  </si>
  <si>
    <t>From a difficult Boss enemy</t>
  </si>
  <si>
    <t>Requires Thorn Chakram</t>
  </si>
  <si>
    <t>Quite easy to obtain</t>
  </si>
  <si>
    <t>Easily bought, guarantedd in Levant</t>
  </si>
  <si>
    <t>Easily bought in Levant, not too difficult to find</t>
  </si>
  <si>
    <t>Can only be found in Antiqu</t>
  </si>
  <si>
    <t>Easy to obtain</t>
  </si>
  <si>
    <t>CRAFTING: easy</t>
  </si>
  <si>
    <t>Easily bought</t>
  </si>
  <si>
    <t>Iron</t>
  </si>
  <si>
    <t>Kazite</t>
  </si>
  <si>
    <t>Obsidian</t>
  </si>
  <si>
    <t>Militia</t>
  </si>
  <si>
    <t>Gold-Lich</t>
  </si>
  <si>
    <t>Palladium</t>
  </si>
  <si>
    <t>Wolf</t>
  </si>
  <si>
    <t>Marble</t>
  </si>
  <si>
    <t>Horror</t>
  </si>
  <si>
    <t>Virgin</t>
  </si>
  <si>
    <t>Smoke</t>
  </si>
  <si>
    <t>Forged Glass</t>
  </si>
  <si>
    <t>Chalcedony</t>
  </si>
  <si>
    <t>Tsar</t>
  </si>
  <si>
    <t>Astral</t>
  </si>
  <si>
    <t>Vampiric</t>
  </si>
  <si>
    <t>Damascene</t>
  </si>
  <si>
    <t>Hailfrost</t>
  </si>
  <si>
    <t>Dmg 2</t>
  </si>
  <si>
    <t>Dmg</t>
  </si>
  <si>
    <t>Tag</t>
  </si>
  <si>
    <t>Fang</t>
  </si>
  <si>
    <t>Meteoric</t>
  </si>
  <si>
    <t>Savage</t>
  </si>
  <si>
    <t>Vigilante</t>
  </si>
  <si>
    <t>Masterpiece</t>
  </si>
  <si>
    <t>Brutal</t>
  </si>
  <si>
    <t>Galvanic</t>
  </si>
  <si>
    <t>Swords_2h Modifiers:</t>
  </si>
  <si>
    <t>Dmg:</t>
  </si>
  <si>
    <t>Zaokrąglanie dmg do:</t>
  </si>
  <si>
    <t>Formuły użyte w pozostałych arkuszach pozwalają odnosić się do tej tabeli i do odpowiednich formuł nawet gdy ta tabela zostaje posortowana.</t>
  </si>
  <si>
    <t>Wykorzystałem do tego funkcje INDEKS oraz PODAJ.POZYCJE</t>
  </si>
  <si>
    <t>Link do strony gdzie jest to fajnie opisane: https://excelness.com/blog/funkcja-indeks-i-podaj-pozycje-udane-polaczenie/</t>
  </si>
  <si>
    <t>Swords_1h</t>
  </si>
  <si>
    <t>Swords_2h</t>
  </si>
  <si>
    <t>Axes_1h</t>
  </si>
  <si>
    <t>Axes_2h</t>
  </si>
  <si>
    <t>Maces_1h</t>
  </si>
  <si>
    <t>Maces_2h</t>
  </si>
  <si>
    <t>Halberds</t>
  </si>
  <si>
    <t>Spears</t>
  </si>
  <si>
    <t>Gauntlets</t>
  </si>
  <si>
    <t>Bows</t>
  </si>
  <si>
    <t>Primitive</t>
  </si>
  <si>
    <t>Unique 1</t>
  </si>
  <si>
    <t>Unique 2</t>
  </si>
  <si>
    <t>Unique 3</t>
  </si>
  <si>
    <t>unique that is easy to find or craft</t>
  </si>
  <si>
    <t>unique that is a not so easy to find</t>
  </si>
  <si>
    <t>unique that can be found after Sirocco questline</t>
  </si>
  <si>
    <t>LEGACY Gold</t>
  </si>
  <si>
    <t>Steel</t>
  </si>
  <si>
    <t>Prayer</t>
  </si>
  <si>
    <t>Runic Blade</t>
  </si>
  <si>
    <t>Gep's Blade</t>
  </si>
  <si>
    <t>Desert</t>
  </si>
  <si>
    <t>LEGACY Good</t>
  </si>
  <si>
    <t>Living Wood</t>
  </si>
  <si>
    <t>Crescent</t>
  </si>
  <si>
    <t>Giantkind</t>
  </si>
  <si>
    <t>Calygrey</t>
  </si>
  <si>
    <t>Manticore</t>
  </si>
  <si>
    <t>Pyrite</t>
  </si>
  <si>
    <t>Trog 1</t>
  </si>
  <si>
    <t>Trog 2</t>
  </si>
  <si>
    <t>Old Legion</t>
  </si>
  <si>
    <t>Tool</t>
  </si>
  <si>
    <t>Animal 2</t>
  </si>
  <si>
    <t>Animal 1</t>
  </si>
  <si>
    <t>Staves</t>
  </si>
  <si>
    <t>Thermal</t>
  </si>
  <si>
    <t>Maelstrom</t>
  </si>
  <si>
    <t>Kelvin's</t>
  </si>
  <si>
    <t>Challenger</t>
  </si>
  <si>
    <t>Thrice-Wrought</t>
  </si>
  <si>
    <t>Weapon Type</t>
  </si>
  <si>
    <t>ZAOKR.DO.WIELOKR(</t>
  </si>
  <si>
    <t>)</t>
  </si>
  <si>
    <t>INDEKS(</t>
  </si>
  <si>
    <t>BazoweObrazenia;</t>
  </si>
  <si>
    <t>PODAJ.POZYCJĘ( [@Tag] ; BazoweObrazenia[Tag] ; 0 );</t>
  </si>
  <si>
    <t>PODAJ.POZYCJĘ( "Impact" ; BazoweObrazenia[#Nagłówki] ; 0 )</t>
  </si>
  <si>
    <t>;GeneralValues!$U$15</t>
  </si>
  <si>
    <t>*</t>
  </si>
  <si>
    <t>Modifiers;</t>
  </si>
  <si>
    <t>);</t>
  </si>
  <si>
    <t>PODAJ.POZYCJĘ(</t>
  </si>
  <si>
    <t>FRAGMENT.TEKSTU(KOMÓRKA("nazwa_pliku";$A$1);SZUKAJ.TEKST("]";KOMÓRKA("nazwa_pliku";$A$1))+1;31);</t>
  </si>
  <si>
    <t>Modifiers[Weapon Type];</t>
  </si>
  <si>
    <t>Objaśnienie funkcji użytej w następnych arkuszach do liczenia impactu (podobna jest do liczenia dmg, itp..)</t>
  </si>
  <si>
    <t>&lt;- funkcja zaokraglenia do wielkości</t>
  </si>
  <si>
    <t>PODAJ.POZYCJĘ("Impact";Modifiers[#Nagłówki];0)</t>
  </si>
  <si>
    <t>&lt;- mnożymy przez modifiers</t>
  </si>
  <si>
    <t>&lt;- czyli dana liczba…</t>
  </si>
  <si>
    <t>… z tabeli BazoweObrazenia</t>
  </si>
  <si>
    <t>… podaje nr kolumny, czyli pozycję słowa "Impact" w [Nagłowkach] tabeli BazoweObrazenia</t>
  </si>
  <si>
    <t>… podaje nr wiersza, czyli pozycję odpowiedniego tagu z kolumny [Tag] w tabeli BazoweObrazenia</t>
  </si>
  <si>
    <t>… z tabeli Modifiers</t>
  </si>
  <si>
    <t>… podaje nr wiersza, czyli pozycję…</t>
  </si>
  <si>
    <t xml:space="preserve">…fragmentu tekstu, z dokładnj ścieżki do pliku i do konkretnego arkusza - jest to nazwa arkusza, w którym znajduje się ta funkcja (inna nazwa dla każdego arkusza Swords_1h, Swords_2h, etc.). </t>
  </si>
  <si>
    <t>Więcej o tym w linku: https://malinowyexcel.pl/nazwa-arkusza-wyswietlana-w-komorce-za-pomoca-formuly/</t>
  </si>
  <si>
    <t>… z kolumny [WeaponTypes] w tabeli Modifiers</t>
  </si>
  <si>
    <t>… musi pasować dokładnie</t>
  </si>
  <si>
    <t>… podaje nr kolumny, czyli pozycję słowa "Impact" w [Nagłówkach] tabeli Modifiers</t>
  </si>
  <si>
    <t>&lt;- komórka z wybranym zaokrągleniem w arkuszu GeneralValues</t>
  </si>
  <si>
    <t>Zaokrąglanie statystyk po kalkulacjach do:</t>
  </si>
  <si>
    <t>Radiant Wolf</t>
  </si>
  <si>
    <t>Royal</t>
  </si>
  <si>
    <t>Chakrams</t>
  </si>
  <si>
    <t>Daggers</t>
  </si>
  <si>
    <t>N/A</t>
  </si>
  <si>
    <t>Pistols</t>
  </si>
  <si>
    <t>Physical Bonus</t>
  </si>
  <si>
    <t>Ethereal Bonus</t>
  </si>
  <si>
    <t>Decay Bonus</t>
  </si>
  <si>
    <t>Lightning Bonus</t>
  </si>
  <si>
    <t>Frost Bonus</t>
  </si>
  <si>
    <t>Fire Bonus</t>
  </si>
  <si>
    <t>Physical Resistance</t>
  </si>
  <si>
    <t>Ethereal Resistance</t>
  </si>
  <si>
    <t>Decay Resistance</t>
  </si>
  <si>
    <t>Lightning Resistance</t>
  </si>
  <si>
    <t>Frost Resistance</t>
  </si>
  <si>
    <t>Fire Resistance</t>
  </si>
  <si>
    <t>Effect 1</t>
  </si>
  <si>
    <t>Effect 1 Buildup</t>
  </si>
  <si>
    <t>Effect 2</t>
  </si>
  <si>
    <t>Effect 2 Buildup</t>
  </si>
  <si>
    <t>Curse</t>
  </si>
  <si>
    <t>DMG Physical</t>
  </si>
  <si>
    <t>AttackSpeed</t>
  </si>
  <si>
    <t>MaxDurability</t>
  </si>
  <si>
    <t>RawWeight</t>
  </si>
  <si>
    <t>BaseValue</t>
  </si>
  <si>
    <t>Modifiers:</t>
  </si>
  <si>
    <t>Base values for items, depending in their tag (values should correspond to 1h swords, other weapon types have these values changed by modifiers from the Modifiers table)</t>
  </si>
  <si>
    <t>Assumption: weight is in lbs (mostly because of Total Weight mechanics)</t>
  </si>
  <si>
    <t>WeaponType</t>
  </si>
  <si>
    <t>Attack1</t>
  </si>
  <si>
    <t>Attack2</t>
  </si>
  <si>
    <t>Attack3</t>
  </si>
  <si>
    <t>Attack4</t>
  </si>
  <si>
    <t>Attack5</t>
  </si>
  <si>
    <t>Damage</t>
  </si>
  <si>
    <t>Knockback</t>
  </si>
  <si>
    <t>Can be enchanted to have +50% dmg !!!</t>
  </si>
  <si>
    <t>DMG 2 is 10 Fire | 10 (L)</t>
  </si>
  <si>
    <t>Plague</t>
  </si>
  <si>
    <t>Cursed</t>
  </si>
  <si>
    <t>Hampered, -15% Fire Resistance</t>
  </si>
  <si>
    <t>Cripple</t>
  </si>
  <si>
    <t>Fi:20</t>
  </si>
  <si>
    <t>Fr:20</t>
  </si>
  <si>
    <t>D:40</t>
  </si>
  <si>
    <t>E:20</t>
  </si>
  <si>
    <t>L:20</t>
  </si>
  <si>
    <t>Fr:40</t>
  </si>
  <si>
    <t>Fi:40</t>
  </si>
  <si>
    <t>L:40</t>
  </si>
  <si>
    <t>All:40</t>
  </si>
  <si>
    <t>L:20,Fi:20</t>
  </si>
  <si>
    <t>2 Protection, -10% Movement Speed</t>
  </si>
  <si>
    <t>Overhead Lantern Slot, +10% Stamina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</si>
</sst>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DD0055"/>
      <name val="Arial"/>
      <family val="2"/>
      <charset val="238"/>
    </font>
    <font>
      <sz val="13"/>
      <color rgb="FF572D2D"/>
      <name val="Courier New"/>
      <family val="3"/>
      <charset val="238"/>
    </font>
    <font>
      <sz val="11"/>
      <color rgb="FF9C65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146">
    <xf numFmtId="0" fontId="0" fillId="0" borderId="0" xfId="0"/>
    <xf numFmtId="0" fontId="0" fillId="0" borderId="0" xfId="0" applyFill="1"/>
    <xf numFmtId="0" fontId="0" fillId="6" borderId="0" xfId="0" applyNumberFormat="1" applyFill="1"/>
    <xf numFmtId="0" fontId="0" fillId="0" borderId="0" xfId="0" applyNumberFormat="1"/>
    <xf numFmtId="0" fontId="0" fillId="2" borderId="1" xfId="0" applyNumberFormat="1" applyFont="1" applyFill="1" applyBorder="1"/>
    <xf numFmtId="0" fontId="0" fillId="4" borderId="0" xfId="0" applyNumberFormat="1" applyFill="1"/>
    <xf numFmtId="0" fontId="0" fillId="5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0" borderId="0" xfId="0" quotePrefix="1" applyNumberFormat="1"/>
    <xf numFmtId="0" fontId="0" fillId="0" borderId="0" xfId="0" applyNumberFormat="1" applyFill="1"/>
    <xf numFmtId="0" fontId="12" fillId="0" borderId="0" xfId="0" applyFont="1"/>
    <xf numFmtId="0" fontId="0" fillId="0" borderId="0" xfId="0" applyNumberFormat="1" applyFill="1" applyBorder="1"/>
    <xf numFmtId="0" fontId="12" fillId="0" borderId="0" xfId="0" applyNumberFormat="1" applyFont="1"/>
    <xf numFmtId="0" fontId="0" fillId="0" borderId="0" xfId="0" applyNumberFormat="1" applyFont="1"/>
    <xf numFmtId="0" fontId="13" fillId="0" borderId="0" xfId="0" applyFont="1"/>
    <xf numFmtId="0" fontId="0" fillId="5" borderId="0" xfId="0" applyFill="1"/>
    <xf numFmtId="0" fontId="0" fillId="0" borderId="1" xfId="0" applyNumberFormat="1" applyFont="1" applyFill="1" applyBorder="1"/>
    <xf numFmtId="0" fontId="13" fillId="0" borderId="0" xfId="0" applyNumberFormat="1" applyFont="1" applyFill="1"/>
    <xf numFmtId="0" fontId="14" fillId="0" borderId="0" xfId="0" applyNumberFormat="1" applyFont="1" applyFill="1"/>
    <xf numFmtId="0" fontId="0" fillId="0" borderId="0" xfId="0" quotePrefix="1" applyNumberFormat="1" applyFill="1"/>
    <xf numFmtId="0" fontId="0" fillId="0" borderId="1" xfId="0" applyNumberFormat="1" applyFont="1" applyBorder="1"/>
    <xf numFmtId="0" fontId="0" fillId="5" borderId="1" xfId="0" applyNumberFormat="1" applyFont="1" applyFill="1" applyBorder="1"/>
    <xf numFmtId="0" fontId="0" fillId="6" borderId="1" xfId="0" applyNumberFormat="1" applyFont="1" applyFill="1" applyBorder="1"/>
    <xf numFmtId="0" fontId="0" fillId="4" borderId="1" xfId="0" applyNumberFormat="1" applyFont="1" applyFill="1" applyBorder="1"/>
    <xf numFmtId="0" fontId="15" fillId="10" borderId="1" xfId="0" applyNumberFormat="1" applyFont="1" applyFill="1" applyBorder="1"/>
    <xf numFmtId="0" fontId="10" fillId="0" borderId="0" xfId="0" applyNumberFormat="1" applyFont="1"/>
    <xf numFmtId="0" fontId="0" fillId="8" borderId="1" xfId="0" applyNumberFormat="1" applyFont="1" applyFill="1" applyBorder="1"/>
    <xf numFmtId="0" fontId="9" fillId="0" borderId="0" xfId="0" applyNumberFormat="1" applyFont="1" applyFill="1"/>
    <xf numFmtId="49" fontId="0" fillId="0" borderId="0" xfId="0" applyNumberFormat="1" applyFill="1"/>
    <xf numFmtId="0" fontId="12" fillId="0" borderId="0" xfId="0" applyFont="1" applyFill="1"/>
    <xf numFmtId="0" fontId="0" fillId="0" borderId="0" xfId="0" applyNumberFormat="1" applyFont="1" applyFill="1" applyBorder="1"/>
    <xf numFmtId="0" fontId="12" fillId="0" borderId="0" xfId="0" applyNumberFormat="1" applyFont="1" applyFill="1"/>
    <xf numFmtId="0" fontId="0" fillId="0" borderId="1" xfId="0" applyNumberFormat="1" applyFill="1" applyBorder="1"/>
    <xf numFmtId="0" fontId="0" fillId="0" borderId="2" xfId="0" applyNumberFormat="1" applyFont="1" applyBorder="1"/>
    <xf numFmtId="0" fontId="13" fillId="2" borderId="1" xfId="0" applyNumberFormat="1" applyFont="1" applyFill="1" applyBorder="1"/>
    <xf numFmtId="0" fontId="13" fillId="0" borderId="1" xfId="0" applyNumberFormat="1" applyFont="1" applyBorder="1"/>
    <xf numFmtId="0" fontId="0" fillId="7" borderId="1" xfId="0" applyNumberFormat="1" applyFont="1" applyFill="1" applyBorder="1"/>
    <xf numFmtId="0" fontId="0" fillId="5" borderId="0" xfId="0" applyNumberFormat="1" applyFont="1" applyFill="1" applyBorder="1"/>
    <xf numFmtId="0" fontId="0" fillId="5" borderId="1" xfId="0" applyNumberFormat="1" applyFill="1" applyBorder="1"/>
    <xf numFmtId="0" fontId="0" fillId="6" borderId="0" xfId="0" applyNumberFormat="1" applyFill="1" applyBorder="1"/>
    <xf numFmtId="0" fontId="0" fillId="4" borderId="0" xfId="0" applyNumberFormat="1" applyFill="1" applyBorder="1"/>
    <xf numFmtId="0" fontId="8" fillId="0" borderId="0" xfId="0" applyNumberFormat="1" applyFont="1" applyFill="1"/>
    <xf numFmtId="0" fontId="0" fillId="5" borderId="0" xfId="0" applyNumberFormat="1" applyFill="1" applyBorder="1"/>
    <xf numFmtId="0" fontId="12" fillId="0" borderId="0" xfId="0" applyNumberFormat="1" applyFont="1" applyFill="1" applyBorder="1"/>
    <xf numFmtId="9" fontId="0" fillId="0" borderId="0" xfId="0" applyNumberFormat="1" applyFill="1"/>
    <xf numFmtId="0" fontId="7" fillId="0" borderId="0" xfId="0" applyNumberFormat="1" applyFont="1" applyFill="1"/>
    <xf numFmtId="0" fontId="0" fillId="0" borderId="0" xfId="0" quotePrefix="1" applyNumberFormat="1" applyFill="1" applyBorder="1"/>
    <xf numFmtId="9" fontId="16" fillId="0" borderId="0" xfId="0" applyNumberFormat="1" applyFont="1" applyFill="1"/>
    <xf numFmtId="9" fontId="17" fillId="0" borderId="0" xfId="0" applyNumberFormat="1" applyFont="1" applyFill="1"/>
    <xf numFmtId="0" fontId="17" fillId="0" borderId="0" xfId="0" applyNumberFormat="1" applyFont="1" applyFill="1"/>
    <xf numFmtId="0" fontId="6" fillId="0" borderId="0" xfId="0" applyNumberFormat="1" applyFont="1" applyFill="1"/>
    <xf numFmtId="0" fontId="18" fillId="0" borderId="0" xfId="0" applyNumberFormat="1" applyFont="1" applyFill="1"/>
    <xf numFmtId="0" fontId="15" fillId="10" borderId="1" xfId="0" applyFont="1" applyFill="1" applyBorder="1"/>
    <xf numFmtId="0" fontId="15" fillId="0" borderId="1" xfId="0" applyFont="1" applyFill="1" applyBorder="1"/>
    <xf numFmtId="0" fontId="0" fillId="6" borderId="0" xfId="0" applyFill="1"/>
    <xf numFmtId="0" fontId="5" fillId="2" borderId="1" xfId="0" applyNumberFormat="1" applyFont="1" applyFill="1" applyBorder="1"/>
    <xf numFmtId="0" fontId="11" fillId="2" borderId="1" xfId="0" applyNumberFormat="1" applyFont="1" applyFill="1" applyBorder="1"/>
    <xf numFmtId="0" fontId="0" fillId="9" borderId="1" xfId="0" applyNumberFormat="1" applyFont="1" applyFill="1" applyBorder="1"/>
    <xf numFmtId="0" fontId="5" fillId="0" borderId="1" xfId="0" applyNumberFormat="1" applyFont="1" applyBorder="1"/>
    <xf numFmtId="0" fontId="13" fillId="0" borderId="1" xfId="0" applyNumberFormat="1" applyFont="1" applyFill="1" applyBorder="1"/>
    <xf numFmtId="0" fontId="4" fillId="2" borderId="1" xfId="0" applyNumberFormat="1" applyFont="1" applyFill="1" applyBorder="1"/>
    <xf numFmtId="0" fontId="4" fillId="0" borderId="1" xfId="0" applyNumberFormat="1" applyFont="1" applyBorder="1"/>
    <xf numFmtId="0" fontId="11" fillId="0" borderId="1" xfId="0" applyNumberFormat="1" applyFont="1" applyBorder="1"/>
    <xf numFmtId="0" fontId="13" fillId="8" borderId="1" xfId="0" applyNumberFormat="1" applyFont="1" applyFill="1" applyBorder="1"/>
    <xf numFmtId="0" fontId="14" fillId="0" borderId="1" xfId="0" applyNumberFormat="1" applyFont="1" applyBorder="1"/>
    <xf numFmtId="0" fontId="0" fillId="11" borderId="0" xfId="0" applyNumberFormat="1" applyFont="1" applyFill="1" applyBorder="1"/>
    <xf numFmtId="0" fontId="14" fillId="2" borderId="1" xfId="0" applyNumberFormat="1" applyFont="1" applyFill="1" applyBorder="1"/>
    <xf numFmtId="0" fontId="0" fillId="2" borderId="1" xfId="0" applyFont="1" applyFill="1" applyBorder="1"/>
    <xf numFmtId="0" fontId="3" fillId="2" borderId="1" xfId="0" applyNumberFormat="1" applyFont="1" applyFill="1" applyBorder="1"/>
    <xf numFmtId="0" fontId="3" fillId="0" borderId="1" xfId="0" applyNumberFormat="1" applyFont="1" applyBorder="1"/>
    <xf numFmtId="10" fontId="0" fillId="0" borderId="0" xfId="0" quotePrefix="1" applyNumberFormat="1" applyFill="1"/>
    <xf numFmtId="0" fontId="0" fillId="4" borderId="1" xfId="0" applyNumberFormat="1" applyFill="1" applyBorder="1"/>
    <xf numFmtId="0" fontId="12" fillId="2" borderId="1" xfId="0" applyNumberFormat="1" applyFont="1" applyFill="1" applyBorder="1"/>
    <xf numFmtId="0" fontId="0" fillId="0" borderId="0" xfId="0" applyFont="1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2" xfId="0" applyNumberFormat="1" applyFill="1" applyBorder="1"/>
    <xf numFmtId="0" fontId="0" fillId="13" borderId="0" xfId="0" applyFill="1"/>
    <xf numFmtId="0" fontId="0" fillId="7" borderId="0" xfId="0" applyFill="1"/>
    <xf numFmtId="0" fontId="0" fillId="4" borderId="0" xfId="0" applyFill="1"/>
    <xf numFmtId="0" fontId="0" fillId="14" borderId="0" xfId="0" applyNumberFormat="1" applyFill="1"/>
    <xf numFmtId="0" fontId="2" fillId="0" borderId="0" xfId="0" applyNumberFormat="1" applyFont="1" applyFill="1" applyBorder="1"/>
    <xf numFmtId="0" fontId="2" fillId="0" borderId="0" xfId="0" applyNumberFormat="1" applyFont="1" applyFill="1"/>
    <xf numFmtId="0" fontId="2" fillId="14" borderId="0" xfId="0" applyNumberFormat="1" applyFont="1" applyFill="1" applyBorder="1"/>
    <xf numFmtId="0" fontId="2" fillId="14" borderId="0" xfId="0" applyNumberFormat="1" applyFont="1" applyFill="1"/>
    <xf numFmtId="0" fontId="14" fillId="14" borderId="0" xfId="0" applyNumberFormat="1" applyFont="1" applyFill="1"/>
    <xf numFmtId="0" fontId="19" fillId="0" borderId="0" xfId="0" applyFont="1"/>
    <xf numFmtId="0" fontId="20" fillId="0" borderId="0" xfId="0" applyFont="1" applyAlignment="1">
      <alignment horizontal="left" vertical="center" indent="1"/>
    </xf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49" fontId="0" fillId="8" borderId="0" xfId="0" applyNumberFormat="1" applyFill="1"/>
    <xf numFmtId="49" fontId="0" fillId="5" borderId="0" xfId="0" applyNumberFormat="1" applyFill="1"/>
    <xf numFmtId="49" fontId="0" fillId="7" borderId="0" xfId="0" applyNumberFormat="1" applyFill="1"/>
    <xf numFmtId="49" fontId="0" fillId="4" borderId="0" xfId="0" applyNumberFormat="1" applyFill="1"/>
    <xf numFmtId="49" fontId="0" fillId="6" borderId="0" xfId="0" applyNumberFormat="1" applyFill="1"/>
    <xf numFmtId="0" fontId="0" fillId="0" borderId="4" xfId="0" applyNumberFormat="1" applyFont="1" applyFill="1" applyBorder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1" xfId="0" applyNumberFormat="1" applyFill="1" applyBorder="1"/>
    <xf numFmtId="1" fontId="0" fillId="0" borderId="0" xfId="0" applyNumberFormat="1" applyFill="1"/>
    <xf numFmtId="1" fontId="0" fillId="0" borderId="1" xfId="0" applyNumberFormat="1" applyFont="1" applyBorder="1"/>
    <xf numFmtId="0" fontId="13" fillId="8" borderId="0" xfId="0" applyNumberFormat="1" applyFont="1" applyFill="1"/>
    <xf numFmtId="0" fontId="0" fillId="12" borderId="1" xfId="0" applyNumberFormat="1" applyFont="1" applyFill="1" applyBorder="1"/>
    <xf numFmtId="0" fontId="13" fillId="0" borderId="0" xfId="0" applyFont="1" applyFill="1" applyBorder="1"/>
    <xf numFmtId="0" fontId="13" fillId="0" borderId="0" xfId="0" applyNumberFormat="1" applyFont="1" applyFill="1" applyBorder="1"/>
    <xf numFmtId="0" fontId="13" fillId="0" borderId="0" xfId="0" applyFont="1" applyFill="1"/>
    <xf numFmtId="0" fontId="13" fillId="0" borderId="4" xfId="0" applyNumberFormat="1" applyFont="1" applyFill="1" applyBorder="1"/>
    <xf numFmtId="0" fontId="0" fillId="13" borderId="0" xfId="0" applyNumberFormat="1" applyFill="1"/>
    <xf numFmtId="0" fontId="0" fillId="6" borderId="1" xfId="0" applyNumberFormat="1" applyFill="1" applyBorder="1"/>
    <xf numFmtId="0" fontId="0" fillId="8" borderId="0" xfId="0" applyNumberFormat="1" applyFont="1" applyFill="1" applyBorder="1"/>
    <xf numFmtId="0" fontId="2" fillId="14" borderId="1" xfId="0" applyNumberFormat="1" applyFont="1" applyFill="1" applyBorder="1"/>
    <xf numFmtId="0" fontId="0" fillId="8" borderId="1" xfId="0" applyNumberFormat="1" applyFill="1" applyBorder="1"/>
    <xf numFmtId="0" fontId="0" fillId="7" borderId="0" xfId="0" applyNumberFormat="1" applyFont="1" applyFill="1" applyBorder="1"/>
    <xf numFmtId="0" fontId="15" fillId="0" borderId="0" xfId="0" applyFont="1" applyFill="1" applyBorder="1"/>
    <xf numFmtId="0" fontId="0" fillId="3" borderId="0" xfId="0" applyNumberFormat="1" applyFill="1"/>
    <xf numFmtId="0" fontId="0" fillId="3" borderId="1" xfId="0" applyNumberFormat="1" applyFill="1" applyBorder="1"/>
    <xf numFmtId="0" fontId="0" fillId="3" borderId="0" xfId="0" applyNumberFormat="1" applyFill="1" applyBorder="1"/>
    <xf numFmtId="0" fontId="22" fillId="15" borderId="0" xfId="1" applyNumberFormat="1" applyFont="1" applyBorder="1"/>
    <xf numFmtId="0" fontId="22" fillId="15" borderId="0" xfId="1" applyNumberFormat="1" applyFont="1"/>
    <xf numFmtId="0" fontId="0" fillId="0" borderId="3" xfId="0" applyFont="1" applyBorder="1"/>
    <xf numFmtId="0" fontId="15" fillId="10" borderId="5" xfId="0" applyFont="1" applyFill="1" applyBorder="1"/>
    <xf numFmtId="0" fontId="15" fillId="10" borderId="5" xfId="0" applyNumberFormat="1" applyFont="1" applyFill="1" applyBorder="1"/>
    <xf numFmtId="0" fontId="0" fillId="0" borderId="4" xfId="0" applyNumberFormat="1" applyFont="1" applyBorder="1"/>
    <xf numFmtId="0" fontId="0" fillId="2" borderId="6" xfId="0" applyFont="1" applyFill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0" fontId="15" fillId="0" borderId="0" xfId="0" applyNumberFormat="1" applyFont="1" applyFill="1" applyBorder="1"/>
    <xf numFmtId="164" fontId="0" fillId="0" borderId="0" xfId="0" applyNumberFormat="1" applyFont="1" applyFill="1" applyBorder="1"/>
    <xf numFmtId="0" fontId="1" fillId="17" borderId="0" xfId="3" applyNumberFormat="1"/>
    <xf numFmtId="0" fontId="0" fillId="19" borderId="0" xfId="0" applyNumberFormat="1" applyFill="1"/>
    <xf numFmtId="0" fontId="1" fillId="16" borderId="0" xfId="2" applyNumberFormat="1"/>
    <xf numFmtId="0" fontId="1" fillId="18" borderId="0" xfId="4" applyNumberFormat="1"/>
    <xf numFmtId="0" fontId="1" fillId="17" borderId="1" xfId="3" applyNumberFormat="1" applyFont="1" applyFill="1" applyBorder="1"/>
    <xf numFmtId="0" fontId="0" fillId="19" borderId="1" xfId="0" applyNumberFormat="1" applyFont="1" applyFill="1" applyBorder="1"/>
    <xf numFmtId="0" fontId="1" fillId="16" borderId="1" xfId="2" applyNumberFormat="1" applyFont="1" applyFill="1" applyBorder="1"/>
    <xf numFmtId="0" fontId="1" fillId="18" borderId="1" xfId="4" applyNumberFormat="1" applyFont="1" applyFill="1" applyBorder="1"/>
    <xf numFmtId="0" fontId="24" fillId="0" borderId="1" xfId="0" applyNumberFormat="1" applyFont="1" applyFill="1" applyBorder="1"/>
  </cellXfs>
  <cellStyles count="5">
    <cellStyle name="40% - Accent1" xfId="2" builtinId="31"/>
    <cellStyle name="40% - Accent2" xfId="3" builtinId="35"/>
    <cellStyle name="60% - Accent3" xfId="4" builtinId="40"/>
    <cellStyle name="Neutral" xfId="1" builtinId="28"/>
    <cellStyle name="Normal" xfId="0" builtinId="0"/>
  </cellStyles>
  <dxfs count="36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ont>
        <b val="0"/>
      </font>
      <numFmt numFmtId="0" formatCode="General"/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</dxf>
    <dxf>
      <numFmt numFmtId="164" formatCode="0.0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164" formatCode="0.0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ont>
        <b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ont>
        <b val="0"/>
        <i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font>
        <b val="0"/>
      </font>
      <numFmt numFmtId="0" formatCode="General"/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0000000}" name="BaseDmg" displayName="BaseDmg" ref="D10:M78" totalsRowShown="0" dataDxfId="368">
  <autoFilter ref="D10:M78" xr:uid="{00000000-0009-0000-0100-000013000000}"/>
  <sortState xmlns:xlrd2="http://schemas.microsoft.com/office/spreadsheetml/2017/richdata2" ref="D11:M78">
    <sortCondition ref="G10:G78"/>
  </sortState>
  <tableColumns count="10">
    <tableColumn id="1" xr3:uid="{00000000-0010-0000-0000-000001000000}" name="Tag" dataDxfId="367"/>
    <tableColumn id="2" xr3:uid="{00000000-0010-0000-0000-000002000000}" name="DMG Physical" dataDxfId="366"/>
    <tableColumn id="3" xr3:uid="{00000000-0010-0000-0000-000003000000}" name="Dmg 2" dataDxfId="365"/>
    <tableColumn id="4" xr3:uid="{00000000-0010-0000-0000-000004000000}" name="Total DMG" dataDxfId="364">
      <calculatedColumnFormula>SUM(BaseDmg[[#This Row],[DMG Physical]]+BaseDmg[[#This Row],[Dmg 2]])</calculatedColumnFormula>
    </tableColumn>
    <tableColumn id="5" xr3:uid="{00000000-0010-0000-0000-000005000000}" name="Impact" dataDxfId="363"/>
    <tableColumn id="6" xr3:uid="{00000000-0010-0000-0000-000006000000}" name="StamCost" dataDxfId="362"/>
    <tableColumn id="7" xr3:uid="{00000000-0010-0000-0000-000007000000}" name="MaxDurability" dataDxfId="361"/>
    <tableColumn id="8" xr3:uid="{00000000-0010-0000-0000-000008000000}" name="RawWeight" dataDxfId="360"/>
    <tableColumn id="9" xr3:uid="{00000000-0010-0000-0000-000009000000}" name="BaseValue" dataDxfId="359"/>
    <tableColumn id="10" xr3:uid="{00000000-0010-0000-0000-00000A000000}" name="AttackSpeed" dataDxfId="3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_Halberds" displayName="Tab_Halberds" ref="A1:T40" dataDxfId="231">
  <autoFilter ref="A1:T40" xr:uid="{00000000-0009-0000-0100-000007000000}"/>
  <sortState xmlns:xlrd2="http://schemas.microsoft.com/office/spreadsheetml/2017/richdata2" ref="A2:Q40">
    <sortCondition ref="P1:P40"/>
  </sortState>
  <tableColumns count="20">
    <tableColumn id="1" xr3:uid="{00000000-0010-0000-0900-000001000000}" name="ID" totalsRowLabel="Suma" dataDxfId="230"/>
    <tableColumn id="2" xr3:uid="{00000000-0010-0000-0900-000002000000}" name="Name" dataDxfId="229"/>
    <tableColumn id="3" xr3:uid="{00000000-0010-0000-0900-000003000000}" name="DMG Physical" dataDxfId="228">
      <calculatedColumnFormula xml:space="preserve"> MROUND(INDEX(BaseDmg[],MATCH(Tab_Halberds[[#This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900-000004000000}" name="DMG 2" dataDxfId="227">
      <calculatedColumnFormula xml:space="preserve"> MROUND(INDEX(BaseDmg[],MATCH(Tab_Halberds[[#This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900-000005000000}" name="DMG 2 Type" dataDxfId="226"/>
    <tableColumn id="6" xr3:uid="{00000000-0010-0000-0900-000006000000}" name="DMG 3" dataDxfId="225"/>
    <tableColumn id="7" xr3:uid="{00000000-0010-0000-0900-000007000000}" name="DMG 3 Type" dataDxfId="224"/>
    <tableColumn id="9" xr3:uid="{00000000-0010-0000-0900-000009000000}" name="Total DMG" dataDxfId="223">
      <calculatedColumnFormula>SUM(C2:G2)</calculatedColumnFormula>
    </tableColumn>
    <tableColumn id="10" xr3:uid="{00000000-0010-0000-0900-00000A000000}" name="Impact" dataDxfId="222">
      <calculatedColumnFormula xml:space="preserve"> MROUND(INDEX(BaseDmg[],MATCH(Tab_Halberds[[#This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900-00000B000000}" name="AttackSpeed" totalsRowFunction="count" dataDxfId="221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900-00000D000000}" name="StamCost" dataDxfId="220"/>
    <tableColumn id="14" xr3:uid="{00000000-0010-0000-0900-00000E000000}" name="MaxDurability" dataDxfId="219">
      <calculatedColumnFormula xml:space="preserve"> MROUND(INDEX(BaseDmg[],MATCH(Tab_Halberds[[#This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900-00000F000000}" name="RawWeight" dataDxfId="218">
      <calculatedColumnFormula xml:space="preserve"> MROUND(INDEX(BaseDmg[],MATCH(Tab_Halberds[[#This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900-000010000000}" name="BaseValue" dataDxfId="217">
      <calculatedColumnFormula xml:space="preserve"> MROUND(INDEX(BaseDmg[],MATCH(Tab_Halberds[[#This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900-000008000000}" name="DMG Bonus2" dataDxfId="216"/>
    <tableColumn id="17" xr3:uid="{00000000-0010-0000-0900-000011000000}" name="Tag" dataDxfId="215"/>
    <tableColumn id="12" xr3:uid="{00000000-0010-0000-0900-00000C000000}" name="Effect 1" dataDxfId="214"/>
    <tableColumn id="18" xr3:uid="{00000000-0010-0000-0900-000012000000}" name="Effect 1 Buildup" dataDxfId="213"/>
    <tableColumn id="19" xr3:uid="{00000000-0010-0000-0900-000013000000}" name="Effect 2" dataDxfId="212"/>
    <tableColumn id="20" xr3:uid="{00000000-0010-0000-0900-000014000000}" name="Effect 2 Buildup" dataDxfId="2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_Staves" displayName="Tab_Staves" ref="A1:T18" dataDxfId="210">
  <autoFilter ref="A1:T18" xr:uid="{00000000-0009-0000-0100-000009000000}"/>
  <sortState xmlns:xlrd2="http://schemas.microsoft.com/office/spreadsheetml/2017/richdata2" ref="A2:Q18">
    <sortCondition ref="H1:H18"/>
  </sortState>
  <tableColumns count="20">
    <tableColumn id="1" xr3:uid="{00000000-0010-0000-0A00-000001000000}" name="ID" totalsRowLabel="Suma" dataDxfId="209"/>
    <tableColumn id="2" xr3:uid="{00000000-0010-0000-0A00-000002000000}" name="Name" dataDxfId="208"/>
    <tableColumn id="3" xr3:uid="{00000000-0010-0000-0A00-000003000000}" name="DMG Physical" dataDxfId="207"/>
    <tableColumn id="4" xr3:uid="{00000000-0010-0000-0A00-000004000000}" name="DMG 2" dataDxfId="206"/>
    <tableColumn id="5" xr3:uid="{00000000-0010-0000-0A00-000005000000}" name="DMG 2 Type" dataDxfId="205"/>
    <tableColumn id="6" xr3:uid="{00000000-0010-0000-0A00-000006000000}" name="DMG 3" dataDxfId="204"/>
    <tableColumn id="7" xr3:uid="{00000000-0010-0000-0A00-000007000000}" name="DMG 3 Type" dataDxfId="203"/>
    <tableColumn id="9" xr3:uid="{00000000-0010-0000-0A00-000009000000}" name="Total DMG" dataDxfId="202">
      <calculatedColumnFormula>SUM(C2:G2)</calculatedColumnFormula>
    </tableColumn>
    <tableColumn id="10" xr3:uid="{00000000-0010-0000-0A00-00000A000000}" name="Impact" dataDxfId="201"/>
    <tableColumn id="11" xr3:uid="{00000000-0010-0000-0A00-00000B000000}" name="AttackSpeed" totalsRowFunction="count" dataDxfId="200"/>
    <tableColumn id="13" xr3:uid="{00000000-0010-0000-0A00-00000D000000}" name="StamCost" dataDxfId="199"/>
    <tableColumn id="14" xr3:uid="{00000000-0010-0000-0A00-00000E000000}" name="MaxDurability" dataDxfId="198"/>
    <tableColumn id="15" xr3:uid="{00000000-0010-0000-0A00-00000F000000}" name="RawWeight" dataDxfId="197"/>
    <tableColumn id="16" xr3:uid="{00000000-0010-0000-0A00-000010000000}" name="BaseValue" dataDxfId="196"/>
    <tableColumn id="8" xr3:uid="{00000000-0010-0000-0A00-000008000000}" name="DMG Bonus2" dataDxfId="195"/>
    <tableColumn id="18" xr3:uid="{00000000-0010-0000-0A00-000012000000}" name="Tag" dataDxfId="194"/>
    <tableColumn id="12" xr3:uid="{00000000-0010-0000-0A00-00000C000000}" name="Effect 1" dataDxfId="193"/>
    <tableColumn id="17" xr3:uid="{00000000-0010-0000-0A00-000011000000}" name="Effect 1 Buildup" dataDxfId="192"/>
    <tableColumn id="19" xr3:uid="{00000000-0010-0000-0A00-000013000000}" name="Effect 2" dataDxfId="191"/>
    <tableColumn id="20" xr3:uid="{00000000-0010-0000-0A00-000014000000}" name="Effect 2 Buildup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_Spears" displayName="Tab_Spears" ref="A1:T40" dataDxfId="189">
  <autoFilter ref="A1:T40" xr:uid="{00000000-0009-0000-0100-000008000000}"/>
  <sortState xmlns:xlrd2="http://schemas.microsoft.com/office/spreadsheetml/2017/richdata2" ref="A2:Q40">
    <sortCondition ref="H1:H40"/>
  </sortState>
  <tableColumns count="20">
    <tableColumn id="1" xr3:uid="{00000000-0010-0000-0B00-000001000000}" name="ID" totalsRowLabel="Suma" dataDxfId="188"/>
    <tableColumn id="2" xr3:uid="{00000000-0010-0000-0B00-000002000000}" name="Name" dataDxfId="187"/>
    <tableColumn id="3" xr3:uid="{00000000-0010-0000-0B00-000003000000}" name="DMG Physical" dataDxfId="186">
      <calculatedColumnFormula xml:space="preserve"> MROUND(INDEX(BaseDmg[],MATCH(Tab_Spears[[#This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B00-000004000000}" name="DMG 2" dataDxfId="185">
      <calculatedColumnFormula xml:space="preserve"> MROUND(INDEX(BaseDmg[],MATCH(Tab_Spears[[#This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B00-000005000000}" name="DMG 2 Type" dataDxfId="184"/>
    <tableColumn id="6" xr3:uid="{00000000-0010-0000-0B00-000006000000}" name="DMG 3" dataDxfId="183"/>
    <tableColumn id="7" xr3:uid="{00000000-0010-0000-0B00-000007000000}" name="DMG 3 Type" dataDxfId="182"/>
    <tableColumn id="9" xr3:uid="{00000000-0010-0000-0B00-000009000000}" name="Total DMG" dataDxfId="181">
      <calculatedColumnFormula>SUM(C2:G2)</calculatedColumnFormula>
    </tableColumn>
    <tableColumn id="10" xr3:uid="{00000000-0010-0000-0B00-00000A000000}" name="Impact" dataDxfId="180">
      <calculatedColumnFormula xml:space="preserve"> MROUND(INDEX(BaseDmg[],MATCH(Tab_Spears[[#This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B00-00000B000000}" name="AttackSpeed" totalsRowFunction="count" dataDxfId="179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B00-00000D000000}" name="StamCost" dataDxfId="178"/>
    <tableColumn id="14" xr3:uid="{00000000-0010-0000-0B00-00000E000000}" name="MaxDurability" dataDxfId="177">
      <calculatedColumnFormula xml:space="preserve"> MROUND(INDEX(BaseDmg[],MATCH(Tab_Spears[[#This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B00-00000F000000}" name="RawWeight" dataDxfId="176">
      <calculatedColumnFormula xml:space="preserve"> MROUND(INDEX(BaseDmg[],MATCH(Tab_Spears[[#This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B00-000010000000}" name="BaseValue" dataDxfId="175">
      <calculatedColumnFormula xml:space="preserve"> MROUND(INDEX(BaseDmg[],MATCH(Tab_Spears[[#This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B00-000008000000}" name="DMG Bonus2" dataDxfId="174"/>
    <tableColumn id="17" xr3:uid="{00000000-0010-0000-0B00-000011000000}" name="Tag" dataDxfId="173"/>
    <tableColumn id="12" xr3:uid="{00000000-0010-0000-0B00-00000C000000}" name="Effect 1" dataDxfId="172"/>
    <tableColumn id="18" xr3:uid="{00000000-0010-0000-0B00-000012000000}" name="Effect 1 Buildup" dataDxfId="171"/>
    <tableColumn id="19" xr3:uid="{00000000-0010-0000-0B00-000013000000}" name="Effect 2" dataDxfId="170"/>
    <tableColumn id="20" xr3:uid="{00000000-0010-0000-0B00-000014000000}" name="Effect 2 Buildup" dataDxfId="1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C000000}" name="Tab_Gauntlets" displayName="Tab_Gauntlets" ref="A1:T31" dataDxfId="168">
  <autoFilter ref="A1:T31" xr:uid="{00000000-0009-0000-0100-00000A000000}"/>
  <sortState xmlns:xlrd2="http://schemas.microsoft.com/office/spreadsheetml/2017/richdata2" ref="A2:Q31">
    <sortCondition ref="H1:H31"/>
  </sortState>
  <tableColumns count="20">
    <tableColumn id="1" xr3:uid="{00000000-0010-0000-0C00-000001000000}" name="ID" totalsRowLabel="Suma" dataDxfId="167"/>
    <tableColumn id="2" xr3:uid="{00000000-0010-0000-0C00-000002000000}" name="Name" dataDxfId="166"/>
    <tableColumn id="3" xr3:uid="{00000000-0010-0000-0C00-000003000000}" name="DMG Physical" dataDxfId="165">
      <calculatedColumnFormula xml:space="preserve"> MROUND(INDEX(BaseDmg[],MATCH(Tab_Gauntlets[[#This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C00-000004000000}" name="DMG 2" dataDxfId="164">
      <calculatedColumnFormula xml:space="preserve"> MROUND(INDEX(BaseDmg[],MATCH(Tab_Gauntlets[[#This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C00-000005000000}" name="DMG 2 Type" dataDxfId="163"/>
    <tableColumn id="6" xr3:uid="{00000000-0010-0000-0C00-000006000000}" name="DMG 3" dataDxfId="162"/>
    <tableColumn id="7" xr3:uid="{00000000-0010-0000-0C00-000007000000}" name="DMG 3 Type" dataDxfId="161"/>
    <tableColumn id="9" xr3:uid="{00000000-0010-0000-0C00-000009000000}" name="Total DMG" dataDxfId="160">
      <calculatedColumnFormula>SUM(C2:G2)</calculatedColumnFormula>
    </tableColumn>
    <tableColumn id="10" xr3:uid="{00000000-0010-0000-0C00-00000A000000}" name="Impact" dataDxfId="159">
      <calculatedColumnFormula xml:space="preserve"> MROUND(INDEX(BaseDmg[],MATCH(Tab_Gauntlets[[#This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C00-00000B000000}" name="AttackSpeed" totalsRowFunction="count" dataDxfId="158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C00-00000D000000}" name="StamCost" dataDxfId="157"/>
    <tableColumn id="14" xr3:uid="{00000000-0010-0000-0C00-00000E000000}" name="MaxDurability" dataDxfId="156">
      <calculatedColumnFormula xml:space="preserve"> MROUND(INDEX(BaseDmg[],MATCH(Tab_Gauntlets[[#This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C00-00000F000000}" name="RawWeight" dataDxfId="155">
      <calculatedColumnFormula xml:space="preserve"> MROUND(INDEX(BaseDmg[],MATCH(Tab_Gauntlets[[#This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C00-000010000000}" name="BaseValue" dataDxfId="154">
      <calculatedColumnFormula xml:space="preserve"> MROUND(INDEX(BaseDmg[],MATCH(Tab_Gauntlets[[#This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C00-000008000000}" name="DMG Bonus2" dataDxfId="153"/>
    <tableColumn id="17" xr3:uid="{00000000-0010-0000-0C00-000011000000}" name="Tag" dataDxfId="152"/>
    <tableColumn id="12" xr3:uid="{00000000-0010-0000-0C00-00000C000000}" name="Effect 1" dataDxfId="151"/>
    <tableColumn id="18" xr3:uid="{00000000-0010-0000-0C00-000012000000}" name="Effect 1 Buildup" dataDxfId="150"/>
    <tableColumn id="19" xr3:uid="{00000000-0010-0000-0C00-000013000000}" name="Effect 2" dataDxfId="149"/>
    <tableColumn id="20" xr3:uid="{00000000-0010-0000-0C00-000014000000}" name="Effect 2 Buildup" dataDxfId="14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D000000}" name="Tab_Bows" displayName="Tab_Bows" ref="A1:T24" dataDxfId="147">
  <autoFilter ref="A1:T24" xr:uid="{00000000-0009-0000-0100-00000B000000}"/>
  <sortState xmlns:xlrd2="http://schemas.microsoft.com/office/spreadsheetml/2017/richdata2" ref="A2:Q24">
    <sortCondition ref="H1:H24"/>
  </sortState>
  <tableColumns count="20">
    <tableColumn id="1" xr3:uid="{00000000-0010-0000-0D00-000001000000}" name="ID" totalsRowLabel="Suma" dataDxfId="146"/>
    <tableColumn id="2" xr3:uid="{00000000-0010-0000-0D00-000002000000}" name="Name" dataDxfId="145"/>
    <tableColumn id="3" xr3:uid="{00000000-0010-0000-0D00-000003000000}" name="DMG Physical" dataDxfId="144">
      <calculatedColumnFormula xml:space="preserve"> MROUND(INDEX(BaseDmg[],MATCH(Tab_Bows[[#This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D00-000004000000}" name="DMG 2" dataDxfId="143">
      <calculatedColumnFormula xml:space="preserve"> MROUND(INDEX(BaseDmg[],MATCH(Tab_Bows[[#This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D00-000005000000}" name="DMG 2 Type" dataDxfId="142"/>
    <tableColumn id="6" xr3:uid="{00000000-0010-0000-0D00-000006000000}" name="DMG 3" dataDxfId="141"/>
    <tableColumn id="7" xr3:uid="{00000000-0010-0000-0D00-000007000000}" name="DMG 3 Type" dataDxfId="140"/>
    <tableColumn id="9" xr3:uid="{00000000-0010-0000-0D00-000009000000}" name="Total DMG" dataDxfId="139">
      <calculatedColumnFormula>SUM(C2:G2)</calculatedColumnFormula>
    </tableColumn>
    <tableColumn id="10" xr3:uid="{00000000-0010-0000-0D00-00000A000000}" name="Impact" dataDxfId="138">
      <calculatedColumnFormula xml:space="preserve"> MROUND(INDEX(BaseDmg[],MATCH(Tab_Bows[[#This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D00-00000B000000}" name="AttackSpeed" totalsRowFunction="count" dataDxfId="137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D00-00000D000000}" name="StamCost" dataDxfId="136"/>
    <tableColumn id="14" xr3:uid="{00000000-0010-0000-0D00-00000E000000}" name="MaxDurability" dataDxfId="135">
      <calculatedColumnFormula xml:space="preserve"> MROUND(INDEX(BaseDmg[],MATCH(Tab_Bows[[#This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D00-00000F000000}" name="RawWeight" dataDxfId="134">
      <calculatedColumnFormula xml:space="preserve"> MROUND(INDEX(BaseDmg[],MATCH(Tab_Bows[[#This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D00-000010000000}" name="BaseValue" dataDxfId="133">
      <calculatedColumnFormula xml:space="preserve"> MROUND(INDEX(BaseDmg[],MATCH(Tab_Bows[[#This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D00-000008000000}" name="DMG Bonus2" dataDxfId="132"/>
    <tableColumn id="17" xr3:uid="{00000000-0010-0000-0D00-000011000000}" name="Tag" dataDxfId="131"/>
    <tableColumn id="12" xr3:uid="{00000000-0010-0000-0D00-00000C000000}" name="Effect 1" dataDxfId="130"/>
    <tableColumn id="18" xr3:uid="{00000000-0010-0000-0D00-000012000000}" name="Effect 1 Buildup" dataDxfId="129"/>
    <tableColumn id="19" xr3:uid="{00000000-0010-0000-0D00-000013000000}" name="Effect 2" dataDxfId="128"/>
    <tableColumn id="20" xr3:uid="{00000000-0010-0000-0D00-000014000000}" name="Effect 2 Buildup" dataDxfId="1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_Chakrams" displayName="Tab_Chakrams" ref="A1:T20" dataDxfId="126">
  <autoFilter ref="A1:T20" xr:uid="{00000000-0009-0000-0100-00000D000000}"/>
  <sortState xmlns:xlrd2="http://schemas.microsoft.com/office/spreadsheetml/2017/richdata2" ref="A2:Q20">
    <sortCondition ref="H1:H20"/>
  </sortState>
  <tableColumns count="20">
    <tableColumn id="1" xr3:uid="{00000000-0010-0000-0E00-000001000000}" name="ID" totalsRowLabel="Suma" dataDxfId="125"/>
    <tableColumn id="2" xr3:uid="{00000000-0010-0000-0E00-000002000000}" name="Name" dataDxfId="124"/>
    <tableColumn id="3" xr3:uid="{00000000-0010-0000-0E00-000003000000}" name="DMG Physical" dataDxfId="123">
      <calculatedColumnFormula xml:space="preserve"> MROUND(INDEX(BaseDmg[],MATCH(Tab_Chakrams[[#This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E00-000004000000}" name="DMG 2" dataDxfId="122"/>
    <tableColumn id="5" xr3:uid="{00000000-0010-0000-0E00-000005000000}" name="DMG 2 Type" dataDxfId="121"/>
    <tableColumn id="6" xr3:uid="{00000000-0010-0000-0E00-000006000000}" name="DMG 3" dataDxfId="120"/>
    <tableColumn id="7" xr3:uid="{00000000-0010-0000-0E00-000007000000}" name="DMG 3 Type" dataDxfId="119"/>
    <tableColumn id="9" xr3:uid="{00000000-0010-0000-0E00-000009000000}" name="Total DMG" dataDxfId="118">
      <calculatedColumnFormula>SUM(C2:G2)</calculatedColumnFormula>
    </tableColumn>
    <tableColumn id="10" xr3:uid="{00000000-0010-0000-0E00-00000A000000}" name="Impact" dataDxfId="117">
      <calculatedColumnFormula xml:space="preserve"> MROUND(INDEX(BaseDmg[],MATCH(Tab_Chakrams[[#This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E00-00000B000000}" name="AttackSpeed" totalsRowFunction="count" dataDxfId="116"/>
    <tableColumn id="13" xr3:uid="{00000000-0010-0000-0E00-00000D000000}" name="StamCost" dataDxfId="115"/>
    <tableColumn id="14" xr3:uid="{00000000-0010-0000-0E00-00000E000000}" name="MaxDurability" dataDxfId="114">
      <calculatedColumnFormula xml:space="preserve"> MROUND(INDEX(BaseDmg[],MATCH(Tab_Chakrams[[#This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E00-00000F000000}" name="RawWeight" dataDxfId="113"/>
    <tableColumn id="16" xr3:uid="{00000000-0010-0000-0E00-000010000000}" name="BaseValue" dataDxfId="112">
      <calculatedColumnFormula xml:space="preserve"> MROUND(INDEX(BaseDmg[],MATCH(Tab_Chakrams[[#This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E00-000008000000}" name="DMG Bonus2" dataDxfId="111"/>
    <tableColumn id="17" xr3:uid="{00000000-0010-0000-0E00-000011000000}" name="Tag" dataDxfId="110"/>
    <tableColumn id="12" xr3:uid="{00000000-0010-0000-0E00-00000C000000}" name="Effect 1" dataDxfId="109"/>
    <tableColumn id="18" xr3:uid="{00000000-0010-0000-0E00-000012000000}" name="Effect 1 Buildup" dataDxfId="108"/>
    <tableColumn id="19" xr3:uid="{00000000-0010-0000-0E00-000013000000}" name="Effect 2" dataDxfId="107"/>
    <tableColumn id="20" xr3:uid="{00000000-0010-0000-0E00-000014000000}" name="Effect 2 Buildup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_Daggers" displayName="Tab_Daggers" ref="A1:T18" dataDxfId="105">
  <autoFilter ref="A1:T18" xr:uid="{00000000-000C-0000-FFFF-FFFF0F000000}"/>
  <sortState xmlns:xlrd2="http://schemas.microsoft.com/office/spreadsheetml/2017/richdata2" ref="A2:Q18">
    <sortCondition ref="H1:H18"/>
  </sortState>
  <tableColumns count="20">
    <tableColumn id="1" xr3:uid="{00000000-0010-0000-0F00-000001000000}" name="ID" totalsRowLabel="Suma" dataDxfId="104"/>
    <tableColumn id="2" xr3:uid="{00000000-0010-0000-0F00-000002000000}" name="Name" dataDxfId="103"/>
    <tableColumn id="3" xr3:uid="{00000000-0010-0000-0F00-000003000000}" name="DMG Physical" dataDxfId="102">
      <calculatedColumnFormula xml:space="preserve"> MROUND(INDEX(BaseDmg[],MATCH(Tab_Daggers[[#This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F00-000004000000}" name="DMG 2" dataDxfId="101"/>
    <tableColumn id="5" xr3:uid="{00000000-0010-0000-0F00-000005000000}" name="DMG 2 Type" dataDxfId="100"/>
    <tableColumn id="6" xr3:uid="{00000000-0010-0000-0F00-000006000000}" name="DMG 3" dataDxfId="99"/>
    <tableColumn id="7" xr3:uid="{00000000-0010-0000-0F00-000007000000}" name="DMG 3 Type" dataDxfId="98"/>
    <tableColumn id="9" xr3:uid="{00000000-0010-0000-0F00-000009000000}" name="Total DMG" dataDxfId="97">
      <calculatedColumnFormula>SUM(C2:G2)</calculatedColumnFormula>
    </tableColumn>
    <tableColumn id="10" xr3:uid="{00000000-0010-0000-0F00-00000A000000}" name="Impact" dataDxfId="96">
      <calculatedColumnFormula xml:space="preserve"> MROUND(INDEX(BaseDmg[],MATCH(Tab_Daggers[[#This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F00-00000B000000}" name="AttackSpeed" totalsRowFunction="count" dataDxfId="95"/>
    <tableColumn id="13" xr3:uid="{00000000-0010-0000-0F00-00000D000000}" name="StamCost" dataDxfId="94"/>
    <tableColumn id="14" xr3:uid="{00000000-0010-0000-0F00-00000E000000}" name="MaxDurability" dataDxfId="93">
      <calculatedColumnFormula xml:space="preserve"> MROUND(INDEX(BaseDmg[],MATCH(Tab_Daggers[[#This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F00-00000F000000}" name="RawWeight" dataDxfId="92"/>
    <tableColumn id="16" xr3:uid="{00000000-0010-0000-0F00-000010000000}" name="BaseValue" dataDxfId="91">
      <calculatedColumnFormula xml:space="preserve"> MROUND(INDEX(BaseDmg[],MATCH(Tab_Daggers[[#This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F00-000008000000}" name="DMG Bonus2" dataDxfId="90"/>
    <tableColumn id="17" xr3:uid="{00000000-0010-0000-0F00-000011000000}" name="Tag" dataDxfId="89"/>
    <tableColumn id="12" xr3:uid="{00000000-0010-0000-0F00-00000C000000}" name="Effect 1" dataDxfId="88"/>
    <tableColumn id="18" xr3:uid="{00000000-0010-0000-0F00-000012000000}" name="Effect 1 Buildup" dataDxfId="87"/>
    <tableColumn id="19" xr3:uid="{00000000-0010-0000-0F00-000013000000}" name="Effect 2" dataDxfId="86"/>
    <tableColumn id="20" xr3:uid="{00000000-0010-0000-0F00-000014000000}" name="Effect 2 Buildup" dataDxfId="8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_Pistols" displayName="Tab_Pistols" ref="A1:T20" dataDxfId="84">
  <autoFilter ref="A1:T20" xr:uid="{00000000-0009-0000-0100-000010000000}"/>
  <sortState xmlns:xlrd2="http://schemas.microsoft.com/office/spreadsheetml/2017/richdata2" ref="A2:Q20">
    <sortCondition ref="H1:H20"/>
  </sortState>
  <tableColumns count="20">
    <tableColumn id="1" xr3:uid="{00000000-0010-0000-1000-000001000000}" name="ID" totalsRowLabel="Suma" dataDxfId="83"/>
    <tableColumn id="2" xr3:uid="{00000000-0010-0000-1000-000002000000}" name="Name" dataDxfId="82"/>
    <tableColumn id="3" xr3:uid="{00000000-0010-0000-1000-000003000000}" name="DMG Physical" dataDxfId="81">
      <calculatedColumnFormula xml:space="preserve"> MROUND(INDEX(BaseDmg[],MATCH(Tab_Pistols[[#This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1000-000004000000}" name="DMG 2" dataDxfId="80"/>
    <tableColumn id="5" xr3:uid="{00000000-0010-0000-1000-000005000000}" name="DMG 2 Type" dataDxfId="79"/>
    <tableColumn id="6" xr3:uid="{00000000-0010-0000-1000-000006000000}" name="DMG 3" dataDxfId="78"/>
    <tableColumn id="7" xr3:uid="{00000000-0010-0000-1000-000007000000}" name="DMG 3 Type" dataDxfId="77"/>
    <tableColumn id="9" xr3:uid="{00000000-0010-0000-1000-000009000000}" name="Total DMG" dataDxfId="76">
      <calculatedColumnFormula>SUM(C2:G2)</calculatedColumnFormula>
    </tableColumn>
    <tableColumn id="10" xr3:uid="{00000000-0010-0000-1000-00000A000000}" name="Impact" dataDxfId="75">
      <calculatedColumnFormula xml:space="preserve"> MROUND(INDEX(BaseDmg[],MATCH(Tab_Pistols[[#This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1000-00000B000000}" name="AttackSpeed" totalsRowFunction="count" dataDxfId="74"/>
    <tableColumn id="13" xr3:uid="{00000000-0010-0000-1000-00000D000000}" name="StamCost" dataDxfId="73"/>
    <tableColumn id="14" xr3:uid="{00000000-0010-0000-1000-00000E000000}" name="MaxDurability" dataDxfId="72">
      <calculatedColumnFormula xml:space="preserve"> MROUND(INDEX(BaseDmg[],MATCH(Tab_Pistols[[#This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1000-00000F000000}" name="RawWeight" dataDxfId="71"/>
    <tableColumn id="16" xr3:uid="{00000000-0010-0000-1000-000010000000}" name="BaseValue" dataDxfId="70">
      <calculatedColumnFormula xml:space="preserve"> MROUND(INDEX(BaseDmg[],MATCH(Tab_Pistols[[#This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1000-000008000000}" name="DMG Bonus2" dataDxfId="69"/>
    <tableColumn id="17" xr3:uid="{00000000-0010-0000-1000-000011000000}" name="Tag" dataDxfId="68"/>
    <tableColumn id="12" xr3:uid="{00000000-0010-0000-1000-00000C000000}" name="Effect 1" dataDxfId="67"/>
    <tableColumn id="18" xr3:uid="{00000000-0010-0000-1000-000012000000}" name="Effect 1 Buildup" dataDxfId="66"/>
    <tableColumn id="19" xr3:uid="{00000000-0010-0000-1000-000013000000}" name="Effect 2" dataDxfId="65"/>
    <tableColumn id="20" xr3:uid="{00000000-0010-0000-1000-000014000000}" name="Effect 2 Buildup" dataDxfId="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_Shields" displayName="Tab_Shields" ref="A1:T34" dataDxfId="63">
  <autoFilter ref="A1:T34" xr:uid="{00000000-0009-0000-0100-000012000000}"/>
  <sortState xmlns:xlrd2="http://schemas.microsoft.com/office/spreadsheetml/2017/richdata2" ref="A2:Q34">
    <sortCondition ref="H1:H34"/>
  </sortState>
  <tableColumns count="20">
    <tableColumn id="1" xr3:uid="{00000000-0010-0000-1100-000001000000}" name="ID" totalsRowLabel="Suma" dataDxfId="62"/>
    <tableColumn id="2" xr3:uid="{00000000-0010-0000-1100-000002000000}" name="Name" dataDxfId="61"/>
    <tableColumn id="3" xr3:uid="{00000000-0010-0000-1100-000003000000}" name="DMG Physical" dataDxfId="60"/>
    <tableColumn id="4" xr3:uid="{00000000-0010-0000-1100-000004000000}" name="DMG 2" dataDxfId="59"/>
    <tableColumn id="5" xr3:uid="{00000000-0010-0000-1100-000005000000}" name="DMG 2 Type" dataDxfId="58"/>
    <tableColumn id="6" xr3:uid="{00000000-0010-0000-1100-000006000000}" name="DMG 3" dataDxfId="57"/>
    <tableColumn id="7" xr3:uid="{00000000-0010-0000-1100-000007000000}" name="DMG 3 Type" dataDxfId="56"/>
    <tableColumn id="9" xr3:uid="{00000000-0010-0000-1100-000009000000}" name="Total DMG" dataDxfId="55">
      <calculatedColumnFormula>SUM(C2:G2)</calculatedColumnFormula>
    </tableColumn>
    <tableColumn id="10" xr3:uid="{00000000-0010-0000-1100-00000A000000}" name="Impact" dataDxfId="54"/>
    <tableColumn id="11" xr3:uid="{00000000-0010-0000-1100-00000B000000}" name="AttackSpeed" totalsRowFunction="count" dataDxfId="53"/>
    <tableColumn id="13" xr3:uid="{00000000-0010-0000-1100-00000D000000}" name="StamCost" dataDxfId="52"/>
    <tableColumn id="14" xr3:uid="{00000000-0010-0000-1100-00000E000000}" name="MaxDurability" dataDxfId="51"/>
    <tableColumn id="15" xr3:uid="{00000000-0010-0000-1100-00000F000000}" name="RawWeight" dataDxfId="50"/>
    <tableColumn id="16" xr3:uid="{00000000-0010-0000-1100-000010000000}" name="BaseValue" dataDxfId="49"/>
    <tableColumn id="8" xr3:uid="{00000000-0010-0000-1100-000008000000}" name="DMG Bonus2" dataDxfId="48"/>
    <tableColumn id="17" xr3:uid="{00000000-0010-0000-1100-000011000000}" name="Tag" dataDxfId="47"/>
    <tableColumn id="12" xr3:uid="{00000000-0010-0000-1100-00000C000000}" name="Effect 1" dataDxfId="46"/>
    <tableColumn id="18" xr3:uid="{00000000-0010-0000-1100-000012000000}" name="Effect 1 Buildup" dataDxfId="45"/>
    <tableColumn id="19" xr3:uid="{00000000-0010-0000-1100-000013000000}" name="Effect 2" dataDxfId="44"/>
    <tableColumn id="20" xr3:uid="{00000000-0010-0000-1100-000014000000}" name="Effect 2 Buildup" dataDxfId="4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7D74CB-1401-4DA5-98FF-D5F062559AAA}" name="Tab_AttackData" displayName="Tab_AttackData" ref="A1:F41" totalsRowShown="0" headerRowDxfId="42" headerRowBorderDxfId="41" tableBorderDxfId="40" totalsRowBorderDxfId="39">
  <autoFilter ref="A1:F41" xr:uid="{097D74CB-1401-4DA5-98FF-D5F062559AAA}"/>
  <tableColumns count="6">
    <tableColumn id="1" xr3:uid="{B9B1E46C-FB17-4806-986A-76C8042314BD}" name="WeaponType"/>
    <tableColumn id="2" xr3:uid="{667E0408-6ECC-4678-A408-F906CD58A020}" name="Attack1" dataDxfId="38"/>
    <tableColumn id="3" xr3:uid="{2AF54A7F-39D7-400F-BC6A-BEAD969AE294}" name="Attack2" dataDxfId="37"/>
    <tableColumn id="4" xr3:uid="{45896E7D-B7FA-448C-9CCF-AF2B5AF75E1B}" name="Attack3" dataDxfId="36"/>
    <tableColumn id="5" xr3:uid="{32132B30-308B-46F5-AD97-63DC79D505EB}" name="Attack4" dataDxfId="35"/>
    <tableColumn id="6" xr3:uid="{BF1B4EF8-CB18-40B6-8374-00A8037F0D34}" name="Attack5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1000000}" name="Modifiers" displayName="Modifiers" ref="P10:W24" totalsRowShown="0">
  <autoFilter ref="P10:W24" xr:uid="{00000000-0009-0000-0100-000014000000}"/>
  <tableColumns count="8">
    <tableColumn id="1" xr3:uid="{00000000-0010-0000-0100-000001000000}" name="Weapon Type"/>
    <tableColumn id="2" xr3:uid="{00000000-0010-0000-0100-000002000000}" name="Dmg"/>
    <tableColumn id="3" xr3:uid="{00000000-0010-0000-0100-000003000000}" name="Impact"/>
    <tableColumn id="4" xr3:uid="{00000000-0010-0000-0100-000004000000}" name="StamCost"/>
    <tableColumn id="5" xr3:uid="{00000000-0010-0000-0100-000005000000}" name="MaxDurability"/>
    <tableColumn id="6" xr3:uid="{00000000-0010-0000-0100-000006000000}" name="RawWeight"/>
    <tableColumn id="7" xr3:uid="{00000000-0010-0000-0100-000007000000}" name="BaseValue"/>
    <tableColumn id="8" xr3:uid="{00000000-0010-0000-0100-000008000000}" name="AttackSpeed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A2809E2-34A7-460D-B1DC-BA5AACDE79B4}" name="Tab_AttackData_VanillaValues" displayName="Tab_AttackData_VanillaValues" ref="M1:R41" totalsRowShown="0" headerRowDxfId="33" headerRowBorderDxfId="32" tableBorderDxfId="31" totalsRowBorderDxfId="30">
  <autoFilter ref="M1:R41" xr:uid="{8A2809E2-34A7-460D-B1DC-BA5AACDE79B4}"/>
  <tableColumns count="6">
    <tableColumn id="1" xr3:uid="{9C4CD1EE-20AF-4F08-8B01-479143BD847D}" name="WeaponType"/>
    <tableColumn id="2" xr3:uid="{1F224243-C645-4D54-BD7F-5B559CFD1B2F}" name="Attack1" dataDxfId="29"/>
    <tableColumn id="3" xr3:uid="{BB00B765-62C5-4EA4-8E1B-3B63A8CD7A1D}" name="Attack2" dataDxfId="28"/>
    <tableColumn id="4" xr3:uid="{CD0791AF-A332-47F2-8D87-40184325BA50}" name="Attack3" dataDxfId="27"/>
    <tableColumn id="5" xr3:uid="{7B3311E3-6C07-4764-8D2B-1F410EDC19C1}" name="Attack4" dataDxfId="26"/>
    <tableColumn id="6" xr3:uid="{02B02C78-090D-4814-AA73-1F8117BD37DC}" name="Attack5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2000000}" name="Tab_Damage_BonusOrRes" displayName="Tab_Damage_BonusOrRes" ref="A1:M45" dataDxfId="24">
  <autoFilter ref="A1:M45" xr:uid="{00000000-0009-0000-0100-00000F000000}"/>
  <sortState xmlns:xlrd2="http://schemas.microsoft.com/office/spreadsheetml/2017/richdata2" ref="A2:Q34">
    <sortCondition ref="H1:H34"/>
  </sortState>
  <tableColumns count="13">
    <tableColumn id="1" xr3:uid="{00000000-0010-0000-1200-000001000000}" name="Name" totalsRowLabel="Suma" dataDxfId="23"/>
    <tableColumn id="2" xr3:uid="{00000000-0010-0000-1200-000002000000}" name="Physical Bonus" dataDxfId="22"/>
    <tableColumn id="3" xr3:uid="{00000000-0010-0000-1200-000003000000}" name="Ethereal Bonus" dataDxfId="21"/>
    <tableColumn id="4" xr3:uid="{00000000-0010-0000-1200-000004000000}" name="Decay Bonus" dataDxfId="20"/>
    <tableColumn id="5" xr3:uid="{00000000-0010-0000-1200-000005000000}" name="Lightning Bonus" dataDxfId="19"/>
    <tableColumn id="6" xr3:uid="{00000000-0010-0000-1200-000006000000}" name="Frost Bonus" dataDxfId="18"/>
    <tableColumn id="7" xr3:uid="{00000000-0010-0000-1200-000007000000}" name="Fire Bonus" dataDxfId="17"/>
    <tableColumn id="9" xr3:uid="{00000000-0010-0000-1200-000009000000}" name="Physical Resistance" dataDxfId="16"/>
    <tableColumn id="10" xr3:uid="{00000000-0010-0000-1200-00000A000000}" name="Ethereal Resistance" dataDxfId="15"/>
    <tableColumn id="11" xr3:uid="{00000000-0010-0000-1200-00000B000000}" name="Decay Resistance" totalsRowFunction="count" dataDxfId="14"/>
    <tableColumn id="8" xr3:uid="{00000000-0010-0000-1200-000008000000}" name="Lightning Resistance" dataDxfId="13"/>
    <tableColumn id="12" xr3:uid="{00000000-0010-0000-1200-00000C000000}" name="Frost Resistance" dataDxfId="12"/>
    <tableColumn id="13" xr3:uid="{00000000-0010-0000-1200-00000D000000}" name="Fire Resistance" dataDxf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3000000}" name="Tab_Bags" displayName="Tab_Bags" ref="A1:J20" dataDxfId="10">
  <autoFilter ref="A1:J20" xr:uid="{00000000-0009-0000-0100-00000C000000}"/>
  <sortState xmlns:xlrd2="http://schemas.microsoft.com/office/spreadsheetml/2017/richdata2" ref="A2:J20">
    <sortCondition ref="D1:D20"/>
  </sortState>
  <tableColumns count="10">
    <tableColumn id="1" xr3:uid="{00000000-0010-0000-1300-000001000000}" name="ID" totalsRowLabel="Suma" dataDxfId="9"/>
    <tableColumn id="2" xr3:uid="{00000000-0010-0000-1300-000002000000}" name="Name" dataDxfId="8"/>
    <tableColumn id="3" xr3:uid="{00000000-0010-0000-1300-000003000000}" name="Capacity" dataDxfId="7"/>
    <tableColumn id="4" xr3:uid="{00000000-0010-0000-1300-000004000000}" name="Free Dodge" dataDxfId="6"/>
    <tableColumn id="5" xr3:uid="{00000000-0010-0000-1300-000005000000}" name="Effects 2" dataDxfId="5"/>
    <tableColumn id="6" xr3:uid="{00000000-0010-0000-1300-000006000000}" name="Effects" dataDxfId="4"/>
    <tableColumn id="7" xr3:uid="{00000000-0010-0000-1300-000007000000}" name="Preservation" dataDxfId="3"/>
    <tableColumn id="9" xr3:uid="{00000000-0010-0000-1300-000009000000}" name="Inventory Protection" dataDxfId="2"/>
    <tableColumn id="10" xr3:uid="{00000000-0010-0000-1300-00000A000000}" name="Weight" dataDxfId="1"/>
    <tableColumn id="8" xr3:uid="{00000000-0010-0000-1300-000008000000}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2000000}" name="Tab_RoundTo" displayName="Tab_RoundTo" ref="Q29:W30" totalsRowShown="0">
  <autoFilter ref="Q29:W30" xr:uid="{00000000-0009-0000-0100-000016000000}"/>
  <tableColumns count="7">
    <tableColumn id="1" xr3:uid="{00000000-0010-0000-0200-000001000000}" name="Dmg"/>
    <tableColumn id="2" xr3:uid="{00000000-0010-0000-0200-000002000000}" name="Impact"/>
    <tableColumn id="3" xr3:uid="{00000000-0010-0000-0200-000003000000}" name="StamCost"/>
    <tableColumn id="4" xr3:uid="{00000000-0010-0000-0200-000004000000}" name="MaxDurability"/>
    <tableColumn id="5" xr3:uid="{00000000-0010-0000-0200-000005000000}" name="RawWeight"/>
    <tableColumn id="6" xr3:uid="{00000000-0010-0000-0200-000006000000}" name="BaseValue"/>
    <tableColumn id="7" xr3:uid="{00000000-0010-0000-0200-000007000000}" name="AttackSpe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_Swords_1h" displayName="Tab_Swords_1h" ref="A1:T40" dataDxfId="357">
  <autoFilter ref="A1:T40" xr:uid="{00000000-0009-0000-0100-000002000000}"/>
  <sortState xmlns:xlrd2="http://schemas.microsoft.com/office/spreadsheetml/2017/richdata2" ref="A2:Q40">
    <sortCondition ref="H1:H40"/>
  </sortState>
  <tableColumns count="20">
    <tableColumn id="1" xr3:uid="{00000000-0010-0000-0300-000001000000}" name="ID" totalsRowLabel="Suma" dataDxfId="356"/>
    <tableColumn id="2" xr3:uid="{00000000-0010-0000-0300-000002000000}" name="Name" dataDxfId="355"/>
    <tableColumn id="3" xr3:uid="{00000000-0010-0000-0300-000003000000}" name="DMG Physical" dataDxfId="354">
      <calculatedColumnFormula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calculatedColumnFormula>
    </tableColumn>
    <tableColumn id="4" xr3:uid="{00000000-0010-0000-0300-000004000000}" name="DMG 2" dataDxfId="353">
      <calculatedColumnFormula xml:space="preserve"> MROUND(INDEX(BaseDmg[],MATCH(Tab_Swords_1h[[#This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300-000005000000}" name="DMG 2 Type" dataDxfId="352"/>
    <tableColumn id="6" xr3:uid="{00000000-0010-0000-0300-000006000000}" name="DMG 3" dataDxfId="351"/>
    <tableColumn id="7" xr3:uid="{00000000-0010-0000-0300-000007000000}" name="DMG 3 Type" dataDxfId="350"/>
    <tableColumn id="9" xr3:uid="{00000000-0010-0000-0300-000009000000}" name="Total DMG" dataDxfId="349">
      <calculatedColumnFormula>SUM(C2:G2)</calculatedColumnFormula>
    </tableColumn>
    <tableColumn id="10" xr3:uid="{00000000-0010-0000-0300-00000A000000}" name="Impact" dataDxfId="348">
      <calculatedColumnFormula xml:space="preserve"> MROUND(INDEX(BaseDmg[],MATCH(Tab_Swords_1h[[#This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300-00000B000000}" name="AttackSpeed" totalsRowFunction="count" dataDxfId="347"/>
    <tableColumn id="13" xr3:uid="{00000000-0010-0000-0300-00000D000000}" name="StamCost" dataDxfId="346">
      <calculatedColumnFormula xml:space="preserve"> MROUND(INDEX(BaseDmg[],MATCH(Tab_Swords_1h[[#This Row],[Tag]],BaseDmg[Tag],0),MATCH(K$1,BaseDmg[#Headers],0))*INDEX(Modifiers[],MATCH(MID(CELL("nazwa_pliku",$A$1),SEARCH("]",CELL("nazwa_pliku",$A$1))+1,31),Modifiers[Weapon Type],0),MATCH(K$1,Modifiers[#Headers],0)),INDEX(Tab_RoundTo[],1,MATCH(K$1,Tab_RoundTo[#Headers],0)))</calculatedColumnFormula>
    </tableColumn>
    <tableColumn id="14" xr3:uid="{00000000-0010-0000-0300-00000E000000}" name="MaxDurability" dataDxfId="345">
      <calculatedColumnFormula xml:space="preserve"> MROUND(INDEX(BaseDmg[],MATCH(Tab_Swords_1h[[#This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300-00000F000000}" name="RawWeight" dataDxfId="344">
      <calculatedColumnFormula xml:space="preserve"> MROUND(INDEX(BaseDmg[],MATCH(Tab_Swords_1h[[#This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300-000010000000}" name="BaseValue" dataDxfId="343">
      <calculatedColumnFormula xml:space="preserve"> MROUND(INDEX(BaseDmg[],MATCH(Tab_Swords_1h[[#This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300-000008000000}" name="DMG Bonus2" dataDxfId="342"/>
    <tableColumn id="17" xr3:uid="{00000000-0010-0000-0300-000011000000}" name="Tag" dataDxfId="341"/>
    <tableColumn id="12" xr3:uid="{00000000-0010-0000-0300-00000C000000}" name="Effect 1" dataDxfId="340"/>
    <tableColumn id="18" xr3:uid="{00000000-0010-0000-0300-000012000000}" name="Effect 1 Buildup" dataDxfId="339"/>
    <tableColumn id="19" xr3:uid="{00000000-0010-0000-0300-000013000000}" name="Effect 2" dataDxfId="338"/>
    <tableColumn id="20" xr3:uid="{00000000-0010-0000-0300-000014000000}" name="Effect 2 Buildup" dataDxfId="3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_Swords_2h" displayName="Tab_Swords_2h" ref="A1:T39" dataDxfId="336">
  <autoFilter ref="A1:T39" xr:uid="{00000000-0009-0000-0100-000001000000}"/>
  <sortState xmlns:xlrd2="http://schemas.microsoft.com/office/spreadsheetml/2017/richdata2" ref="A2:Q39">
    <sortCondition ref="H1:H39"/>
  </sortState>
  <tableColumns count="20">
    <tableColumn id="1" xr3:uid="{00000000-0010-0000-0400-000001000000}" name="ID" totalsRowLabel="Suma" dataDxfId="335"/>
    <tableColumn id="2" xr3:uid="{00000000-0010-0000-0400-000002000000}" name="Name" dataDxfId="334"/>
    <tableColumn id="3" xr3:uid="{00000000-0010-0000-0400-000003000000}" name="DMG Physical" dataDxfId="333">
      <calculatedColumnFormula xml:space="preserve"> MROUND(INDEX(BaseDmg[],MATCH(Tab_Swords_2h[[#This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400-000004000000}" name="DMG 2" dataDxfId="332">
      <calculatedColumnFormula xml:space="preserve"> MROUND(INDEX(BaseDmg[],MATCH(Tab_Swords_2h[[#This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400-000005000000}" name="DMG 2 Type" dataDxfId="331"/>
    <tableColumn id="6" xr3:uid="{00000000-0010-0000-0400-000006000000}" name="DMG 3" dataDxfId="330"/>
    <tableColumn id="7" xr3:uid="{00000000-0010-0000-0400-000007000000}" name="DMG 3 Type" dataDxfId="329"/>
    <tableColumn id="9" xr3:uid="{00000000-0010-0000-0400-000009000000}" name="Total DMG" dataDxfId="328">
      <calculatedColumnFormula>SUM(C2:G2)</calculatedColumnFormula>
    </tableColumn>
    <tableColumn id="10" xr3:uid="{00000000-0010-0000-0400-00000A000000}" name="Impact" dataDxfId="327">
      <calculatedColumnFormula xml:space="preserve"> MROUND(INDEX(BaseDmg[],MATCH(Tab_Swords_2h[[#This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400-00000B000000}" name="AttackSpeed" totalsRowFunction="count" dataDxfId="326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400-00000D000000}" name="StamCost" dataDxfId="325">
      <calculatedColumnFormula xml:space="preserve"> MROUND(INDEX(BaseDmg[],MATCH(Tab_Swords_2h[[#This Row],[Tag]],BaseDmg[Tag],0),MATCH(K$1,BaseDmg[#Headers],0))*INDEX(Modifiers[],MATCH(MID(CELL("nazwa_pliku",$A$1),SEARCH("]",CELL("nazwa_pliku",$A$1))+1,31),Modifiers[Weapon Type],0),MATCH(K$1,Modifiers[#Headers],0)),INDEX(Tab_RoundTo[],1,MATCH(K$1,Tab_RoundTo[#Headers],0)))</calculatedColumnFormula>
    </tableColumn>
    <tableColumn id="14" xr3:uid="{00000000-0010-0000-0400-00000E000000}" name="MaxDurability" dataDxfId="324">
      <calculatedColumnFormula xml:space="preserve"> MROUND(INDEX(BaseDmg[],MATCH(Tab_Swords_2h[[#This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400-00000F000000}" name="RawWeight" dataDxfId="323">
      <calculatedColumnFormula xml:space="preserve"> MROUND(INDEX(BaseDmg[],MATCH(Tab_Swords_2h[[#This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400-000010000000}" name="BaseValue" dataDxfId="322">
      <calculatedColumnFormula xml:space="preserve"> MROUND(INDEX(BaseDmg[],MATCH(Tab_Swords_2h[[#This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400-000008000000}" name="DMG Bonus2" dataDxfId="321"/>
    <tableColumn id="17" xr3:uid="{00000000-0010-0000-0400-000011000000}" name="Tag" dataDxfId="320"/>
    <tableColumn id="12" xr3:uid="{00000000-0010-0000-0400-00000C000000}" name="Effect 1" dataDxfId="319"/>
    <tableColumn id="18" xr3:uid="{00000000-0010-0000-0400-000012000000}" name="Effect 1 Buildup" dataDxfId="318"/>
    <tableColumn id="19" xr3:uid="{00000000-0010-0000-0400-000013000000}" name="Effect 2" dataDxfId="317"/>
    <tableColumn id="20" xr3:uid="{00000000-0010-0000-0400-000014000000}" name="Effect 2 Buildup" dataDxfId="3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_Axes_1h" displayName="Tab_Axes_1h" ref="A1:T35" dataDxfId="315">
  <autoFilter ref="A1:T35" xr:uid="{00000000-0009-0000-0100-000003000000}"/>
  <sortState xmlns:xlrd2="http://schemas.microsoft.com/office/spreadsheetml/2017/richdata2" ref="A2:Q35">
    <sortCondition ref="P1:P35"/>
  </sortState>
  <tableColumns count="20">
    <tableColumn id="1" xr3:uid="{00000000-0010-0000-0500-000001000000}" name="ID" totalsRowLabel="Suma" dataDxfId="314"/>
    <tableColumn id="2" xr3:uid="{00000000-0010-0000-0500-000002000000}" name="Name" dataDxfId="313"/>
    <tableColumn id="3" xr3:uid="{00000000-0010-0000-0500-000003000000}" name="DMG Physical" dataDxfId="312">
      <calculatedColumnFormula xml:space="preserve"> MROUND(INDEX(BaseDmg[],MATCH(Tab_Axes_1h[[#This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500-000004000000}" name="DMG 2" dataDxfId="311">
      <calculatedColumnFormula xml:space="preserve"> MROUND(INDEX(BaseDmg[],MATCH(Tab_Axes_1h[[#This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500-000005000000}" name="DMG 2 Type" dataDxfId="310"/>
    <tableColumn id="6" xr3:uid="{00000000-0010-0000-0500-000006000000}" name="DMG 3" dataDxfId="309"/>
    <tableColumn id="7" xr3:uid="{00000000-0010-0000-0500-000007000000}" name="DMG 3 Type" dataDxfId="308"/>
    <tableColumn id="9" xr3:uid="{00000000-0010-0000-0500-000009000000}" name="Total DMG" dataDxfId="307">
      <calculatedColumnFormula>SUM(C2:G2)</calculatedColumnFormula>
    </tableColumn>
    <tableColumn id="10" xr3:uid="{00000000-0010-0000-0500-00000A000000}" name="Impact" dataDxfId="306">
      <calculatedColumnFormula xml:space="preserve"> MROUND(INDEX(BaseDmg[],MATCH(Tab_Axes_1h[[#This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500-00000B000000}" name="AttackSpeed" totalsRowFunction="count" dataDxfId="305"/>
    <tableColumn id="13" xr3:uid="{00000000-0010-0000-0500-00000D000000}" name="StamCost" dataDxfId="304">
      <calculatedColumnFormula xml:space="preserve"> MROUND(INDEX(BaseDmg[],MATCH(Tab_Axes_1h[[#This Row],[Tag]],BaseDmg[Tag],0),MATCH(K$1,BaseDmg[#Headers],0))*INDEX(Modifiers[],MATCH(MID(CELL("nazwa_pliku",$A$1),SEARCH("]",CELL("nazwa_pliku",$A$1))+1,31),Modifiers[Weapon Type],0),MATCH(K$1,Modifiers[#Headers],0)),INDEX(Tab_RoundTo[],1,MATCH(K$1,Tab_RoundTo[#Headers],0)))</calculatedColumnFormula>
    </tableColumn>
    <tableColumn id="14" xr3:uid="{00000000-0010-0000-0500-00000E000000}" name="MaxDurability" dataDxfId="303">
      <calculatedColumnFormula xml:space="preserve"> MROUND(INDEX(BaseDmg[],MATCH(Tab_Axes_1h[[#This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500-00000F000000}" name="RawWeight" dataDxfId="302">
      <calculatedColumnFormula xml:space="preserve"> MROUND(INDEX(BaseDmg[],MATCH(Tab_Axes_1h[[#This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500-000010000000}" name="BaseValue" dataDxfId="301">
      <calculatedColumnFormula xml:space="preserve"> MROUND(INDEX(BaseDmg[],MATCH(Tab_Axes_1h[[#This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500-000008000000}" name="DMG Bonus2" dataDxfId="300"/>
    <tableColumn id="17" xr3:uid="{00000000-0010-0000-0500-000011000000}" name="Tag" dataDxfId="299"/>
    <tableColumn id="12" xr3:uid="{00000000-0010-0000-0500-00000C000000}" name="Effect 1" dataDxfId="298"/>
    <tableColumn id="18" xr3:uid="{00000000-0010-0000-0500-000012000000}" name="Effect 1 Buildup" dataDxfId="297"/>
    <tableColumn id="19" xr3:uid="{00000000-0010-0000-0500-000013000000}" name="Effect 2" dataDxfId="296"/>
    <tableColumn id="20" xr3:uid="{00000000-0010-0000-0500-000014000000}" name="Effect 2 Buildup" dataDxfId="2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_Axes_2h" displayName="Tab_Axes_2h" ref="A1:T34" dataDxfId="294">
  <autoFilter ref="A1:T34" xr:uid="{00000000-0009-0000-0100-000004000000}"/>
  <sortState xmlns:xlrd2="http://schemas.microsoft.com/office/spreadsheetml/2017/richdata2" ref="A2:Q34">
    <sortCondition ref="P1:P34"/>
  </sortState>
  <tableColumns count="20">
    <tableColumn id="1" xr3:uid="{00000000-0010-0000-0600-000001000000}" name="ID" totalsRowLabel="Suma" dataDxfId="293"/>
    <tableColumn id="2" xr3:uid="{00000000-0010-0000-0600-000002000000}" name="Name" dataDxfId="292"/>
    <tableColumn id="3" xr3:uid="{00000000-0010-0000-0600-000003000000}" name="DMG Physical" dataDxfId="291">
      <calculatedColumnFormula xml:space="preserve"> MROUND(INDEX(BaseDmg[],MATCH(Tab_Axes_2h[[#This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600-000004000000}" name="DMG 2" dataDxfId="290">
      <calculatedColumnFormula xml:space="preserve"> MROUND(INDEX(BaseDmg[],MATCH(Tab_Axes_2h[[#This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600-000005000000}" name="DMG 2 Type" dataDxfId="289"/>
    <tableColumn id="6" xr3:uid="{00000000-0010-0000-0600-000006000000}" name="DMG 3" dataDxfId="288"/>
    <tableColumn id="7" xr3:uid="{00000000-0010-0000-0600-000007000000}" name="DMG 3 Type" dataDxfId="287"/>
    <tableColumn id="9" xr3:uid="{00000000-0010-0000-0600-000009000000}" name="Total DMG" dataDxfId="286">
      <calculatedColumnFormula>SUM(C2:G2)</calculatedColumnFormula>
    </tableColumn>
    <tableColumn id="10" xr3:uid="{00000000-0010-0000-0600-00000A000000}" name="Impact" dataDxfId="285">
      <calculatedColumnFormula xml:space="preserve"> MROUND(INDEX(BaseDmg[],MATCH(Tab_Axes_2h[[#This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600-00000B000000}" name="AttackSpeed" totalsRowFunction="count" dataDxfId="284">
      <calculatedColumnFormula xml:space="preserve"> INDEX(Modifiers[],MATCH(MID(CELL("nazwa_pliku",$A$1),SEARCH("]",CELL("nazwa_pliku",$A$1))+1,31),Modifiers[Weapon Type],0),MATCH(J$1,Modifiers[#Headers],0))</calculatedColumnFormula>
    </tableColumn>
    <tableColumn id="13" xr3:uid="{00000000-0010-0000-0600-00000D000000}" name="StamCost" dataDxfId="283"/>
    <tableColumn id="14" xr3:uid="{00000000-0010-0000-0600-00000E000000}" name="MaxDurability" dataDxfId="282">
      <calculatedColumnFormula xml:space="preserve"> MROUND(INDEX(BaseDmg[],MATCH(Tab_Axes_2h[[#This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600-00000F000000}" name="RawWeight" dataDxfId="281">
      <calculatedColumnFormula xml:space="preserve"> MROUND(INDEX(BaseDmg[],MATCH(Tab_Axes_2h[[#This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600-000010000000}" name="BaseValue" dataDxfId="280">
      <calculatedColumnFormula xml:space="preserve"> MROUND(INDEX(BaseDmg[],MATCH(Tab_Axes_2h[[#This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600-000008000000}" name="DMG Bonus2" dataDxfId="279"/>
    <tableColumn id="17" xr3:uid="{00000000-0010-0000-0600-000011000000}" name="Tag" dataDxfId="278"/>
    <tableColumn id="12" xr3:uid="{00000000-0010-0000-0600-00000C000000}" name="Effect 1" dataDxfId="277"/>
    <tableColumn id="18" xr3:uid="{00000000-0010-0000-0600-000012000000}" name="Effect 1 Buildup" dataDxfId="276"/>
    <tableColumn id="19" xr3:uid="{00000000-0010-0000-0600-000013000000}" name="Effect 2" dataDxfId="275"/>
    <tableColumn id="20" xr3:uid="{00000000-0010-0000-0600-000014000000}" name="Effect 2 Buildup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_Maces_1h" displayName="Tab_Maces_1h" ref="A1:T38" dataDxfId="273">
  <autoFilter ref="A1:T38" xr:uid="{00000000-0009-0000-0100-000005000000}"/>
  <sortState xmlns:xlrd2="http://schemas.microsoft.com/office/spreadsheetml/2017/richdata2" ref="A2:Q38">
    <sortCondition ref="H1:H38"/>
  </sortState>
  <tableColumns count="20">
    <tableColumn id="1" xr3:uid="{00000000-0010-0000-0700-000001000000}" name="ID" totalsRowLabel="Suma" dataDxfId="272"/>
    <tableColumn id="2" xr3:uid="{00000000-0010-0000-0700-000002000000}" name="Name" dataDxfId="271"/>
    <tableColumn id="3" xr3:uid="{00000000-0010-0000-0700-000003000000}" name="DMG Physical" dataDxfId="270">
      <calculatedColumnFormula xml:space="preserve"> MROUND(INDEX(BaseDmg[],MATCH(Tab_Maces_1h[[#This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700-000004000000}" name="DMG 2" dataDxfId="269">
      <calculatedColumnFormula xml:space="preserve"> MROUND(INDEX(BaseDmg[],MATCH(Tab_Maces_1h[[#This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700-000005000000}" name="DMG 2 Type" dataDxfId="268"/>
    <tableColumn id="6" xr3:uid="{00000000-0010-0000-0700-000006000000}" name="DMG 3" dataDxfId="267"/>
    <tableColumn id="7" xr3:uid="{00000000-0010-0000-0700-000007000000}" name="DMG 3 Type" dataDxfId="266"/>
    <tableColumn id="9" xr3:uid="{00000000-0010-0000-0700-000009000000}" name="Total DMG" dataDxfId="265">
      <calculatedColumnFormula>SUM(C2:G2)</calculatedColumnFormula>
    </tableColumn>
    <tableColumn id="10" xr3:uid="{00000000-0010-0000-0700-00000A000000}" name="Impact" dataDxfId="264">
      <calculatedColumnFormula xml:space="preserve"> MROUND(INDEX(BaseDmg[],MATCH(Tab_Maces_1h[[#This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700-00000B000000}" name="AttackSpeed" totalsRowFunction="count" dataDxfId="263"/>
    <tableColumn id="13" xr3:uid="{00000000-0010-0000-0700-00000D000000}" name="StamCost" dataDxfId="262">
      <calculatedColumnFormula xml:space="preserve"> MROUND(INDEX(BaseDmg[],MATCH(Tab_Maces_1h[[#This Row],[Tag]],BaseDmg[Tag],0),MATCH(K$1,BaseDmg[#Headers],0))*INDEX(Modifiers[],MATCH(MID(CELL("nazwa_pliku",$A$1),SEARCH("]",CELL("nazwa_pliku",$A$1))+1,31),Modifiers[Weapon Type],0),MATCH(K$1,Modifiers[#Headers],0)),INDEX(Tab_RoundTo[],1,MATCH(K$1,Tab_RoundTo[#Headers],0)))</calculatedColumnFormula>
    </tableColumn>
    <tableColumn id="14" xr3:uid="{00000000-0010-0000-0700-00000E000000}" name="MaxDurability" dataDxfId="261">
      <calculatedColumnFormula xml:space="preserve"> MROUND(INDEX(BaseDmg[],MATCH(Tab_Maces_1h[[#This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700-00000F000000}" name="RawWeight" dataDxfId="260">
      <calculatedColumnFormula xml:space="preserve"> MROUND(INDEX(BaseDmg[],MATCH(Tab_Maces_1h[[#This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700-000010000000}" name="BaseValue" dataDxfId="259">
      <calculatedColumnFormula xml:space="preserve"> MROUND(INDEX(BaseDmg[],MATCH(Tab_Maces_1h[[#This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700-000008000000}" name="DMG Bonus2" dataDxfId="258"/>
    <tableColumn id="17" xr3:uid="{00000000-0010-0000-0700-000011000000}" name="Tag" dataDxfId="257"/>
    <tableColumn id="12" xr3:uid="{00000000-0010-0000-0700-00000C000000}" name="Effect 1" dataDxfId="256"/>
    <tableColumn id="18" xr3:uid="{00000000-0010-0000-0700-000012000000}" name="Effect 1 Buildup" dataDxfId="255"/>
    <tableColumn id="19" xr3:uid="{00000000-0010-0000-0700-000013000000}" name="Effect 2" dataDxfId="254"/>
    <tableColumn id="20" xr3:uid="{00000000-0010-0000-0700-000014000000}" name="Effect 2 Buildup" dataDxfId="2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ab_Maces_2h" displayName="Tab_Maces_2h" ref="A1:T34" dataDxfId="252">
  <autoFilter ref="A1:T34" xr:uid="{00000000-0009-0000-0100-000006000000}"/>
  <sortState xmlns:xlrd2="http://schemas.microsoft.com/office/spreadsheetml/2017/richdata2" ref="A2:Q34">
    <sortCondition ref="H1:H34"/>
  </sortState>
  <tableColumns count="20">
    <tableColumn id="1" xr3:uid="{00000000-0010-0000-0800-000001000000}" name="ID" totalsRowLabel="Suma" dataDxfId="251"/>
    <tableColumn id="2" xr3:uid="{00000000-0010-0000-0800-000002000000}" name="Name" dataDxfId="250"/>
    <tableColumn id="3" xr3:uid="{00000000-0010-0000-0800-000003000000}" name="DMG Physical" dataDxfId="249">
      <calculatedColumnFormula xml:space="preserve"> MROUND(INDEX(BaseDmg[],MATCH(Tab_Maces_2h[[#This Row],[Tag]],BaseDmg[Tag],0),MATCH(C$1,BaseDmg[#Headers],0))*INDEX(Modifiers[],MATCH(MID(CELL("nazwa_pliku",$A$1),SEARCH("]",CELL("nazwa_pliku",$A$1))+1,31),Modifiers[Weapon Type],0),MATCH("Dmg",Modifiers[#Headers],0)),Tab_RoundTo[Dmg])</calculatedColumnFormula>
    </tableColumn>
    <tableColumn id="4" xr3:uid="{00000000-0010-0000-0800-000004000000}" name="DMG 2" dataDxfId="248">
      <calculatedColumnFormula xml:space="preserve"> MROUND(INDEX(BaseDmg[],MATCH(Tab_Maces_2h[[#This Row],[Tag]],BaseDmg[Tag],0),MATCH(D$1,BaseDmg[#Headers],0))*INDEX(Modifiers[],MATCH(MID(CELL("nazwa_pliku",$A$1),SEARCH("]",CELL("nazwa_pliku",$A$1))+1,31),Modifiers[Weapon Type],0),MATCH("Dmg",Modifiers[#Headers],0)),Tab_RoundTo[Dmg])</calculatedColumnFormula>
    </tableColumn>
    <tableColumn id="5" xr3:uid="{00000000-0010-0000-0800-000005000000}" name="DMG 2 Type" dataDxfId="247"/>
    <tableColumn id="6" xr3:uid="{00000000-0010-0000-0800-000006000000}" name="DMG 3" dataDxfId="246"/>
    <tableColumn id="7" xr3:uid="{00000000-0010-0000-0800-000007000000}" name="DMG 3 Type" dataDxfId="245"/>
    <tableColumn id="9" xr3:uid="{00000000-0010-0000-0800-000009000000}" name="Total DMG" dataDxfId="244">
      <calculatedColumnFormula>SUM(C2:G2)</calculatedColumnFormula>
    </tableColumn>
    <tableColumn id="10" xr3:uid="{00000000-0010-0000-0800-00000A000000}" name="Impact" dataDxfId="243">
      <calculatedColumnFormula xml:space="preserve"> MROUND(INDEX(BaseDmg[],MATCH(Tab_Maces_2h[[#This Row],[Tag]],BaseDmg[Tag],0),MATCH(I$1,BaseDmg[#Headers],0))*INDEX(Modifiers[],MATCH(MID(CELL("nazwa_pliku",$A$1),SEARCH("]",CELL("nazwa_pliku",$A$1))+1,31),Modifiers[Weapon Type],0),MATCH(I$1,Modifiers[#Headers],0)),INDEX(Tab_RoundTo[],1,MATCH(I$1,Tab_RoundTo[#Headers],0)))</calculatedColumnFormula>
    </tableColumn>
    <tableColumn id="11" xr3:uid="{00000000-0010-0000-0800-00000B000000}" name="AttackSpeed" totalsRowFunction="count" dataDxfId="242"/>
    <tableColumn id="13" xr3:uid="{00000000-0010-0000-0800-00000D000000}" name="StamCost" dataDxfId="241"/>
    <tableColumn id="14" xr3:uid="{00000000-0010-0000-0800-00000E000000}" name="MaxDurability" dataDxfId="240">
      <calculatedColumnFormula xml:space="preserve"> MROUND(INDEX(BaseDmg[],MATCH(Tab_Maces_2h[[#This Row],[Tag]],BaseDmg[Tag],0),MATCH(L$1,BaseDmg[#Headers],0))*INDEX(Modifiers[],MATCH(MID(CELL("nazwa_pliku",$A$1),SEARCH("]",CELL("nazwa_pliku",$A$1))+1,31),Modifiers[Weapon Type],0),MATCH(L$1,Modifiers[#Headers],0)),INDEX(Tab_RoundTo[],1,MATCH(L$1,Tab_RoundTo[#Headers],0)))</calculatedColumnFormula>
    </tableColumn>
    <tableColumn id="15" xr3:uid="{00000000-0010-0000-0800-00000F000000}" name="RawWeight" dataDxfId="239">
      <calculatedColumnFormula xml:space="preserve"> MROUND(INDEX(BaseDmg[],MATCH(Tab_Maces_2h[[#This Row],[Tag]],BaseDmg[Tag],0),MATCH(M$1,BaseDmg[#Headers],0))*INDEX(Modifiers[],MATCH(MID(CELL("nazwa_pliku",$A$1),SEARCH("]",CELL("nazwa_pliku",$A$1))+1,31),Modifiers[Weapon Type],0),MATCH(M$1,Modifiers[#Headers],0)),INDEX(Tab_RoundTo[],1,MATCH(M$1,Tab_RoundTo[#Headers],0)))</calculatedColumnFormula>
    </tableColumn>
    <tableColumn id="16" xr3:uid="{00000000-0010-0000-0800-000010000000}" name="BaseValue" dataDxfId="238">
      <calculatedColumnFormula xml:space="preserve"> MROUND(INDEX(BaseDmg[],MATCH(Tab_Maces_2h[[#This Row],[Tag]],BaseDmg[Tag],0),MATCH(N$1,BaseDmg[#Headers],0))*INDEX(Modifiers[],MATCH(MID(CELL("nazwa_pliku",$A$1),SEARCH("]",CELL("nazwa_pliku",$A$1))+1,31),Modifiers[Weapon Type],0),MATCH(N$1,Modifiers[#Headers],0)),INDEX(Tab_RoundTo[],1,MATCH(N$1,Tab_RoundTo[#Headers],0)))</calculatedColumnFormula>
    </tableColumn>
    <tableColumn id="8" xr3:uid="{00000000-0010-0000-0800-000008000000}" name="DMG Bonus2" dataDxfId="237"/>
    <tableColumn id="17" xr3:uid="{00000000-0010-0000-0800-000011000000}" name="Tag" dataDxfId="236"/>
    <tableColumn id="12" xr3:uid="{00000000-0010-0000-0800-00000C000000}" name="Effect 1" dataDxfId="235"/>
    <tableColumn id="18" xr3:uid="{00000000-0010-0000-0800-000012000000}" name="Effect 1 Buildup" dataDxfId="234"/>
    <tableColumn id="19" xr3:uid="{00000000-0010-0000-0800-000013000000}" name="Effect 2" dataDxfId="233"/>
    <tableColumn id="20" xr3:uid="{00000000-0010-0000-0800-000014000000}" name="Effect 2 Buildup" dataDxfId="2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G90"/>
  <sheetViews>
    <sheetView workbookViewId="0">
      <selection activeCell="Q22" sqref="Q22"/>
    </sheetView>
  </sheetViews>
  <sheetFormatPr defaultRowHeight="15" x14ac:dyDescent="0.25"/>
  <cols>
    <col min="2" max="2" width="9.7109375" bestFit="1" customWidth="1"/>
    <col min="3" max="3" width="12" customWidth="1"/>
    <col min="4" max="4" width="15.85546875" customWidth="1"/>
    <col min="6" max="6" width="10.28515625" customWidth="1"/>
    <col min="7" max="12" width="12" customWidth="1"/>
    <col min="16" max="16" width="9.85546875" bestFit="1" customWidth="1"/>
    <col min="18" max="18" width="9.85546875" bestFit="1" customWidth="1"/>
  </cols>
  <sheetData>
    <row r="3" spans="3:23" ht="15.75" x14ac:dyDescent="0.25">
      <c r="P3" s="89"/>
    </row>
    <row r="5" spans="3:23" ht="17.25" x14ac:dyDescent="0.25">
      <c r="D5" s="90" t="str">
        <f ca="1">MID(CELL("filename"),SEARCH("]",CELL("filename"))+1,31)</f>
        <v>Backpacks</v>
      </c>
      <c r="P5" t="str">
        <f>HLOOKUP("Impact",BaseDmg[#Headers],1)</f>
        <v>Impact</v>
      </c>
    </row>
    <row r="6" spans="3:23" x14ac:dyDescent="0.25">
      <c r="D6" t="e">
        <f ca="1">MATCH(MID(CELL("filename"),SEARCH("]",CELL("filename"))+1,31),Modifiers[Weapon Type],0)</f>
        <v>#N/A</v>
      </c>
      <c r="P6">
        <f>MATCH("Impact",BaseDmg[#Headers],0)</f>
        <v>5</v>
      </c>
    </row>
    <row r="8" spans="3:23" x14ac:dyDescent="0.25">
      <c r="K8" t="s">
        <v>779</v>
      </c>
      <c r="O8" s="78"/>
      <c r="P8" s="78"/>
      <c r="Q8" s="78"/>
      <c r="R8" s="78"/>
      <c r="S8" s="78"/>
      <c r="T8" s="78"/>
      <c r="U8" s="78"/>
    </row>
    <row r="9" spans="3:23" x14ac:dyDescent="0.25">
      <c r="D9" t="s">
        <v>778</v>
      </c>
      <c r="O9" s="78"/>
      <c r="P9" s="78" t="s">
        <v>777</v>
      </c>
      <c r="Q9" s="78"/>
      <c r="R9" s="78"/>
      <c r="S9" s="78"/>
      <c r="T9" s="78"/>
      <c r="U9" s="78"/>
    </row>
    <row r="10" spans="3:23" x14ac:dyDescent="0.25">
      <c r="D10" t="s">
        <v>662</v>
      </c>
      <c r="E10" t="s">
        <v>772</v>
      </c>
      <c r="F10" t="s">
        <v>660</v>
      </c>
      <c r="G10" t="s">
        <v>41</v>
      </c>
      <c r="H10" t="s">
        <v>3</v>
      </c>
      <c r="I10" t="s">
        <v>236</v>
      </c>
      <c r="J10" t="s">
        <v>774</v>
      </c>
      <c r="K10" t="s">
        <v>775</v>
      </c>
      <c r="L10" t="s">
        <v>776</v>
      </c>
      <c r="M10" t="s">
        <v>773</v>
      </c>
      <c r="O10" s="78"/>
      <c r="P10" t="s">
        <v>718</v>
      </c>
      <c r="Q10" t="s">
        <v>661</v>
      </c>
      <c r="R10" t="s">
        <v>3</v>
      </c>
      <c r="S10" t="s">
        <v>236</v>
      </c>
      <c r="T10" t="s">
        <v>774</v>
      </c>
      <c r="U10" t="s">
        <v>775</v>
      </c>
      <c r="V10" t="s">
        <v>776</v>
      </c>
      <c r="W10" t="s">
        <v>773</v>
      </c>
    </row>
    <row r="11" spans="3:23" x14ac:dyDescent="0.25">
      <c r="C11" s="3"/>
      <c r="D11" s="78" t="s">
        <v>709</v>
      </c>
      <c r="E11" s="1">
        <v>4</v>
      </c>
      <c r="F11" s="1"/>
      <c r="G11" s="10">
        <f>SUM(BaseDmg[[#This Row],[DMG Physical]]+BaseDmg[[#This Row],[Dmg 2]])</f>
        <v>4</v>
      </c>
      <c r="H11" s="10">
        <v>12</v>
      </c>
      <c r="I11" s="1">
        <v>10</v>
      </c>
      <c r="J11">
        <v>150</v>
      </c>
      <c r="K11" s="104">
        <v>2</v>
      </c>
      <c r="L11" s="1">
        <v>25</v>
      </c>
      <c r="M11" s="1"/>
      <c r="O11" s="78"/>
      <c r="P11" t="s">
        <v>676</v>
      </c>
      <c r="Q11">
        <v>1</v>
      </c>
      <c r="R11">
        <v>1</v>
      </c>
      <c r="S11">
        <v>1.1000000000000001</v>
      </c>
      <c r="T11">
        <v>1</v>
      </c>
      <c r="U11">
        <v>1</v>
      </c>
      <c r="V11">
        <v>1</v>
      </c>
      <c r="W11">
        <v>1</v>
      </c>
    </row>
    <row r="12" spans="3:23" x14ac:dyDescent="0.25">
      <c r="C12" s="3"/>
      <c r="D12" s="10" t="s">
        <v>686</v>
      </c>
      <c r="E12" s="1">
        <v>8</v>
      </c>
      <c r="F12" s="1"/>
      <c r="G12" s="10">
        <f>SUM(BaseDmg[[#This Row],[DMG Physical]]+BaseDmg[[#This Row],[Dmg 2]])</f>
        <v>8</v>
      </c>
      <c r="H12" s="10">
        <v>12</v>
      </c>
      <c r="I12" s="1">
        <v>10</v>
      </c>
      <c r="J12" s="10">
        <v>100</v>
      </c>
      <c r="K12" s="108">
        <v>2</v>
      </c>
      <c r="L12" s="10">
        <v>10</v>
      </c>
      <c r="M12" s="1"/>
      <c r="O12" s="31"/>
      <c r="P12" t="s">
        <v>677</v>
      </c>
      <c r="Q12">
        <v>1.4</v>
      </c>
      <c r="R12">
        <v>1.3</v>
      </c>
      <c r="S12">
        <v>1.4</v>
      </c>
      <c r="T12">
        <v>1</v>
      </c>
      <c r="U12">
        <v>1.5</v>
      </c>
      <c r="V12">
        <v>1</v>
      </c>
      <c r="W12">
        <v>1</v>
      </c>
    </row>
    <row r="13" spans="3:23" x14ac:dyDescent="0.25">
      <c r="C13" s="3"/>
      <c r="D13" s="12" t="s">
        <v>706</v>
      </c>
      <c r="E13" s="1">
        <v>9</v>
      </c>
      <c r="F13" s="1"/>
      <c r="G13" s="10">
        <f>SUM(BaseDmg[[#This Row],[DMG Physical]]+BaseDmg[[#This Row],[Dmg 2]])</f>
        <v>9</v>
      </c>
      <c r="H13" s="10">
        <v>14</v>
      </c>
      <c r="I13" s="1">
        <v>10</v>
      </c>
      <c r="J13">
        <v>100</v>
      </c>
      <c r="K13" s="104">
        <v>3</v>
      </c>
      <c r="L13" s="1">
        <v>20</v>
      </c>
      <c r="M13" s="1"/>
      <c r="O13" s="31"/>
      <c r="P13" t="s">
        <v>678</v>
      </c>
      <c r="Q13">
        <v>1.2</v>
      </c>
      <c r="R13">
        <v>1.5</v>
      </c>
      <c r="S13">
        <v>1.4</v>
      </c>
      <c r="T13">
        <v>0.75</v>
      </c>
      <c r="U13">
        <v>1.25</v>
      </c>
      <c r="V13">
        <v>1</v>
      </c>
      <c r="W13">
        <v>0.9</v>
      </c>
    </row>
    <row r="14" spans="3:23" x14ac:dyDescent="0.25">
      <c r="C14" s="3"/>
      <c r="D14" s="78" t="s">
        <v>642</v>
      </c>
      <c r="E14" s="1">
        <v>10</v>
      </c>
      <c r="F14" s="1"/>
      <c r="G14" s="1">
        <f>SUM(BaseDmg[[#This Row],[DMG Physical]]+BaseDmg[[#This Row],[Dmg 2]])</f>
        <v>10</v>
      </c>
      <c r="H14" s="1">
        <v>14</v>
      </c>
      <c r="I14" s="1">
        <v>10</v>
      </c>
      <c r="J14" s="1">
        <v>150</v>
      </c>
      <c r="K14" s="1">
        <v>2</v>
      </c>
      <c r="L14" s="1">
        <v>25</v>
      </c>
      <c r="M14" s="1"/>
      <c r="O14" s="31"/>
      <c r="P14" t="s">
        <v>679</v>
      </c>
      <c r="Q14">
        <v>1.6</v>
      </c>
      <c r="R14">
        <v>2</v>
      </c>
      <c r="S14">
        <v>2</v>
      </c>
      <c r="T14">
        <v>0.75</v>
      </c>
      <c r="U14">
        <v>1.75</v>
      </c>
      <c r="V14">
        <v>1</v>
      </c>
      <c r="W14">
        <v>0.9</v>
      </c>
    </row>
    <row r="15" spans="3:23" x14ac:dyDescent="0.25">
      <c r="C15" s="3"/>
      <c r="D15" s="31" t="s">
        <v>663</v>
      </c>
      <c r="E15" s="1">
        <v>10</v>
      </c>
      <c r="F15" s="1"/>
      <c r="G15" s="1">
        <f>SUM(BaseDmg[[#This Row],[DMG Physical]]+BaseDmg[[#This Row],[Dmg 2]])</f>
        <v>10</v>
      </c>
      <c r="H15" s="1">
        <v>14</v>
      </c>
      <c r="I15" s="1">
        <v>10</v>
      </c>
      <c r="J15" s="3">
        <v>125</v>
      </c>
      <c r="K15" s="108">
        <v>3</v>
      </c>
      <c r="L15" s="10">
        <v>25</v>
      </c>
      <c r="M15" s="1"/>
      <c r="O15" s="31"/>
      <c r="P15" t="s">
        <v>680</v>
      </c>
      <c r="Q15">
        <v>1.1000000000000001</v>
      </c>
      <c r="R15">
        <v>2</v>
      </c>
      <c r="S15">
        <v>1.4</v>
      </c>
      <c r="T15">
        <v>1.5</v>
      </c>
      <c r="U15">
        <v>1.25</v>
      </c>
      <c r="V15">
        <v>1</v>
      </c>
      <c r="W15">
        <v>0.9</v>
      </c>
    </row>
    <row r="16" spans="3:23" x14ac:dyDescent="0.25">
      <c r="C16" s="3"/>
      <c r="D16" s="78" t="s">
        <v>698</v>
      </c>
      <c r="E16" s="1">
        <v>10</v>
      </c>
      <c r="F16" s="1"/>
      <c r="G16" s="10">
        <f>SUM(BaseDmg[[#This Row],[DMG Physical]]+BaseDmg[[#This Row],[Dmg 2]])</f>
        <v>10</v>
      </c>
      <c r="H16" s="10">
        <v>17</v>
      </c>
      <c r="I16" s="1">
        <v>10</v>
      </c>
      <c r="J16" s="10">
        <v>175</v>
      </c>
      <c r="K16" s="108">
        <v>2</v>
      </c>
      <c r="L16" s="10">
        <v>30</v>
      </c>
      <c r="M16" s="1"/>
      <c r="O16" s="31"/>
      <c r="P16" t="s">
        <v>681</v>
      </c>
      <c r="Q16">
        <v>1.5</v>
      </c>
      <c r="R16">
        <v>2.5</v>
      </c>
      <c r="S16">
        <v>2</v>
      </c>
      <c r="T16">
        <v>1.5</v>
      </c>
      <c r="U16">
        <v>1.75</v>
      </c>
      <c r="V16">
        <v>1</v>
      </c>
      <c r="W16">
        <v>0.9</v>
      </c>
    </row>
    <row r="17" spans="3:23" x14ac:dyDescent="0.25">
      <c r="C17" s="3"/>
      <c r="D17" s="12" t="s">
        <v>696</v>
      </c>
      <c r="E17" s="1"/>
      <c r="F17" s="80">
        <v>10</v>
      </c>
      <c r="G17" s="10">
        <f>SUM(BaseDmg[[#This Row],[DMG Physical]]+BaseDmg[[#This Row],[Dmg 2]])</f>
        <v>10</v>
      </c>
      <c r="H17" s="10">
        <v>6</v>
      </c>
      <c r="I17" s="1">
        <v>10</v>
      </c>
      <c r="J17" s="10"/>
      <c r="K17" s="108"/>
      <c r="L17" s="10"/>
      <c r="M17" s="1"/>
      <c r="O17" s="31"/>
      <c r="P17" t="s">
        <v>682</v>
      </c>
      <c r="Q17">
        <v>1.5</v>
      </c>
      <c r="R17">
        <v>2.2000000000000002</v>
      </c>
      <c r="S17">
        <v>2</v>
      </c>
      <c r="T17">
        <v>0.75</v>
      </c>
      <c r="U17">
        <v>1.75</v>
      </c>
      <c r="V17">
        <v>1</v>
      </c>
      <c r="W17">
        <v>1</v>
      </c>
    </row>
    <row r="18" spans="3:23" x14ac:dyDescent="0.25">
      <c r="C18" s="3"/>
      <c r="D18" s="12" t="s">
        <v>707</v>
      </c>
      <c r="E18" s="1">
        <v>11</v>
      </c>
      <c r="F18" s="1"/>
      <c r="G18" s="10">
        <f>SUM(BaseDmg[[#This Row],[DMG Physical]]+BaseDmg[[#This Row],[Dmg 2]])</f>
        <v>11</v>
      </c>
      <c r="H18" s="10">
        <v>17</v>
      </c>
      <c r="I18" s="1">
        <v>10</v>
      </c>
      <c r="J18">
        <v>125</v>
      </c>
      <c r="K18" s="104">
        <v>3</v>
      </c>
      <c r="L18" s="1">
        <v>30</v>
      </c>
      <c r="M18" s="1"/>
      <c r="O18" s="31"/>
      <c r="P18" t="s">
        <v>712</v>
      </c>
      <c r="V18">
        <v>1</v>
      </c>
    </row>
    <row r="19" spans="3:23" x14ac:dyDescent="0.25">
      <c r="C19" s="3"/>
      <c r="D19" s="12" t="s">
        <v>708</v>
      </c>
      <c r="E19" s="1">
        <v>12</v>
      </c>
      <c r="F19" s="1"/>
      <c r="G19" s="10">
        <f>SUM(BaseDmg[[#This Row],[DMG Physical]]+BaseDmg[[#This Row],[Dmg 2]])</f>
        <v>12</v>
      </c>
      <c r="H19" s="10">
        <v>17</v>
      </c>
      <c r="I19" s="1">
        <v>10</v>
      </c>
      <c r="J19" s="10">
        <v>175</v>
      </c>
      <c r="K19" s="108">
        <v>2</v>
      </c>
      <c r="L19" s="10">
        <v>40</v>
      </c>
      <c r="M19" s="1"/>
      <c r="O19" s="31"/>
      <c r="P19" t="s">
        <v>683</v>
      </c>
      <c r="Q19">
        <v>1.3</v>
      </c>
      <c r="R19">
        <v>0.8</v>
      </c>
      <c r="S19">
        <v>1</v>
      </c>
      <c r="T19">
        <v>1</v>
      </c>
      <c r="U19">
        <v>1.25</v>
      </c>
      <c r="V19">
        <v>1</v>
      </c>
      <c r="W19">
        <v>1</v>
      </c>
    </row>
    <row r="20" spans="3:23" x14ac:dyDescent="0.25">
      <c r="C20" s="3"/>
      <c r="D20" s="78" t="s">
        <v>694</v>
      </c>
      <c r="E20" s="1">
        <v>12</v>
      </c>
      <c r="F20" s="1"/>
      <c r="G20" s="10">
        <f>SUM(BaseDmg[[#This Row],[DMG Physical]]+BaseDmg[[#This Row],[Dmg 2]])</f>
        <v>12</v>
      </c>
      <c r="H20" s="10">
        <v>17</v>
      </c>
      <c r="I20" s="1">
        <v>10</v>
      </c>
      <c r="J20" s="10">
        <v>175</v>
      </c>
      <c r="K20" s="108">
        <v>2</v>
      </c>
      <c r="L20" s="10">
        <v>40</v>
      </c>
      <c r="M20" s="1"/>
      <c r="O20" s="31"/>
      <c r="P20" t="s">
        <v>684</v>
      </c>
      <c r="Q20">
        <v>0.9</v>
      </c>
      <c r="R20">
        <v>1</v>
      </c>
      <c r="S20">
        <v>1</v>
      </c>
      <c r="T20">
        <v>1.5</v>
      </c>
      <c r="U20">
        <v>0.5</v>
      </c>
      <c r="V20">
        <v>1</v>
      </c>
      <c r="W20">
        <v>1</v>
      </c>
    </row>
    <row r="21" spans="3:23" x14ac:dyDescent="0.25">
      <c r="D21" s="77" t="s">
        <v>643</v>
      </c>
      <c r="E21" s="1">
        <v>12</v>
      </c>
      <c r="F21" s="1"/>
      <c r="G21" s="1">
        <f>SUM(BaseDmg[[#This Row],[DMG Physical]]+BaseDmg[[#This Row],[Dmg 2]])</f>
        <v>12</v>
      </c>
      <c r="H21" s="10">
        <v>17</v>
      </c>
      <c r="I21" s="1">
        <v>10</v>
      </c>
      <c r="J21" s="10">
        <v>175</v>
      </c>
      <c r="K21" s="1">
        <v>2</v>
      </c>
      <c r="L21" s="1">
        <v>40</v>
      </c>
      <c r="M21" s="1"/>
      <c r="O21" s="31"/>
      <c r="P21" t="s">
        <v>685</v>
      </c>
      <c r="Q21">
        <v>1.5</v>
      </c>
      <c r="R21">
        <v>2</v>
      </c>
      <c r="S21">
        <v>1.4</v>
      </c>
      <c r="T21" s="78">
        <v>0.75</v>
      </c>
      <c r="U21" s="78">
        <v>1</v>
      </c>
      <c r="V21">
        <v>1</v>
      </c>
      <c r="W21">
        <v>1</v>
      </c>
    </row>
    <row r="22" spans="3:23" x14ac:dyDescent="0.25">
      <c r="D22" s="79" t="s">
        <v>668</v>
      </c>
      <c r="E22" s="1">
        <v>12</v>
      </c>
      <c r="F22" s="1"/>
      <c r="G22" s="10">
        <f>SUM(BaseDmg[[#This Row],[DMG Physical]]+BaseDmg[[#This Row],[Dmg 2]])</f>
        <v>12</v>
      </c>
      <c r="H22" s="10">
        <v>17</v>
      </c>
      <c r="I22" s="1">
        <v>10</v>
      </c>
      <c r="J22">
        <v>175</v>
      </c>
      <c r="K22" s="104">
        <v>3</v>
      </c>
      <c r="L22" s="1">
        <v>40</v>
      </c>
      <c r="M22" s="1"/>
      <c r="O22" s="31"/>
      <c r="P22" t="s">
        <v>751</v>
      </c>
      <c r="Q22" s="31">
        <v>1.7</v>
      </c>
      <c r="R22" s="78">
        <v>2</v>
      </c>
      <c r="S22" s="78" t="s">
        <v>753</v>
      </c>
      <c r="T22" s="78">
        <v>1</v>
      </c>
      <c r="U22" s="78" t="s">
        <v>753</v>
      </c>
      <c r="V22">
        <v>1</v>
      </c>
      <c r="W22" t="s">
        <v>753</v>
      </c>
    </row>
    <row r="23" spans="3:23" x14ac:dyDescent="0.25">
      <c r="D23" s="12" t="s">
        <v>711</v>
      </c>
      <c r="E23" s="1">
        <v>15</v>
      </c>
      <c r="F23" s="1"/>
      <c r="G23" s="10">
        <f>SUM(BaseDmg[[#This Row],[DMG Physical]]+BaseDmg[[#This Row],[Dmg 2]])</f>
        <v>15</v>
      </c>
      <c r="H23" s="10">
        <v>17</v>
      </c>
      <c r="I23" s="1">
        <v>10</v>
      </c>
      <c r="J23" s="10">
        <v>150</v>
      </c>
      <c r="K23" s="108">
        <v>3</v>
      </c>
      <c r="L23" s="10">
        <v>50</v>
      </c>
      <c r="M23" s="1"/>
      <c r="O23" s="31"/>
      <c r="P23" s="78" t="s">
        <v>752</v>
      </c>
      <c r="Q23" s="31">
        <v>1.5</v>
      </c>
      <c r="R23" s="78">
        <v>1</v>
      </c>
      <c r="S23" s="78" t="s">
        <v>753</v>
      </c>
      <c r="T23" s="78">
        <v>1</v>
      </c>
      <c r="U23" s="78" t="s">
        <v>753</v>
      </c>
      <c r="V23">
        <v>1</v>
      </c>
      <c r="W23" t="s">
        <v>753</v>
      </c>
    </row>
    <row r="24" spans="3:23" x14ac:dyDescent="0.25">
      <c r="D24" s="12" t="s">
        <v>703</v>
      </c>
      <c r="E24" s="1">
        <v>10</v>
      </c>
      <c r="F24" s="81">
        <v>5</v>
      </c>
      <c r="G24" s="10">
        <f>SUM(BaseDmg[[#This Row],[DMG Physical]]+BaseDmg[[#This Row],[Dmg 2]])</f>
        <v>15</v>
      </c>
      <c r="H24" s="10">
        <v>17</v>
      </c>
      <c r="I24" s="1">
        <v>10</v>
      </c>
      <c r="J24">
        <v>125</v>
      </c>
      <c r="K24" s="104">
        <v>3</v>
      </c>
      <c r="L24" s="10">
        <v>50</v>
      </c>
      <c r="M24" s="1"/>
      <c r="O24" s="31"/>
      <c r="P24" t="s">
        <v>754</v>
      </c>
      <c r="Q24">
        <v>2</v>
      </c>
      <c r="R24">
        <v>3</v>
      </c>
      <c r="S24" s="78" t="s">
        <v>753</v>
      </c>
      <c r="T24" s="78">
        <v>1</v>
      </c>
      <c r="U24" s="78" t="s">
        <v>753</v>
      </c>
      <c r="V24">
        <v>1</v>
      </c>
      <c r="W24" t="s">
        <v>753</v>
      </c>
    </row>
    <row r="25" spans="3:23" x14ac:dyDescent="0.25">
      <c r="C25" s="3"/>
      <c r="D25" s="78" t="s">
        <v>645</v>
      </c>
      <c r="E25" s="1">
        <v>15</v>
      </c>
      <c r="F25" s="1"/>
      <c r="G25" s="1">
        <f>SUM(BaseDmg[[#This Row],[DMG Physical]]+BaseDmg[[#This Row],[Dmg 2]])</f>
        <v>15</v>
      </c>
      <c r="H25" s="10">
        <v>20</v>
      </c>
      <c r="I25" s="1">
        <v>10</v>
      </c>
      <c r="J25" s="10">
        <v>200</v>
      </c>
      <c r="K25" s="108">
        <v>2</v>
      </c>
      <c r="L25" s="10">
        <v>200</v>
      </c>
      <c r="M25" s="1"/>
      <c r="O25" s="31"/>
    </row>
    <row r="26" spans="3:23" x14ac:dyDescent="0.25">
      <c r="C26" s="3"/>
      <c r="D26" s="77" t="s">
        <v>644</v>
      </c>
      <c r="E26" s="1">
        <v>10</v>
      </c>
      <c r="F26" s="16">
        <v>5</v>
      </c>
      <c r="G26" s="1">
        <f>SUM(BaseDmg[[#This Row],[DMG Physical]]+BaseDmg[[#This Row],[Dmg 2]])</f>
        <v>15</v>
      </c>
      <c r="H26" s="10">
        <v>20</v>
      </c>
      <c r="I26" s="1">
        <v>10</v>
      </c>
      <c r="J26" s="10">
        <v>200</v>
      </c>
      <c r="K26" s="108">
        <v>2</v>
      </c>
      <c r="L26" s="10">
        <v>200</v>
      </c>
      <c r="M26" s="1"/>
      <c r="O26" s="31"/>
    </row>
    <row r="27" spans="3:23" x14ac:dyDescent="0.25">
      <c r="C27" s="3"/>
      <c r="D27" s="12" t="s">
        <v>695</v>
      </c>
      <c r="E27" s="1">
        <v>15</v>
      </c>
      <c r="F27" s="1"/>
      <c r="G27" s="10">
        <f>SUM(BaseDmg[[#This Row],[DMG Physical]]+BaseDmg[[#This Row],[Dmg 2]])</f>
        <v>15</v>
      </c>
      <c r="H27" s="10">
        <v>20</v>
      </c>
      <c r="I27" s="1">
        <v>10</v>
      </c>
      <c r="J27">
        <v>200</v>
      </c>
      <c r="K27" s="104">
        <v>2</v>
      </c>
      <c r="L27" s="1">
        <v>200</v>
      </c>
      <c r="M27" s="1"/>
      <c r="O27" s="31"/>
    </row>
    <row r="28" spans="3:23" x14ac:dyDescent="0.25">
      <c r="C28" s="3"/>
      <c r="D28" s="78" t="s">
        <v>669</v>
      </c>
      <c r="E28" s="1">
        <v>15</v>
      </c>
      <c r="F28" s="1"/>
      <c r="G28" s="10">
        <f>SUM(BaseDmg[[#This Row],[DMG Physical]]+BaseDmg[[#This Row],[Dmg 2]])</f>
        <v>15</v>
      </c>
      <c r="H28" s="10">
        <v>23</v>
      </c>
      <c r="I28" s="1">
        <v>10</v>
      </c>
      <c r="J28">
        <v>200</v>
      </c>
      <c r="K28" s="104">
        <v>3</v>
      </c>
      <c r="L28" s="10">
        <v>200</v>
      </c>
      <c r="M28" s="1"/>
      <c r="O28" s="31"/>
      <c r="P28" s="78"/>
      <c r="Q28" t="s">
        <v>748</v>
      </c>
      <c r="T28" s="78"/>
      <c r="U28" s="78"/>
    </row>
    <row r="29" spans="3:23" x14ac:dyDescent="0.25">
      <c r="C29" s="3"/>
      <c r="D29" s="12" t="s">
        <v>710</v>
      </c>
      <c r="E29" s="1">
        <v>18</v>
      </c>
      <c r="F29" s="1"/>
      <c r="G29" s="10">
        <f>SUM(BaseDmg[[#This Row],[DMG Physical]]+BaseDmg[[#This Row],[Dmg 2]])</f>
        <v>18</v>
      </c>
      <c r="H29" s="10">
        <v>20</v>
      </c>
      <c r="I29" s="1">
        <v>10</v>
      </c>
      <c r="J29">
        <v>175</v>
      </c>
      <c r="K29" s="104">
        <v>3</v>
      </c>
      <c r="L29" s="10">
        <v>200</v>
      </c>
      <c r="M29" s="1"/>
      <c r="O29" s="31"/>
      <c r="Q29" t="s">
        <v>661</v>
      </c>
      <c r="R29" t="s">
        <v>3</v>
      </c>
      <c r="S29" t="s">
        <v>236</v>
      </c>
      <c r="T29" t="s">
        <v>774</v>
      </c>
      <c r="U29" t="s">
        <v>775</v>
      </c>
      <c r="V29" t="s">
        <v>776</v>
      </c>
      <c r="W29" t="s">
        <v>773</v>
      </c>
    </row>
    <row r="30" spans="3:23" x14ac:dyDescent="0.25">
      <c r="D30" s="79" t="s">
        <v>700</v>
      </c>
      <c r="E30" s="1">
        <v>9</v>
      </c>
      <c r="F30" s="16">
        <v>9</v>
      </c>
      <c r="G30" s="10">
        <f>SUM(BaseDmg[[#This Row],[DMG Physical]]+BaseDmg[[#This Row],[Dmg 2]])</f>
        <v>18</v>
      </c>
      <c r="H30" s="10">
        <v>17</v>
      </c>
      <c r="I30" s="1">
        <v>10</v>
      </c>
      <c r="J30">
        <v>150</v>
      </c>
      <c r="K30" s="104">
        <v>1</v>
      </c>
      <c r="L30" s="1">
        <v>500</v>
      </c>
      <c r="M30" s="1"/>
      <c r="O30" s="31"/>
      <c r="Q30">
        <v>0.5</v>
      </c>
      <c r="R30">
        <v>1</v>
      </c>
      <c r="S30">
        <v>1</v>
      </c>
      <c r="T30">
        <v>25</v>
      </c>
      <c r="U30">
        <v>1</v>
      </c>
      <c r="V30">
        <v>1</v>
      </c>
      <c r="W30">
        <v>1</v>
      </c>
    </row>
    <row r="31" spans="3:23" x14ac:dyDescent="0.25">
      <c r="D31" s="12" t="s">
        <v>701</v>
      </c>
      <c r="E31" s="1">
        <v>9</v>
      </c>
      <c r="F31" s="80">
        <v>9</v>
      </c>
      <c r="G31" s="10">
        <f>SUM(BaseDmg[[#This Row],[DMG Physical]]+BaseDmg[[#This Row],[Dmg 2]])</f>
        <v>18</v>
      </c>
      <c r="H31" s="10">
        <v>20</v>
      </c>
      <c r="I31" s="1">
        <v>10</v>
      </c>
      <c r="J31">
        <v>225</v>
      </c>
      <c r="K31" s="104">
        <v>2</v>
      </c>
      <c r="L31" s="1">
        <v>500</v>
      </c>
      <c r="M31" s="1"/>
      <c r="O31" s="78"/>
    </row>
    <row r="32" spans="3:23" x14ac:dyDescent="0.25">
      <c r="D32" s="12" t="s">
        <v>646</v>
      </c>
      <c r="E32" s="1">
        <v>9</v>
      </c>
      <c r="F32" s="81">
        <v>9</v>
      </c>
      <c r="G32" s="10">
        <f>SUM(BaseDmg[[#This Row],[DMG Physical]]+BaseDmg[[#This Row],[Dmg 2]])</f>
        <v>18</v>
      </c>
      <c r="H32" s="10">
        <v>20</v>
      </c>
      <c r="I32" s="1">
        <v>10</v>
      </c>
      <c r="J32" s="10">
        <v>225</v>
      </c>
      <c r="K32" s="1">
        <v>2</v>
      </c>
      <c r="L32" s="1">
        <v>500</v>
      </c>
      <c r="M32" s="1"/>
      <c r="O32" s="31"/>
    </row>
    <row r="33" spans="4:33" x14ac:dyDescent="0.25">
      <c r="D33" s="78" t="s">
        <v>647</v>
      </c>
      <c r="E33" s="1">
        <v>12</v>
      </c>
      <c r="F33" s="81">
        <v>6</v>
      </c>
      <c r="G33" s="1">
        <f>SUM(BaseDmg[[#This Row],[DMG Physical]]+BaseDmg[[#This Row],[Dmg 2]])</f>
        <v>18</v>
      </c>
      <c r="H33" s="10">
        <v>20</v>
      </c>
      <c r="I33" s="1">
        <v>10</v>
      </c>
      <c r="J33" s="10">
        <v>225</v>
      </c>
      <c r="K33" s="108">
        <v>2</v>
      </c>
      <c r="L33" s="1">
        <v>500</v>
      </c>
      <c r="M33" s="1"/>
      <c r="O33" s="31"/>
      <c r="T33" s="78"/>
      <c r="U33" s="78"/>
    </row>
    <row r="34" spans="4:33" x14ac:dyDescent="0.25">
      <c r="D34" s="78" t="s">
        <v>648</v>
      </c>
      <c r="E34" s="1">
        <v>18</v>
      </c>
      <c r="F34" s="1"/>
      <c r="G34" s="1">
        <f>SUM(BaseDmg[[#This Row],[DMG Physical]]+BaseDmg[[#This Row],[Dmg 2]])</f>
        <v>18</v>
      </c>
      <c r="H34" s="10">
        <v>23</v>
      </c>
      <c r="I34" s="1">
        <v>10</v>
      </c>
      <c r="J34" s="10">
        <v>225</v>
      </c>
      <c r="K34" s="108">
        <v>2</v>
      </c>
      <c r="L34" s="1">
        <v>500</v>
      </c>
      <c r="M34" s="1"/>
      <c r="O34" s="78"/>
      <c r="T34" s="78"/>
      <c r="U34" s="78"/>
    </row>
    <row r="35" spans="4:33" x14ac:dyDescent="0.25">
      <c r="D35" s="12" t="s">
        <v>704</v>
      </c>
      <c r="E35" s="1">
        <v>9</v>
      </c>
      <c r="F35" s="82">
        <v>9</v>
      </c>
      <c r="G35" s="10">
        <f>SUM(BaseDmg[[#This Row],[DMG Physical]]+BaseDmg[[#This Row],[Dmg 2]])</f>
        <v>18</v>
      </c>
      <c r="H35" s="10">
        <v>23</v>
      </c>
      <c r="I35" s="1">
        <v>10</v>
      </c>
      <c r="J35">
        <v>175</v>
      </c>
      <c r="K35" s="104">
        <v>3</v>
      </c>
      <c r="L35" s="1">
        <v>500</v>
      </c>
      <c r="M35" s="1"/>
      <c r="O35" s="78"/>
      <c r="T35" s="78"/>
      <c r="U35" s="78"/>
    </row>
    <row r="36" spans="4:33" x14ac:dyDescent="0.25">
      <c r="D36" s="78" t="s">
        <v>650</v>
      </c>
      <c r="E36" s="1">
        <v>9</v>
      </c>
      <c r="F36" s="82">
        <v>9</v>
      </c>
      <c r="G36" s="1">
        <f>SUM(BaseDmg[[#This Row],[DMG Physical]]+BaseDmg[[#This Row],[Dmg 2]])</f>
        <v>18</v>
      </c>
      <c r="H36" s="10">
        <v>23</v>
      </c>
      <c r="I36" s="1">
        <v>10</v>
      </c>
      <c r="J36" s="10">
        <v>225</v>
      </c>
      <c r="K36" s="108">
        <v>3</v>
      </c>
      <c r="L36" s="1">
        <v>500</v>
      </c>
      <c r="M36" s="1"/>
      <c r="P36" s="78" t="s">
        <v>687</v>
      </c>
      <c r="Q36" s="74"/>
      <c r="R36" s="78" t="s">
        <v>690</v>
      </c>
      <c r="S36" s="78"/>
      <c r="T36" s="78"/>
      <c r="U36" s="78"/>
    </row>
    <row r="37" spans="4:33" x14ac:dyDescent="0.25">
      <c r="D37" s="12" t="s">
        <v>705</v>
      </c>
      <c r="E37" s="1">
        <v>9</v>
      </c>
      <c r="F37" s="16">
        <v>9</v>
      </c>
      <c r="G37" s="10">
        <f>SUM(BaseDmg[[#This Row],[DMG Physical]]+BaseDmg[[#This Row],[Dmg 2]])</f>
        <v>18</v>
      </c>
      <c r="H37" s="10">
        <v>26</v>
      </c>
      <c r="I37" s="1">
        <v>10</v>
      </c>
      <c r="J37">
        <v>225</v>
      </c>
      <c r="K37" s="104">
        <v>4</v>
      </c>
      <c r="L37" s="1">
        <v>500</v>
      </c>
      <c r="M37" s="1"/>
      <c r="P37" s="78" t="s">
        <v>688</v>
      </c>
      <c r="Q37" s="31"/>
      <c r="R37" s="78" t="s">
        <v>691</v>
      </c>
      <c r="S37" s="78"/>
      <c r="T37" s="78"/>
      <c r="U37" s="78"/>
      <c r="AB37" t="s">
        <v>733</v>
      </c>
    </row>
    <row r="38" spans="4:33" x14ac:dyDescent="0.25">
      <c r="D38" s="112" t="s">
        <v>687</v>
      </c>
      <c r="E38" s="74">
        <v>9</v>
      </c>
      <c r="F38" s="74">
        <v>9</v>
      </c>
      <c r="G38" s="31">
        <f>SUM(BaseDmg[[#This Row],[DMG Physical]]+BaseDmg[[#This Row],[Dmg 2]])</f>
        <v>18</v>
      </c>
      <c r="H38" s="10">
        <v>23</v>
      </c>
      <c r="I38" s="1">
        <v>10</v>
      </c>
      <c r="J38" s="10">
        <v>250</v>
      </c>
      <c r="K38" s="108">
        <v>2</v>
      </c>
      <c r="L38" s="1">
        <v>1000</v>
      </c>
      <c r="M38" s="1"/>
      <c r="P38" s="78" t="s">
        <v>689</v>
      </c>
      <c r="Q38" s="74"/>
      <c r="R38" s="78" t="s">
        <v>692</v>
      </c>
      <c r="S38" s="78"/>
      <c r="T38" s="78"/>
      <c r="U38" s="78"/>
      <c r="AC38" t="s">
        <v>736</v>
      </c>
    </row>
    <row r="39" spans="4:33" x14ac:dyDescent="0.25">
      <c r="D39" s="113" t="s">
        <v>64</v>
      </c>
      <c r="E39" s="1">
        <v>18</v>
      </c>
      <c r="F39" s="1"/>
      <c r="G39" s="10">
        <f>SUM(BaseDmg[[#This Row],[DMG Physical]]+BaseDmg[[#This Row],[Dmg 2]])</f>
        <v>18</v>
      </c>
      <c r="H39" s="10">
        <v>23</v>
      </c>
      <c r="I39" s="1">
        <v>10</v>
      </c>
      <c r="J39">
        <v>175</v>
      </c>
      <c r="K39" s="104">
        <v>4</v>
      </c>
      <c r="L39" s="1">
        <v>1000</v>
      </c>
      <c r="M39" s="1"/>
      <c r="P39" s="78"/>
      <c r="Q39" s="78"/>
      <c r="R39" s="78"/>
      <c r="S39" s="78"/>
      <c r="T39" s="78"/>
      <c r="U39" s="78"/>
      <c r="AD39" t="s">
        <v>737</v>
      </c>
    </row>
    <row r="40" spans="4:33" x14ac:dyDescent="0.25">
      <c r="D40" s="78" t="s">
        <v>649</v>
      </c>
      <c r="E40" s="1">
        <v>20</v>
      </c>
      <c r="F40" s="1"/>
      <c r="G40" s="1">
        <f>SUM(BaseDmg[[#This Row],[DMG Physical]]+BaseDmg[[#This Row],[Dmg 2]])</f>
        <v>20</v>
      </c>
      <c r="H40" s="10">
        <v>23</v>
      </c>
      <c r="I40" s="1">
        <v>10</v>
      </c>
      <c r="J40" s="10">
        <v>225</v>
      </c>
      <c r="K40" s="108">
        <v>3</v>
      </c>
      <c r="L40" s="1">
        <v>500</v>
      </c>
      <c r="M40" s="1"/>
      <c r="AD40" t="s">
        <v>739</v>
      </c>
    </row>
    <row r="41" spans="4:33" x14ac:dyDescent="0.25">
      <c r="D41" s="12" t="s">
        <v>702</v>
      </c>
      <c r="E41" s="1">
        <v>20</v>
      </c>
      <c r="F41" s="1"/>
      <c r="G41" s="10">
        <f>SUM(BaseDmg[[#This Row],[DMG Physical]]+BaseDmg[[#This Row],[Dmg 2]])</f>
        <v>20</v>
      </c>
      <c r="H41" s="10">
        <v>26</v>
      </c>
      <c r="I41" s="1">
        <v>10</v>
      </c>
      <c r="J41">
        <v>225</v>
      </c>
      <c r="K41" s="104">
        <v>5</v>
      </c>
      <c r="L41" s="1">
        <v>500</v>
      </c>
      <c r="M41" s="1"/>
      <c r="AD41" t="s">
        <v>738</v>
      </c>
    </row>
    <row r="42" spans="4:33" x14ac:dyDescent="0.25">
      <c r="D42" s="74" t="s">
        <v>749</v>
      </c>
      <c r="E42" s="74"/>
      <c r="F42" s="81">
        <v>20</v>
      </c>
      <c r="G42" s="31">
        <f>SUM(BaseDmg[[#This Row],[DMG Physical]]+BaseDmg[[#This Row],[Dmg 2]])</f>
        <v>20</v>
      </c>
      <c r="H42" s="10">
        <v>26</v>
      </c>
      <c r="I42" s="1">
        <v>10</v>
      </c>
      <c r="J42" s="10"/>
      <c r="K42" s="1">
        <v>2</v>
      </c>
      <c r="L42" s="1">
        <v>1000</v>
      </c>
      <c r="M42" s="1"/>
    </row>
    <row r="43" spans="4:33" x14ac:dyDescent="0.25">
      <c r="D43" s="78" t="s">
        <v>750</v>
      </c>
      <c r="E43" s="1">
        <v>20</v>
      </c>
      <c r="F43" s="1"/>
      <c r="G43" s="10">
        <f>SUM(BaseDmg[[#This Row],[DMG Physical]]+BaseDmg[[#This Row],[Dmg 2]])</f>
        <v>20</v>
      </c>
      <c r="H43" s="10">
        <v>26</v>
      </c>
      <c r="I43" s="1">
        <v>10</v>
      </c>
      <c r="J43" s="1">
        <v>175</v>
      </c>
      <c r="K43" s="1">
        <v>2</v>
      </c>
      <c r="L43" s="1">
        <v>1000</v>
      </c>
      <c r="M43" s="1"/>
      <c r="Q43" s="21" t="s">
        <v>31</v>
      </c>
      <c r="AC43" t="s">
        <v>735</v>
      </c>
    </row>
    <row r="44" spans="4:33" x14ac:dyDescent="0.25">
      <c r="D44" s="78" t="s">
        <v>652</v>
      </c>
      <c r="E44" s="1">
        <v>14</v>
      </c>
      <c r="F44" s="16">
        <v>7</v>
      </c>
      <c r="G44" s="1">
        <f>SUM(BaseDmg[[#This Row],[DMG Physical]]+BaseDmg[[#This Row],[Dmg 2]])</f>
        <v>21</v>
      </c>
      <c r="H44" s="10">
        <v>23</v>
      </c>
      <c r="I44" s="1">
        <v>10</v>
      </c>
      <c r="J44" s="10">
        <v>250</v>
      </c>
      <c r="K44" s="108">
        <v>2</v>
      </c>
      <c r="L44" s="10">
        <v>1000</v>
      </c>
      <c r="M44" s="1"/>
      <c r="AC44" t="s">
        <v>736</v>
      </c>
    </row>
    <row r="45" spans="4:33" x14ac:dyDescent="0.25">
      <c r="D45" s="31" t="s">
        <v>323</v>
      </c>
      <c r="E45" s="1">
        <v>24</v>
      </c>
      <c r="F45" s="1"/>
      <c r="G45" s="10">
        <f>SUM(BaseDmg[[#This Row],[DMG Physical]]+BaseDmg[[#This Row],[Dmg 2]])</f>
        <v>24</v>
      </c>
      <c r="H45" s="10">
        <v>26</v>
      </c>
      <c r="I45" s="1">
        <v>10</v>
      </c>
      <c r="J45">
        <v>150</v>
      </c>
      <c r="K45" s="104">
        <v>2</v>
      </c>
      <c r="L45" s="10">
        <v>1000</v>
      </c>
      <c r="M45" s="1"/>
      <c r="AD45" t="s">
        <v>740</v>
      </c>
    </row>
    <row r="46" spans="4:33" x14ac:dyDescent="0.25">
      <c r="D46" s="114" t="s">
        <v>248</v>
      </c>
      <c r="E46" s="1">
        <v>12</v>
      </c>
      <c r="F46" s="80">
        <v>12</v>
      </c>
      <c r="G46" s="10">
        <f>SUM(BaseDmg[[#This Row],[DMG Physical]]+BaseDmg[[#This Row],[Dmg 2]])</f>
        <v>24</v>
      </c>
      <c r="H46" s="10">
        <v>20</v>
      </c>
      <c r="I46" s="1">
        <v>10</v>
      </c>
      <c r="J46" s="10">
        <v>200</v>
      </c>
      <c r="K46" s="108">
        <v>2</v>
      </c>
      <c r="L46" s="10">
        <v>1000</v>
      </c>
      <c r="M46" s="1"/>
      <c r="AD46" t="s">
        <v>741</v>
      </c>
    </row>
    <row r="47" spans="4:33" x14ac:dyDescent="0.25">
      <c r="D47" s="18" t="s">
        <v>351</v>
      </c>
      <c r="E47" s="1">
        <v>24</v>
      </c>
      <c r="F47" s="1"/>
      <c r="G47" s="10">
        <f>SUM(BaseDmg[[#This Row],[DMG Physical]]+BaseDmg[[#This Row],[Dmg 2]])</f>
        <v>24</v>
      </c>
      <c r="H47" s="10">
        <v>23</v>
      </c>
      <c r="I47" s="1">
        <v>10</v>
      </c>
      <c r="J47">
        <v>200</v>
      </c>
      <c r="K47" s="104">
        <v>2</v>
      </c>
      <c r="L47" s="1">
        <v>1000</v>
      </c>
      <c r="M47" s="1"/>
      <c r="AE47" t="s">
        <v>742</v>
      </c>
      <c r="AG47" t="s">
        <v>743</v>
      </c>
    </row>
    <row r="48" spans="4:33" x14ac:dyDescent="0.25">
      <c r="D48" s="78" t="s">
        <v>653</v>
      </c>
      <c r="E48" s="1">
        <v>24</v>
      </c>
      <c r="F48" s="1"/>
      <c r="G48" s="1">
        <f>SUM(BaseDmg[[#This Row],[DMG Physical]]+BaseDmg[[#This Row],[Dmg 2]])</f>
        <v>24</v>
      </c>
      <c r="H48" s="10">
        <v>20</v>
      </c>
      <c r="I48" s="1">
        <v>10</v>
      </c>
      <c r="J48" s="10">
        <v>250</v>
      </c>
      <c r="K48" s="108">
        <v>1</v>
      </c>
      <c r="L48" s="10">
        <v>1000</v>
      </c>
      <c r="M48" s="1"/>
      <c r="AE48" t="s">
        <v>744</v>
      </c>
    </row>
    <row r="49" spans="4:31" x14ac:dyDescent="0.25">
      <c r="D49" s="78" t="s">
        <v>651</v>
      </c>
      <c r="E49" s="1">
        <v>24</v>
      </c>
      <c r="F49" s="1"/>
      <c r="G49" s="1">
        <f>SUM(BaseDmg[[#This Row],[DMG Physical]]+BaseDmg[[#This Row],[Dmg 2]])</f>
        <v>24</v>
      </c>
      <c r="H49" s="10">
        <v>23</v>
      </c>
      <c r="I49" s="1">
        <v>10</v>
      </c>
      <c r="J49" s="10">
        <v>250</v>
      </c>
      <c r="K49" s="108">
        <v>2</v>
      </c>
      <c r="L49" s="10">
        <v>2000</v>
      </c>
      <c r="M49" s="1"/>
      <c r="AE49" t="s">
        <v>745</v>
      </c>
    </row>
    <row r="50" spans="4:31" x14ac:dyDescent="0.25">
      <c r="D50" s="18" t="s">
        <v>717</v>
      </c>
      <c r="E50" s="1">
        <v>13</v>
      </c>
      <c r="F50" s="1">
        <v>13</v>
      </c>
      <c r="G50" s="10">
        <f>SUM(BaseDmg[[#This Row],[DMG Physical]]+BaseDmg[[#This Row],[Dmg 2]])</f>
        <v>26</v>
      </c>
      <c r="H50" s="10">
        <v>26</v>
      </c>
      <c r="I50" s="1">
        <v>10</v>
      </c>
      <c r="J50" s="10">
        <v>300</v>
      </c>
      <c r="K50" s="104">
        <v>2</v>
      </c>
      <c r="L50" s="1">
        <v>2000</v>
      </c>
      <c r="M50" s="1"/>
    </row>
    <row r="51" spans="4:31" x14ac:dyDescent="0.25">
      <c r="D51" s="112" t="s">
        <v>688</v>
      </c>
      <c r="E51" s="74">
        <v>13</v>
      </c>
      <c r="F51" s="74">
        <v>13</v>
      </c>
      <c r="G51" s="31">
        <f>SUM(BaseDmg[[#This Row],[DMG Physical]]+BaseDmg[[#This Row],[Dmg 2]])</f>
        <v>26</v>
      </c>
      <c r="H51" s="10">
        <v>23</v>
      </c>
      <c r="I51" s="1">
        <v>10</v>
      </c>
      <c r="J51" s="1">
        <v>300</v>
      </c>
      <c r="K51" s="1">
        <v>2</v>
      </c>
      <c r="L51" s="1">
        <v>2000</v>
      </c>
      <c r="M51" s="1"/>
      <c r="AD51" t="s">
        <v>746</v>
      </c>
    </row>
    <row r="52" spans="4:31" x14ac:dyDescent="0.25">
      <c r="D52" s="114" t="s">
        <v>265</v>
      </c>
      <c r="E52" s="1">
        <v>26</v>
      </c>
      <c r="F52" s="1"/>
      <c r="G52" s="10">
        <f>SUM(BaseDmg[[#This Row],[DMG Physical]]+BaseDmg[[#This Row],[Dmg 2]])</f>
        <v>26</v>
      </c>
      <c r="H52" s="10">
        <v>26</v>
      </c>
      <c r="I52" s="1">
        <v>10</v>
      </c>
      <c r="J52" s="10">
        <v>300</v>
      </c>
      <c r="K52" s="104">
        <v>3</v>
      </c>
      <c r="L52" s="1">
        <v>2000</v>
      </c>
      <c r="M52" s="1"/>
    </row>
    <row r="53" spans="4:31" x14ac:dyDescent="0.25">
      <c r="D53" s="113" t="s">
        <v>326</v>
      </c>
      <c r="E53" s="78">
        <v>26</v>
      </c>
      <c r="F53" s="78"/>
      <c r="G53" s="12">
        <f>SUM(BaseDmg[[#This Row],[DMG Physical]]+BaseDmg[[#This Row],[Dmg 2]])</f>
        <v>26</v>
      </c>
      <c r="H53" s="12">
        <v>26</v>
      </c>
      <c r="I53" s="1">
        <v>10</v>
      </c>
      <c r="J53">
        <v>300</v>
      </c>
      <c r="K53" s="104">
        <v>2</v>
      </c>
      <c r="L53" s="10">
        <v>3000</v>
      </c>
      <c r="M53" s="78"/>
      <c r="AB53" t="s">
        <v>747</v>
      </c>
    </row>
    <row r="54" spans="4:31" x14ac:dyDescent="0.25">
      <c r="D54" s="78" t="s">
        <v>654</v>
      </c>
      <c r="E54" s="1">
        <v>18</v>
      </c>
      <c r="F54" s="55">
        <v>9</v>
      </c>
      <c r="G54" s="1">
        <f>SUM(BaseDmg[[#This Row],[DMG Physical]]+BaseDmg[[#This Row],[Dmg 2]])</f>
        <v>27</v>
      </c>
      <c r="H54" s="10">
        <v>23</v>
      </c>
      <c r="I54" s="1">
        <v>10</v>
      </c>
      <c r="J54" s="10">
        <v>250</v>
      </c>
      <c r="K54" s="1">
        <v>2</v>
      </c>
      <c r="L54" s="1">
        <v>2000</v>
      </c>
      <c r="M54" s="1"/>
    </row>
    <row r="55" spans="4:31" x14ac:dyDescent="0.25">
      <c r="D55" s="113" t="s">
        <v>347</v>
      </c>
      <c r="E55" s="1">
        <v>30</v>
      </c>
      <c r="F55" s="1"/>
      <c r="G55" s="10">
        <f>SUM(BaseDmg[[#This Row],[DMG Physical]]+BaseDmg[[#This Row],[Dmg 2]])</f>
        <v>30</v>
      </c>
      <c r="H55" s="10">
        <v>26</v>
      </c>
      <c r="I55" s="1">
        <v>10</v>
      </c>
      <c r="J55" s="10">
        <v>300</v>
      </c>
      <c r="K55" s="104">
        <v>2</v>
      </c>
      <c r="L55" s="10">
        <v>2000</v>
      </c>
      <c r="M55" s="1"/>
    </row>
    <row r="56" spans="4:31" x14ac:dyDescent="0.25">
      <c r="D56" s="78" t="s">
        <v>657</v>
      </c>
      <c r="E56" s="1">
        <v>30</v>
      </c>
      <c r="F56" s="1"/>
      <c r="G56" s="1">
        <f>SUM(BaseDmg[[#This Row],[DMG Physical]]+BaseDmg[[#This Row],[Dmg 2]])</f>
        <v>30</v>
      </c>
      <c r="H56" s="10">
        <v>23</v>
      </c>
      <c r="I56" s="1">
        <v>10</v>
      </c>
      <c r="J56" s="10">
        <v>300</v>
      </c>
      <c r="K56" s="108">
        <v>2</v>
      </c>
      <c r="L56" s="10">
        <v>3000</v>
      </c>
      <c r="M56" s="1"/>
      <c r="P56" t="s">
        <v>732</v>
      </c>
    </row>
    <row r="57" spans="4:31" x14ac:dyDescent="0.25">
      <c r="D57" s="78" t="s">
        <v>658</v>
      </c>
      <c r="E57" s="1">
        <v>30</v>
      </c>
      <c r="F57" s="1"/>
      <c r="G57" s="1">
        <f>SUM(BaseDmg[[#This Row],[DMG Physical]]+BaseDmg[[#This Row],[Dmg 2]])</f>
        <v>30</v>
      </c>
      <c r="H57" s="10">
        <v>23</v>
      </c>
      <c r="I57" s="1">
        <v>10</v>
      </c>
      <c r="J57" s="10">
        <v>300</v>
      </c>
      <c r="K57" s="108">
        <v>1</v>
      </c>
      <c r="L57" s="10">
        <v>3000</v>
      </c>
      <c r="M57" s="1"/>
      <c r="P57" t="s">
        <v>719</v>
      </c>
    </row>
    <row r="58" spans="4:31" x14ac:dyDescent="0.25">
      <c r="D58" s="113" t="s">
        <v>697</v>
      </c>
      <c r="E58" s="1"/>
      <c r="F58" s="80">
        <v>30</v>
      </c>
      <c r="G58" s="10">
        <f>SUM(BaseDmg[[#This Row],[DMG Physical]]+BaseDmg[[#This Row],[Dmg 2]])</f>
        <v>30</v>
      </c>
      <c r="H58" s="10">
        <v>20</v>
      </c>
      <c r="I58" s="1">
        <v>10</v>
      </c>
      <c r="J58" s="10">
        <v>300</v>
      </c>
      <c r="K58" s="1">
        <v>2</v>
      </c>
      <c r="L58" s="1">
        <v>3000</v>
      </c>
      <c r="M58" s="1"/>
      <c r="Q58" t="s">
        <v>721</v>
      </c>
    </row>
    <row r="59" spans="4:31" x14ac:dyDescent="0.25">
      <c r="D59" s="113" t="s">
        <v>427</v>
      </c>
      <c r="E59" s="1">
        <v>15</v>
      </c>
      <c r="F59" s="1">
        <v>15</v>
      </c>
      <c r="G59" s="10">
        <f>SUM(BaseDmg[[#This Row],[DMG Physical]]+BaseDmg[[#This Row],[Dmg 2]])</f>
        <v>30</v>
      </c>
      <c r="H59" s="10">
        <v>26</v>
      </c>
      <c r="I59" s="1">
        <v>10</v>
      </c>
      <c r="J59" s="10">
        <v>300</v>
      </c>
      <c r="K59" s="104">
        <v>2</v>
      </c>
      <c r="L59" s="1">
        <v>3000</v>
      </c>
      <c r="M59" s="1"/>
      <c r="R59" t="s">
        <v>722</v>
      </c>
    </row>
    <row r="60" spans="4:31" x14ac:dyDescent="0.25">
      <c r="D60" s="78" t="s">
        <v>656</v>
      </c>
      <c r="E60" s="1">
        <v>20</v>
      </c>
      <c r="F60" s="80">
        <v>10</v>
      </c>
      <c r="G60" s="1">
        <f>SUM(BaseDmg[[#This Row],[DMG Physical]]+BaseDmg[[#This Row],[Dmg 2]])</f>
        <v>30</v>
      </c>
      <c r="H60" s="1">
        <v>9</v>
      </c>
      <c r="I60" s="1">
        <v>10</v>
      </c>
      <c r="J60" s="10">
        <v>300</v>
      </c>
      <c r="K60" s="108">
        <v>1</v>
      </c>
      <c r="L60" s="10">
        <v>3000</v>
      </c>
      <c r="M60" s="1"/>
      <c r="R60" t="s">
        <v>723</v>
      </c>
    </row>
    <row r="61" spans="4:31" x14ac:dyDescent="0.25">
      <c r="D61" s="113" t="s">
        <v>100</v>
      </c>
      <c r="E61" s="1">
        <v>30</v>
      </c>
      <c r="F61" s="1"/>
      <c r="G61" s="10">
        <f>SUM(BaseDmg[[#This Row],[DMG Physical]]+BaseDmg[[#This Row],[Dmg 2]])</f>
        <v>30</v>
      </c>
      <c r="H61" s="10">
        <v>26</v>
      </c>
      <c r="I61" s="1">
        <v>10</v>
      </c>
      <c r="J61" s="10">
        <v>300</v>
      </c>
      <c r="K61" s="104">
        <v>2</v>
      </c>
      <c r="L61" s="1">
        <v>3000</v>
      </c>
      <c r="M61" s="1"/>
      <c r="R61" t="s">
        <v>724</v>
      </c>
    </row>
    <row r="62" spans="4:31" x14ac:dyDescent="0.25">
      <c r="D62" s="114" t="s">
        <v>714</v>
      </c>
      <c r="E62" s="1">
        <v>30</v>
      </c>
      <c r="F62" s="1"/>
      <c r="G62" s="10">
        <f>SUM(BaseDmg[[#This Row],[DMG Physical]]+BaseDmg[[#This Row],[Dmg 2]])</f>
        <v>30</v>
      </c>
      <c r="H62" s="10">
        <v>26</v>
      </c>
      <c r="I62" s="1">
        <v>10</v>
      </c>
      <c r="J62" s="10">
        <v>300</v>
      </c>
      <c r="K62" s="108">
        <v>2</v>
      </c>
      <c r="L62" s="74">
        <v>3000</v>
      </c>
      <c r="M62" s="74"/>
      <c r="Q62" t="s">
        <v>720</v>
      </c>
    </row>
    <row r="63" spans="4:31" x14ac:dyDescent="0.25">
      <c r="D63" s="18" t="s">
        <v>74</v>
      </c>
      <c r="E63" s="1">
        <v>30</v>
      </c>
      <c r="F63" s="1"/>
      <c r="G63" s="10">
        <f>SUM(BaseDmg[[#This Row],[DMG Physical]]+BaseDmg[[#This Row],[Dmg 2]])</f>
        <v>30</v>
      </c>
      <c r="H63" s="10">
        <v>26</v>
      </c>
      <c r="I63" s="1">
        <v>10</v>
      </c>
      <c r="J63" s="10">
        <v>300</v>
      </c>
      <c r="K63" s="104">
        <v>2</v>
      </c>
      <c r="L63" s="74">
        <v>3000</v>
      </c>
      <c r="M63" s="74"/>
      <c r="Q63" t="s">
        <v>726</v>
      </c>
    </row>
    <row r="64" spans="4:31" x14ac:dyDescent="0.25">
      <c r="D64" s="112" t="s">
        <v>288</v>
      </c>
      <c r="E64" s="1">
        <v>30</v>
      </c>
      <c r="F64" s="1"/>
      <c r="G64" s="10">
        <f>SUM(BaseDmg[[#This Row],[DMG Physical]]+BaseDmg[[#This Row],[Dmg 2]])</f>
        <v>30</v>
      </c>
      <c r="H64" s="10">
        <v>26</v>
      </c>
      <c r="I64" s="1">
        <v>10</v>
      </c>
      <c r="J64" s="10">
        <v>300</v>
      </c>
      <c r="K64" s="104">
        <v>2</v>
      </c>
      <c r="L64" s="74">
        <v>3000</v>
      </c>
      <c r="M64" s="74"/>
      <c r="Q64" t="s">
        <v>721</v>
      </c>
    </row>
    <row r="65" spans="4:19" x14ac:dyDescent="0.25">
      <c r="D65" s="78" t="s">
        <v>713</v>
      </c>
      <c r="E65" s="1">
        <v>30</v>
      </c>
      <c r="F65" s="1"/>
      <c r="G65" s="10">
        <f>SUM(BaseDmg[[#This Row],[DMG Physical]]+BaseDmg[[#This Row],[Dmg 2]])</f>
        <v>30</v>
      </c>
      <c r="H65" s="10">
        <v>26</v>
      </c>
      <c r="I65" s="1">
        <v>10</v>
      </c>
      <c r="J65" s="10">
        <v>300</v>
      </c>
      <c r="K65" s="74">
        <v>2</v>
      </c>
      <c r="L65" s="74">
        <v>3000</v>
      </c>
      <c r="M65" s="74"/>
      <c r="R65" t="s">
        <v>727</v>
      </c>
    </row>
    <row r="66" spans="4:19" x14ac:dyDescent="0.25">
      <c r="D66" s="78" t="s">
        <v>655</v>
      </c>
      <c r="E66" s="1">
        <v>30</v>
      </c>
      <c r="F66" s="1"/>
      <c r="G66" s="1">
        <f>SUM(BaseDmg[[#This Row],[DMG Physical]]+BaseDmg[[#This Row],[Dmg 2]])</f>
        <v>30</v>
      </c>
      <c r="H66" s="10">
        <v>26</v>
      </c>
      <c r="I66" s="1">
        <v>10</v>
      </c>
      <c r="J66" s="1"/>
      <c r="K66" s="108">
        <v>3</v>
      </c>
      <c r="L66" s="10">
        <v>3000</v>
      </c>
      <c r="M66" s="1"/>
      <c r="R66" t="s">
        <v>729</v>
      </c>
    </row>
    <row r="67" spans="4:19" x14ac:dyDescent="0.25">
      <c r="D67" s="60" t="s">
        <v>715</v>
      </c>
      <c r="E67" s="1">
        <v>15</v>
      </c>
      <c r="F67" s="1">
        <v>15</v>
      </c>
      <c r="G67" s="10">
        <f>SUM(BaseDmg[[#This Row],[DMG Physical]]+BaseDmg[[#This Row],[Dmg 2]])</f>
        <v>30</v>
      </c>
      <c r="H67" s="10">
        <v>26</v>
      </c>
      <c r="I67" s="1">
        <v>10</v>
      </c>
      <c r="J67" s="10">
        <v>300</v>
      </c>
      <c r="K67" s="1">
        <v>2</v>
      </c>
      <c r="L67" s="1">
        <v>3000</v>
      </c>
      <c r="M67" s="1"/>
      <c r="S67" t="s">
        <v>730</v>
      </c>
    </row>
    <row r="68" spans="4:19" x14ac:dyDescent="0.25">
      <c r="D68" s="60" t="s">
        <v>426</v>
      </c>
      <c r="E68" s="78">
        <v>15</v>
      </c>
      <c r="F68" s="78">
        <v>15</v>
      </c>
      <c r="G68" s="12">
        <f>SUM(BaseDmg[[#This Row],[DMG Physical]]+BaseDmg[[#This Row],[Dmg 2]])</f>
        <v>30</v>
      </c>
      <c r="H68" s="10">
        <v>26</v>
      </c>
      <c r="I68" s="1">
        <v>10</v>
      </c>
      <c r="J68" s="10">
        <v>300</v>
      </c>
      <c r="K68" s="104">
        <v>2</v>
      </c>
      <c r="L68" s="78">
        <v>3000</v>
      </c>
      <c r="M68" s="78"/>
      <c r="S68" t="s">
        <v>731</v>
      </c>
    </row>
    <row r="69" spans="4:19" x14ac:dyDescent="0.25">
      <c r="D69" s="115" t="s">
        <v>349</v>
      </c>
      <c r="E69" s="1">
        <v>15</v>
      </c>
      <c r="F69" s="1">
        <v>15</v>
      </c>
      <c r="G69" s="10">
        <f>SUM(BaseDmg[[#This Row],[DMG Physical]]+BaseDmg[[#This Row],[Dmg 2]])</f>
        <v>30</v>
      </c>
      <c r="H69" s="10">
        <v>26</v>
      </c>
      <c r="I69" s="1">
        <v>10</v>
      </c>
      <c r="J69" s="10">
        <v>300</v>
      </c>
      <c r="K69" s="104">
        <v>2</v>
      </c>
      <c r="L69" s="1">
        <v>3000</v>
      </c>
      <c r="M69" s="1"/>
      <c r="S69">
        <v>0</v>
      </c>
    </row>
    <row r="70" spans="4:19" x14ac:dyDescent="0.25">
      <c r="D70" s="112" t="s">
        <v>689</v>
      </c>
      <c r="E70" s="74">
        <v>15</v>
      </c>
      <c r="F70" s="74">
        <v>15</v>
      </c>
      <c r="G70" s="31">
        <f>SUM(BaseDmg[[#This Row],[DMG Physical]]+BaseDmg[[#This Row],[Dmg 2]])</f>
        <v>30</v>
      </c>
      <c r="H70" s="10">
        <v>26</v>
      </c>
      <c r="I70" s="1">
        <v>10</v>
      </c>
      <c r="J70" s="10">
        <v>300</v>
      </c>
      <c r="K70" s="1">
        <v>2</v>
      </c>
      <c r="L70" s="1">
        <v>3000</v>
      </c>
      <c r="M70" s="1"/>
      <c r="R70" t="s">
        <v>728</v>
      </c>
    </row>
    <row r="71" spans="4:19" x14ac:dyDescent="0.25">
      <c r="D71" s="112" t="s">
        <v>716</v>
      </c>
      <c r="E71" s="1">
        <v>35</v>
      </c>
      <c r="F71" s="1"/>
      <c r="G71" s="10">
        <f>SUM(BaseDmg[[#This Row],[DMG Physical]]+BaseDmg[[#This Row],[Dmg 2]])</f>
        <v>35</v>
      </c>
      <c r="H71" s="10">
        <v>30</v>
      </c>
      <c r="I71" s="1">
        <v>10</v>
      </c>
      <c r="J71" s="10">
        <v>300</v>
      </c>
      <c r="K71" s="104">
        <v>4</v>
      </c>
      <c r="L71" s="10">
        <v>3000</v>
      </c>
      <c r="M71" s="1"/>
      <c r="R71" t="s">
        <v>734</v>
      </c>
    </row>
    <row r="72" spans="4:19" x14ac:dyDescent="0.25">
      <c r="D72" s="78" t="s">
        <v>659</v>
      </c>
      <c r="E72" s="1">
        <v>18</v>
      </c>
      <c r="F72" s="55">
        <v>18</v>
      </c>
      <c r="G72" s="1">
        <f>SUM(BaseDmg[[#This Row],[DMG Physical]]+BaseDmg[[#This Row],[Dmg 2]])</f>
        <v>36</v>
      </c>
      <c r="H72" s="10">
        <v>26</v>
      </c>
      <c r="I72" s="1">
        <v>10</v>
      </c>
      <c r="J72" s="10">
        <v>300</v>
      </c>
      <c r="K72" s="108">
        <v>2</v>
      </c>
      <c r="L72" s="10">
        <v>3000</v>
      </c>
      <c r="M72" s="1"/>
      <c r="Q72" t="s">
        <v>720</v>
      </c>
    </row>
    <row r="73" spans="4:19" x14ac:dyDescent="0.25">
      <c r="D73" s="31" t="s">
        <v>665</v>
      </c>
      <c r="E73" s="1">
        <v>40</v>
      </c>
      <c r="F73" s="1"/>
      <c r="G73" s="1">
        <f>SUM(BaseDmg[[#This Row],[DMG Physical]]+BaseDmg[[#This Row],[Dmg 2]])</f>
        <v>40</v>
      </c>
      <c r="H73" s="10">
        <v>23</v>
      </c>
      <c r="I73" s="1">
        <v>10</v>
      </c>
      <c r="J73" s="10">
        <v>200</v>
      </c>
      <c r="K73" s="108">
        <v>3</v>
      </c>
      <c r="L73" s="10">
        <v>300</v>
      </c>
      <c r="M73" s="1"/>
      <c r="Q73" t="s">
        <v>725</v>
      </c>
    </row>
    <row r="74" spans="4:19" x14ac:dyDescent="0.25">
      <c r="D74" s="12" t="s">
        <v>693</v>
      </c>
      <c r="E74" s="1">
        <v>40</v>
      </c>
      <c r="F74" s="1"/>
      <c r="G74" s="10">
        <f>SUM(BaseDmg[[#This Row],[DMG Physical]]+BaseDmg[[#This Row],[Dmg 2]])</f>
        <v>40</v>
      </c>
      <c r="H74" s="10">
        <v>17</v>
      </c>
      <c r="I74" s="1">
        <v>10</v>
      </c>
      <c r="J74" s="1">
        <v>150</v>
      </c>
      <c r="K74" s="1">
        <v>2</v>
      </c>
      <c r="L74" s="1">
        <v>1000</v>
      </c>
      <c r="M74" s="1"/>
      <c r="P74" t="s">
        <v>720</v>
      </c>
    </row>
    <row r="75" spans="4:19" x14ac:dyDescent="0.25">
      <c r="D75" s="12" t="s">
        <v>699</v>
      </c>
      <c r="E75" s="1">
        <v>40</v>
      </c>
      <c r="F75" s="1"/>
      <c r="G75" s="10">
        <f>SUM(BaseDmg[[#This Row],[DMG Physical]]+BaseDmg[[#This Row],[Dmg 2]])</f>
        <v>40</v>
      </c>
      <c r="H75" s="10">
        <v>23</v>
      </c>
      <c r="I75" s="1">
        <v>10</v>
      </c>
      <c r="J75" s="10">
        <v>300</v>
      </c>
      <c r="K75" s="1">
        <v>2</v>
      </c>
      <c r="L75" s="1">
        <v>2000</v>
      </c>
      <c r="M75" s="1"/>
    </row>
    <row r="76" spans="4:19" x14ac:dyDescent="0.25">
      <c r="D76" s="17" t="s">
        <v>667</v>
      </c>
      <c r="E76" s="1">
        <v>40</v>
      </c>
      <c r="F76" s="1"/>
      <c r="G76" s="1">
        <f>SUM(BaseDmg[[#This Row],[DMG Physical]]+BaseDmg[[#This Row],[Dmg 2]])</f>
        <v>40</v>
      </c>
      <c r="H76" s="10">
        <v>23</v>
      </c>
      <c r="I76" s="1">
        <v>10</v>
      </c>
      <c r="J76" s="10">
        <v>350</v>
      </c>
      <c r="K76" s="104">
        <v>1</v>
      </c>
      <c r="L76" s="3">
        <v>3000</v>
      </c>
      <c r="M76" s="1"/>
    </row>
    <row r="77" spans="4:19" x14ac:dyDescent="0.25">
      <c r="D77" s="102" t="s">
        <v>664</v>
      </c>
      <c r="E77" s="1">
        <v>40</v>
      </c>
      <c r="F77" s="1"/>
      <c r="G77" s="1">
        <f>SUM(BaseDmg[[#This Row],[DMG Physical]]+BaseDmg[[#This Row],[Dmg 2]])</f>
        <v>40</v>
      </c>
      <c r="H77" s="10">
        <v>23</v>
      </c>
      <c r="I77" s="1">
        <v>10</v>
      </c>
      <c r="J77" s="10">
        <v>300</v>
      </c>
      <c r="K77" s="108">
        <v>2</v>
      </c>
      <c r="L77" s="10">
        <v>3000</v>
      </c>
      <c r="M77" s="1"/>
    </row>
    <row r="78" spans="4:19" x14ac:dyDescent="0.25">
      <c r="D78" s="31" t="s">
        <v>666</v>
      </c>
      <c r="E78" s="1">
        <v>40</v>
      </c>
      <c r="F78" s="1"/>
      <c r="G78" s="1">
        <f>SUM(BaseDmg[[#This Row],[DMG Physical]]+BaseDmg[[#This Row],[Dmg 2]])</f>
        <v>40</v>
      </c>
      <c r="H78" s="10">
        <v>23</v>
      </c>
      <c r="I78" s="1">
        <v>10</v>
      </c>
      <c r="J78" s="10">
        <v>300</v>
      </c>
      <c r="K78" s="108">
        <v>2</v>
      </c>
      <c r="L78" s="10">
        <v>3000</v>
      </c>
      <c r="M78" s="1"/>
    </row>
    <row r="88" spans="4:4" x14ac:dyDescent="0.25">
      <c r="D88" t="s">
        <v>673</v>
      </c>
    </row>
    <row r="89" spans="4:4" x14ac:dyDescent="0.25">
      <c r="D89" t="s">
        <v>674</v>
      </c>
    </row>
    <row r="90" spans="4:4" x14ac:dyDescent="0.25">
      <c r="D90" t="s">
        <v>675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99"/>
  <sheetViews>
    <sheetView workbookViewId="0">
      <selection activeCell="M13" sqref="M13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1">
        <v>2130040</v>
      </c>
      <c r="B2" s="85" t="s">
        <v>160</v>
      </c>
      <c r="C2" s="3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</v>
      </c>
      <c r="D2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2"/>
      <c r="F2" s="29"/>
      <c r="G2" s="10"/>
      <c r="H2" s="10">
        <f t="shared" ref="H2:H40" ca="1" si="0">SUM(C2:G2)</f>
        <v>5</v>
      </c>
      <c r="I2" s="3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10</v>
      </c>
      <c r="J2" s="103">
        <f ca="1" xml:space="preserve"> INDEX(Modifiers[],MATCH(MID(CELL("filename",$A$1),SEARCH("]",CELL("filename",$A$1))+1,31),Modifiers[Weapon Type],0),MATCH(J$1,Modifiers[#Headers],0))</f>
        <v>1</v>
      </c>
      <c r="K2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2" s="17" t="s">
        <v>7</v>
      </c>
      <c r="P2" s="10" t="s">
        <v>709</v>
      </c>
      <c r="Q2" s="10" t="s">
        <v>7</v>
      </c>
      <c r="R2" s="10"/>
      <c r="S2" s="10"/>
      <c r="T2" s="10"/>
    </row>
    <row r="3" spans="1:20" x14ac:dyDescent="0.25">
      <c r="A3" s="11">
        <v>2130130</v>
      </c>
      <c r="B3" s="85" t="s">
        <v>152</v>
      </c>
      <c r="C3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</v>
      </c>
      <c r="D3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0"/>
      <c r="F3" s="29"/>
      <c r="G3" s="10"/>
      <c r="H3" s="10">
        <f t="shared" ca="1" si="0"/>
        <v>5</v>
      </c>
      <c r="I3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10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" s="10">
        <v>3</v>
      </c>
      <c r="N3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3" s="17" t="s">
        <v>7</v>
      </c>
      <c r="P3" s="10" t="s">
        <v>709</v>
      </c>
      <c r="Q3" s="10" t="s">
        <v>7</v>
      </c>
      <c r="R3" s="10"/>
      <c r="S3" s="10"/>
      <c r="T3" s="10"/>
    </row>
    <row r="4" spans="1:20" x14ac:dyDescent="0.25">
      <c r="A4" s="11">
        <v>2130310</v>
      </c>
      <c r="B4" s="85" t="s">
        <v>357</v>
      </c>
      <c r="C4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10.5</v>
      </c>
      <c r="D4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31"/>
      <c r="F4" s="29"/>
      <c r="G4" s="10"/>
      <c r="H4" s="10">
        <f t="shared" ca="1" si="0"/>
        <v>10.5</v>
      </c>
      <c r="I4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10</v>
      </c>
      <c r="J4" s="103">
        <f ca="1" xml:space="preserve"> INDEX(Modifiers[],MATCH(MID(CELL("filename",$A$1),SEARCH("]",CELL("filename",$A$1))+1,31),Modifiers[Weapon Type],0),MATCH(J$1,Modifiers[#Headers],0))</f>
        <v>1</v>
      </c>
      <c r="K4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4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4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4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4" s="17" t="s">
        <v>7</v>
      </c>
      <c r="P4" s="10" t="s">
        <v>686</v>
      </c>
      <c r="Q4" s="10" t="s">
        <v>7</v>
      </c>
      <c r="R4" s="10"/>
      <c r="S4" s="10"/>
      <c r="T4" s="10"/>
    </row>
    <row r="5" spans="1:20" x14ac:dyDescent="0.25">
      <c r="A5" s="11">
        <v>2130082</v>
      </c>
      <c r="B5" s="85" t="s">
        <v>355</v>
      </c>
      <c r="C5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11.5</v>
      </c>
      <c r="D5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10">
        <f t="shared" ca="1" si="0"/>
        <v>11.5</v>
      </c>
      <c r="I5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11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5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5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5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</v>
      </c>
      <c r="O5" s="17" t="s">
        <v>7</v>
      </c>
      <c r="P5" s="10" t="s">
        <v>706</v>
      </c>
      <c r="Q5" s="10" t="s">
        <v>7</v>
      </c>
      <c r="R5" s="10"/>
      <c r="S5" s="10"/>
      <c r="T5" s="10"/>
    </row>
    <row r="6" spans="1:20" x14ac:dyDescent="0.25">
      <c r="A6" s="11">
        <v>2130020</v>
      </c>
      <c r="B6" s="85" t="s">
        <v>151</v>
      </c>
      <c r="C6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6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0"/>
      <c r="F6" s="29"/>
      <c r="G6" s="10"/>
      <c r="H6" s="10">
        <f t="shared" ca="1" si="0"/>
        <v>13</v>
      </c>
      <c r="I6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11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6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6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6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6" s="17" t="s">
        <v>7</v>
      </c>
      <c r="P6" s="10" t="s">
        <v>663</v>
      </c>
      <c r="Q6" s="10" t="s">
        <v>9</v>
      </c>
      <c r="R6" s="10"/>
      <c r="S6" s="10"/>
      <c r="T6" s="10"/>
    </row>
    <row r="7" spans="1:20" x14ac:dyDescent="0.25">
      <c r="A7" s="11">
        <v>2130110</v>
      </c>
      <c r="B7" s="85" t="s">
        <v>155</v>
      </c>
      <c r="C7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7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2"/>
      <c r="F7" s="29"/>
      <c r="G7" s="10"/>
      <c r="H7" s="10">
        <f t="shared" ca="1" si="0"/>
        <v>13</v>
      </c>
      <c r="I7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11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7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7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7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7" s="17" t="s">
        <v>7</v>
      </c>
      <c r="P7" s="10" t="s">
        <v>642</v>
      </c>
      <c r="Q7" s="10" t="s">
        <v>7</v>
      </c>
      <c r="R7" s="10"/>
      <c r="S7" s="10"/>
      <c r="T7" s="10"/>
    </row>
    <row r="8" spans="1:20" x14ac:dyDescent="0.25">
      <c r="A8" s="11">
        <v>2130000</v>
      </c>
      <c r="B8" s="85" t="s">
        <v>150</v>
      </c>
      <c r="C8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8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15.5</v>
      </c>
      <c r="I8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8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8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8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8" s="17" t="s">
        <v>7</v>
      </c>
      <c r="P8" s="10" t="s">
        <v>668</v>
      </c>
      <c r="Q8" s="10" t="s">
        <v>7</v>
      </c>
      <c r="R8" s="10"/>
      <c r="S8" s="10"/>
      <c r="T8" s="10"/>
    </row>
    <row r="9" spans="1:20" x14ac:dyDescent="0.25">
      <c r="A9" s="11">
        <v>2130210</v>
      </c>
      <c r="B9" s="85" t="s">
        <v>356</v>
      </c>
      <c r="C9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9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15.5</v>
      </c>
      <c r="I9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9" s="103">
        <f ca="1" xml:space="preserve"> INDEX(Modifiers[],MATCH(MID(CELL("filename",$A$1),SEARCH("]",CELL("filename",$A$1))+1,31),Modifiers[Weapon Type],0),MATCH(J$1,Modifiers[#Headers],0))</f>
        <v>1</v>
      </c>
      <c r="K9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9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9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9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9" s="17" t="s">
        <v>7</v>
      </c>
      <c r="P9" s="10" t="s">
        <v>643</v>
      </c>
      <c r="Q9" s="10" t="s">
        <v>21</v>
      </c>
      <c r="R9" s="10"/>
      <c r="S9" s="10"/>
      <c r="T9" s="10"/>
    </row>
    <row r="10" spans="1:20" x14ac:dyDescent="0.25">
      <c r="A10" s="11">
        <v>2130070</v>
      </c>
      <c r="B10" s="85" t="s">
        <v>157</v>
      </c>
      <c r="C10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10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2"/>
      <c r="F10" s="29"/>
      <c r="G10" s="10"/>
      <c r="H10" s="10">
        <f t="shared" ca="1" si="0"/>
        <v>15.5</v>
      </c>
      <c r="I10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10" s="103">
        <f ca="1" xml:space="preserve"> INDEX(Modifiers[],MATCH(MID(CELL("filename",$A$1),SEARCH("]",CELL("filename",$A$1))+1,31),Modifiers[Weapon Type],0),MATCH(J$1,Modifiers[#Headers],0))</f>
        <v>1</v>
      </c>
      <c r="K10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0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0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0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10" s="17" t="s">
        <v>7</v>
      </c>
      <c r="P10" s="10" t="s">
        <v>708</v>
      </c>
      <c r="Q10" s="10" t="s">
        <v>7</v>
      </c>
      <c r="R10" s="10"/>
      <c r="S10" s="10"/>
      <c r="T10" s="10"/>
    </row>
    <row r="11" spans="1:20" x14ac:dyDescent="0.25">
      <c r="A11" s="11">
        <v>2130080</v>
      </c>
      <c r="B11" s="85" t="s">
        <v>162</v>
      </c>
      <c r="C11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11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14.5</v>
      </c>
      <c r="I11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11" s="103">
        <f ca="1" xml:space="preserve"> INDEX(Modifiers[],MATCH(MID(CELL("filename",$A$1),SEARCH("]",CELL("filename",$A$1))+1,31),Modifiers[Weapon Type],0),MATCH(J$1,Modifiers[#Headers],0))</f>
        <v>1</v>
      </c>
      <c r="K11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1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1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1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</v>
      </c>
      <c r="O11" s="17" t="s">
        <v>7</v>
      </c>
      <c r="P11" s="10" t="s">
        <v>707</v>
      </c>
      <c r="Q11" s="10" t="s">
        <v>7</v>
      </c>
      <c r="R11" s="10"/>
      <c r="S11" s="10"/>
      <c r="T11" s="10"/>
    </row>
    <row r="12" spans="1:20" x14ac:dyDescent="0.25">
      <c r="A12" s="11">
        <v>2130120</v>
      </c>
      <c r="B12" s="85" t="s">
        <v>159</v>
      </c>
      <c r="C12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2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2" s="33"/>
      <c r="F12" s="29"/>
      <c r="G12" s="10"/>
      <c r="H12" s="10">
        <f t="shared" ca="1" si="0"/>
        <v>19.5</v>
      </c>
      <c r="I12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2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12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2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12" s="17" t="s">
        <v>7</v>
      </c>
      <c r="P12" s="10" t="s">
        <v>711</v>
      </c>
      <c r="Q12" s="10" t="s">
        <v>133</v>
      </c>
      <c r="R12" s="10"/>
      <c r="S12" s="10"/>
      <c r="T12" s="10"/>
    </row>
    <row r="13" spans="1:20" x14ac:dyDescent="0.25">
      <c r="A13" s="11">
        <v>2130190</v>
      </c>
      <c r="B13" s="85" t="s">
        <v>364</v>
      </c>
      <c r="C13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3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10"/>
      <c r="F13" s="29"/>
      <c r="G13" s="10"/>
      <c r="H13" s="10">
        <f t="shared" ca="1" si="0"/>
        <v>19.5</v>
      </c>
      <c r="I13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3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3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3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3" s="17" t="s">
        <v>7</v>
      </c>
      <c r="P13" s="10" t="s">
        <v>669</v>
      </c>
      <c r="Q13" s="10" t="s">
        <v>12</v>
      </c>
      <c r="R13" s="10"/>
      <c r="S13" s="10"/>
      <c r="T13" s="10"/>
    </row>
    <row r="14" spans="1:20" x14ac:dyDescent="0.25">
      <c r="A14" s="11">
        <v>2130300</v>
      </c>
      <c r="B14" s="85" t="s">
        <v>361</v>
      </c>
      <c r="C14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4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33"/>
      <c r="F14" s="29"/>
      <c r="G14" s="10"/>
      <c r="H14" s="10">
        <f t="shared" ca="1" si="0"/>
        <v>19.5</v>
      </c>
      <c r="I14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4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4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4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4" s="17" t="s">
        <v>7</v>
      </c>
      <c r="P14" s="10" t="s">
        <v>645</v>
      </c>
      <c r="Q14" s="10" t="s">
        <v>7</v>
      </c>
      <c r="R14" s="10"/>
      <c r="S14" s="10"/>
      <c r="T14" s="10"/>
    </row>
    <row r="15" spans="1:20" x14ac:dyDescent="0.25">
      <c r="A15" s="11">
        <v>2130260</v>
      </c>
      <c r="B15" s="85" t="s">
        <v>359</v>
      </c>
      <c r="C15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15" s="6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6.5</v>
      </c>
      <c r="E15" s="17" t="s">
        <v>254</v>
      </c>
      <c r="F15" s="29"/>
      <c r="G15" s="10"/>
      <c r="H15" s="10">
        <f t="shared" ca="1" si="0"/>
        <v>19.5</v>
      </c>
      <c r="I15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5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5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5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5" s="17" t="s">
        <v>7</v>
      </c>
      <c r="P15" s="10" t="s">
        <v>644</v>
      </c>
      <c r="Q15" s="10" t="s">
        <v>27</v>
      </c>
      <c r="R15" s="10"/>
      <c r="S15" s="10"/>
      <c r="T15" s="10"/>
    </row>
    <row r="16" spans="1:20" x14ac:dyDescent="0.25">
      <c r="A16" s="11">
        <v>2130100</v>
      </c>
      <c r="B16" s="85" t="s">
        <v>161</v>
      </c>
      <c r="C16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11.5</v>
      </c>
      <c r="D16" s="8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11.5</v>
      </c>
      <c r="E16" s="17" t="s">
        <v>256</v>
      </c>
      <c r="F16" s="29"/>
      <c r="G16" s="10"/>
      <c r="H16" s="10">
        <f t="shared" ca="1" si="0"/>
        <v>23</v>
      </c>
      <c r="I16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16" s="103">
        <f ca="1" xml:space="preserve"> INDEX(Modifiers[],MATCH(MID(CELL("filename",$A$1),SEARCH("]",CELL("filename",$A$1))+1,31),Modifiers[Weapon Type],0),MATCH(J$1,Modifiers[#Headers],0))</f>
        <v>1</v>
      </c>
      <c r="K16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6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6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6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6" s="17" t="s">
        <v>7</v>
      </c>
      <c r="P16" s="10" t="s">
        <v>646</v>
      </c>
      <c r="Q16" s="10" t="s">
        <v>7</v>
      </c>
      <c r="R16" s="10"/>
      <c r="S16" s="10"/>
      <c r="T16" s="10"/>
    </row>
    <row r="17" spans="1:22" x14ac:dyDescent="0.25">
      <c r="A17" s="11">
        <v>2130060</v>
      </c>
      <c r="B17" s="85" t="s">
        <v>153</v>
      </c>
      <c r="C17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11.5</v>
      </c>
      <c r="D17" s="7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11.5</v>
      </c>
      <c r="E17" s="17" t="s">
        <v>257</v>
      </c>
      <c r="F17" s="29"/>
      <c r="G17" s="10"/>
      <c r="H17" s="10">
        <f t="shared" ca="1" si="0"/>
        <v>23</v>
      </c>
      <c r="I17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7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7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7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646</v>
      </c>
      <c r="Q17" s="10" t="s">
        <v>18</v>
      </c>
      <c r="R17" s="10"/>
      <c r="S17" s="10"/>
      <c r="T17" s="10"/>
    </row>
    <row r="18" spans="1:22" x14ac:dyDescent="0.25">
      <c r="A18" s="11">
        <v>2130170</v>
      </c>
      <c r="B18" s="85" t="s">
        <v>358</v>
      </c>
      <c r="C18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11.5</v>
      </c>
      <c r="D18" s="5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11.5</v>
      </c>
      <c r="E18" s="31" t="s">
        <v>253</v>
      </c>
      <c r="F18" s="29"/>
      <c r="G18" s="10"/>
      <c r="H18" s="10">
        <f t="shared" ca="1" si="0"/>
        <v>23</v>
      </c>
      <c r="I18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8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8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8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8" s="17" t="s">
        <v>7</v>
      </c>
      <c r="P18" s="10" t="s">
        <v>650</v>
      </c>
      <c r="Q18" s="10" t="s">
        <v>19</v>
      </c>
      <c r="R18" s="10"/>
      <c r="S18" s="10"/>
      <c r="T18" s="10"/>
    </row>
    <row r="19" spans="1:22" x14ac:dyDescent="0.25">
      <c r="A19" s="11">
        <v>2130140</v>
      </c>
      <c r="B19" s="85" t="s">
        <v>158</v>
      </c>
      <c r="C19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19" s="7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8</v>
      </c>
      <c r="E19" s="31" t="s">
        <v>257</v>
      </c>
      <c r="F19" s="29"/>
      <c r="G19" s="10"/>
      <c r="H19" s="10">
        <f t="shared" ca="1" si="0"/>
        <v>23.5</v>
      </c>
      <c r="I19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9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9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9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9" s="17" t="s">
        <v>7</v>
      </c>
      <c r="P19" s="10" t="s">
        <v>647</v>
      </c>
      <c r="Q19" s="10" t="s">
        <v>7</v>
      </c>
      <c r="R19" s="10"/>
      <c r="S19" s="10"/>
      <c r="T19" s="10"/>
    </row>
    <row r="20" spans="1:22" x14ac:dyDescent="0.25">
      <c r="A20" s="11">
        <v>2130021</v>
      </c>
      <c r="B20" s="87" t="s">
        <v>164</v>
      </c>
      <c r="C20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11.5</v>
      </c>
      <c r="D20" s="7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11.5</v>
      </c>
      <c r="E20" s="31" t="s">
        <v>257</v>
      </c>
      <c r="F20" s="29"/>
      <c r="G20" s="10"/>
      <c r="H20" s="10">
        <f t="shared" ca="1" si="0"/>
        <v>23</v>
      </c>
      <c r="I20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0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0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0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0" s="17" t="s">
        <v>7</v>
      </c>
      <c r="P20" s="10" t="s">
        <v>687</v>
      </c>
      <c r="Q20" s="10" t="s">
        <v>7</v>
      </c>
      <c r="R20" s="10"/>
      <c r="S20" s="10"/>
      <c r="T20" s="10"/>
    </row>
    <row r="21" spans="1:22" x14ac:dyDescent="0.25">
      <c r="A21" s="11">
        <v>2130220</v>
      </c>
      <c r="B21" s="85" t="s">
        <v>360</v>
      </c>
      <c r="C21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23.5</v>
      </c>
      <c r="D21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33"/>
      <c r="F21" s="29"/>
      <c r="G21" s="10"/>
      <c r="H21" s="10">
        <f t="shared" ca="1" si="0"/>
        <v>23.5</v>
      </c>
      <c r="I21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1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1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1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1" s="17" t="s">
        <v>7</v>
      </c>
      <c r="P21" s="10" t="s">
        <v>648</v>
      </c>
      <c r="Q21" s="10" t="s">
        <v>7</v>
      </c>
      <c r="R21" s="10"/>
      <c r="S21" s="10"/>
      <c r="T21" s="10"/>
    </row>
    <row r="22" spans="1:22" x14ac:dyDescent="0.25">
      <c r="A22" s="11">
        <v>2130050</v>
      </c>
      <c r="B22" s="85" t="s">
        <v>156</v>
      </c>
      <c r="C22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26</v>
      </c>
      <c r="D22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2"/>
      <c r="F22" s="29"/>
      <c r="G22" s="10"/>
      <c r="H22" s="10">
        <f t="shared" ca="1" si="0"/>
        <v>26</v>
      </c>
      <c r="I22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2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2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2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2" s="17" t="s">
        <v>7</v>
      </c>
      <c r="P22" s="10" t="s">
        <v>649</v>
      </c>
      <c r="Q22" s="10" t="s">
        <v>7</v>
      </c>
      <c r="R22" s="10"/>
      <c r="S22" s="10"/>
      <c r="T22" s="10"/>
    </row>
    <row r="23" spans="1:22" x14ac:dyDescent="0.25">
      <c r="A23" s="11">
        <v>2130290</v>
      </c>
      <c r="B23" s="85" t="s">
        <v>366</v>
      </c>
      <c r="C23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3" s="6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23" s="31" t="s">
        <v>254</v>
      </c>
      <c r="F23" s="29"/>
      <c r="G23" s="10"/>
      <c r="H23" s="10">
        <f t="shared" ca="1" si="0"/>
        <v>27</v>
      </c>
      <c r="I23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3" s="103">
        <f ca="1" xml:space="preserve"> INDEX(Modifiers[],MATCH(MID(CELL("filename",$A$1),SEARCH("]",CELL("filename",$A$1))+1,31),Modifiers[Weapon Type],0),MATCH(J$1,Modifiers[#Headers],0))</f>
        <v>1</v>
      </c>
      <c r="K23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3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3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3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3" s="17" t="s">
        <v>7</v>
      </c>
      <c r="P23" s="10" t="s">
        <v>652</v>
      </c>
      <c r="Q23" s="10" t="s">
        <v>33</v>
      </c>
      <c r="R23" s="10"/>
      <c r="S23" s="10"/>
      <c r="T23" s="10"/>
    </row>
    <row r="24" spans="1:22" x14ac:dyDescent="0.25">
      <c r="A24" s="11">
        <v>2130200</v>
      </c>
      <c r="B24" s="85" t="s">
        <v>363</v>
      </c>
      <c r="C24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31</v>
      </c>
      <c r="D24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4" s="12"/>
      <c r="F24" s="29"/>
      <c r="G24" s="10"/>
      <c r="H24" s="10">
        <f t="shared" ca="1" si="0"/>
        <v>31</v>
      </c>
      <c r="I24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4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4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4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4" s="17" t="s">
        <v>7</v>
      </c>
      <c r="P24" s="10" t="s">
        <v>651</v>
      </c>
      <c r="Q24" s="10" t="s">
        <v>7</v>
      </c>
      <c r="R24" s="10"/>
      <c r="S24" s="10"/>
      <c r="T24" s="10"/>
    </row>
    <row r="25" spans="1:22" x14ac:dyDescent="0.25">
      <c r="A25" s="11">
        <v>2130270</v>
      </c>
      <c r="B25" s="85" t="s">
        <v>362</v>
      </c>
      <c r="C25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23.5</v>
      </c>
      <c r="D25" s="2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11.5</v>
      </c>
      <c r="E25" s="17" t="s">
        <v>255</v>
      </c>
      <c r="F25" s="29"/>
      <c r="G25" s="10"/>
      <c r="H25" s="10">
        <f t="shared" ca="1" si="0"/>
        <v>35</v>
      </c>
      <c r="I25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5" s="103">
        <f ca="1" xml:space="preserve"> INDEX(Modifiers[],MATCH(MID(CELL("filename",$A$1),SEARCH("]",CELL("filename",$A$1))+1,31),Modifiers[Weapon Type],0),MATCH(J$1,Modifiers[#Headers],0))</f>
        <v>1</v>
      </c>
      <c r="K25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5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5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5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5" s="17" t="s">
        <v>7</v>
      </c>
      <c r="P25" s="10" t="s">
        <v>654</v>
      </c>
      <c r="Q25" s="10" t="s">
        <v>8</v>
      </c>
      <c r="R25" s="10"/>
      <c r="S25" s="10"/>
      <c r="T25" s="10"/>
    </row>
    <row r="26" spans="1:22" x14ac:dyDescent="0.25">
      <c r="A26" s="11">
        <v>2130250</v>
      </c>
      <c r="B26" s="85" t="s">
        <v>370</v>
      </c>
      <c r="C26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31</v>
      </c>
      <c r="D26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33"/>
      <c r="F26" s="29"/>
      <c r="G26" s="10"/>
      <c r="H26" s="10">
        <f t="shared" ca="1" si="0"/>
        <v>31</v>
      </c>
      <c r="I26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26" s="103">
        <f ca="1" xml:space="preserve"> INDEX(Modifiers[],MATCH(MID(CELL("filename",$A$1),SEARCH("]",CELL("filename",$A$1))+1,31),Modifiers[Weapon Type],0),MATCH(J$1,Modifiers[#Headers],0))</f>
        <v>1</v>
      </c>
      <c r="K26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6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6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6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6" s="17" t="s">
        <v>7</v>
      </c>
      <c r="P26" s="10" t="s">
        <v>653</v>
      </c>
      <c r="Q26" s="10" t="s">
        <v>7</v>
      </c>
      <c r="R26" s="10"/>
      <c r="S26" s="10"/>
      <c r="T26" s="10"/>
    </row>
    <row r="27" spans="1:22" x14ac:dyDescent="0.25">
      <c r="A27" s="11">
        <v>2130315</v>
      </c>
      <c r="B27" s="87" t="s">
        <v>374</v>
      </c>
      <c r="C27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27" s="5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17</v>
      </c>
      <c r="E27" s="17" t="s">
        <v>253</v>
      </c>
      <c r="F27" s="29"/>
      <c r="G27" s="10"/>
      <c r="H27" s="10">
        <f t="shared" ca="1" si="0"/>
        <v>34</v>
      </c>
      <c r="I27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7" s="103">
        <f ca="1" xml:space="preserve"> INDEX(Modifiers[],MATCH(MID(CELL("filename",$A$1),SEARCH("]",CELL("filename",$A$1))+1,31),Modifiers[Weapon Type],0),MATCH(J$1,Modifiers[#Headers],0))</f>
        <v>1</v>
      </c>
      <c r="K27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7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7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7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7" s="17" t="s">
        <v>7</v>
      </c>
      <c r="P27" s="10" t="s">
        <v>688</v>
      </c>
      <c r="Q27" s="10" t="s">
        <v>790</v>
      </c>
      <c r="R27" s="10"/>
      <c r="S27" s="10" t="s">
        <v>137</v>
      </c>
      <c r="T27" s="10"/>
    </row>
    <row r="28" spans="1:22" x14ac:dyDescent="0.25">
      <c r="A28" s="11">
        <v>2130235</v>
      </c>
      <c r="B28" s="85" t="s">
        <v>367</v>
      </c>
      <c r="C28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39</v>
      </c>
      <c r="D28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8" s="12"/>
      <c r="F28" s="29"/>
      <c r="G28" s="10"/>
      <c r="H28" s="10">
        <f t="shared" ca="1" si="0"/>
        <v>39</v>
      </c>
      <c r="I28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8" s="103">
        <f ca="1" xml:space="preserve"> INDEX(Modifiers[],MATCH(MID(CELL("filename",$A$1),SEARCH("]",CELL("filename",$A$1))+1,31),Modifiers[Weapon Type],0),MATCH(J$1,Modifiers[#Headers],0))</f>
        <v>1</v>
      </c>
      <c r="K28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8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8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8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7</v>
      </c>
      <c r="P28" s="10" t="s">
        <v>658</v>
      </c>
      <c r="Q28" s="10"/>
      <c r="R28" s="10"/>
      <c r="S28" s="10"/>
      <c r="T28" s="10"/>
      <c r="V28" s="4" t="s">
        <v>25</v>
      </c>
    </row>
    <row r="29" spans="1:22" x14ac:dyDescent="0.25">
      <c r="A29" s="11">
        <v>2130180</v>
      </c>
      <c r="B29" s="85" t="s">
        <v>371</v>
      </c>
      <c r="C29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39</v>
      </c>
      <c r="D29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12"/>
      <c r="F29" s="29"/>
      <c r="G29" s="10"/>
      <c r="H29" s="10">
        <f t="shared" ca="1" si="0"/>
        <v>39</v>
      </c>
      <c r="I29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9" s="103">
        <f ca="1" xml:space="preserve"> INDEX(Modifiers[],MATCH(MID(CELL("filename",$A$1),SEARCH("]",CELL("filename",$A$1))+1,31),Modifiers[Weapon Type],0),MATCH(J$1,Modifiers[#Headers],0))</f>
        <v>1</v>
      </c>
      <c r="K29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9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9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9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657</v>
      </c>
      <c r="Q29" s="10"/>
      <c r="R29" s="10"/>
      <c r="S29" s="10"/>
      <c r="T29" s="10"/>
      <c r="V29" s="21" t="s">
        <v>38</v>
      </c>
    </row>
    <row r="30" spans="1:22" x14ac:dyDescent="0.25">
      <c r="A30" s="11">
        <v>2130240</v>
      </c>
      <c r="B30" s="85" t="s">
        <v>365</v>
      </c>
      <c r="C30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26</v>
      </c>
      <c r="D30" s="8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13</v>
      </c>
      <c r="E30" s="31" t="s">
        <v>256</v>
      </c>
      <c r="F30" s="29"/>
      <c r="G30" s="10"/>
      <c r="H30" s="10">
        <f t="shared" ca="1" si="0"/>
        <v>39</v>
      </c>
      <c r="I30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7</v>
      </c>
      <c r="J30" s="103">
        <f ca="1" xml:space="preserve"> INDEX(Modifiers[],MATCH(MID(CELL("filename",$A$1),SEARCH("]",CELL("filename",$A$1))+1,31),Modifiers[Weapon Type],0),MATCH(J$1,Modifiers[#Headers],0))</f>
        <v>1</v>
      </c>
      <c r="K30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0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0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0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0" s="17" t="s">
        <v>177</v>
      </c>
      <c r="P30" s="10" t="s">
        <v>656</v>
      </c>
      <c r="Q30" s="10" t="s">
        <v>625</v>
      </c>
      <c r="R30" s="10"/>
      <c r="S30" s="10" t="s">
        <v>18</v>
      </c>
      <c r="T30" s="10"/>
    </row>
    <row r="31" spans="1:22" x14ac:dyDescent="0.25">
      <c r="A31" s="11">
        <v>2130150</v>
      </c>
      <c r="B31" s="85" t="s">
        <v>163</v>
      </c>
      <c r="C31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39</v>
      </c>
      <c r="D31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33"/>
      <c r="F31" s="29"/>
      <c r="G31" s="10"/>
      <c r="H31" s="10">
        <f t="shared" ca="1" si="0"/>
        <v>39</v>
      </c>
      <c r="I31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21</v>
      </c>
      <c r="J31" s="103">
        <f ca="1" xml:space="preserve"> INDEX(Modifiers[],MATCH(MID(CELL("filename",$A$1),SEARCH("]",CELL("filename",$A$1))+1,31),Modifiers[Weapon Type],0),MATCH(J$1,Modifiers[#Headers],0))</f>
        <v>1</v>
      </c>
      <c r="K31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1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31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1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655</v>
      </c>
      <c r="Q31" s="10" t="s">
        <v>7</v>
      </c>
      <c r="R31" s="10"/>
      <c r="S31" s="10"/>
      <c r="T31" s="10"/>
    </row>
    <row r="32" spans="1:22" x14ac:dyDescent="0.25">
      <c r="A32" s="11">
        <v>2130160</v>
      </c>
      <c r="B32" s="87" t="s">
        <v>154</v>
      </c>
      <c r="C32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32" s="8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32" s="17" t="s">
        <v>256</v>
      </c>
      <c r="F32" s="29"/>
      <c r="G32" s="10"/>
      <c r="H32" s="10">
        <f t="shared" ca="1" si="0"/>
        <v>39</v>
      </c>
      <c r="I32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21</v>
      </c>
      <c r="J32" s="103">
        <f ca="1" xml:space="preserve"> INDEX(Modifiers[],MATCH(MID(CELL("filename",$A$1),SEARCH("]",CELL("filename",$A$1))+1,31),Modifiers[Weapon Type],0),MATCH(J$1,Modifiers[#Headers],0))</f>
        <v>1</v>
      </c>
      <c r="K32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2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2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2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7</v>
      </c>
      <c r="P32" s="10" t="s">
        <v>689</v>
      </c>
      <c r="Q32" s="10" t="s">
        <v>7</v>
      </c>
      <c r="R32" s="10"/>
      <c r="S32" s="10"/>
      <c r="T32" s="10"/>
    </row>
    <row r="33" spans="1:22" x14ac:dyDescent="0.25">
      <c r="A33" s="11">
        <v>2130280</v>
      </c>
      <c r="B33" s="85" t="s">
        <v>368</v>
      </c>
      <c r="C33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23.5</v>
      </c>
      <c r="D33" s="2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23.5</v>
      </c>
      <c r="E33" s="17" t="s">
        <v>255</v>
      </c>
      <c r="F33" s="29"/>
      <c r="G33" s="10"/>
      <c r="H33" s="10">
        <f t="shared" ca="1" si="0"/>
        <v>47</v>
      </c>
      <c r="I33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21</v>
      </c>
      <c r="J33" s="103">
        <f ca="1" xml:space="preserve"> INDEX(Modifiers[],MATCH(MID(CELL("filename",$A$1),SEARCH("]",CELL("filename",$A$1))+1,31),Modifiers[Weapon Type],0),MATCH(J$1,Modifiers[#Headers],0))</f>
        <v>1</v>
      </c>
      <c r="K33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3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3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3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57</v>
      </c>
      <c r="P33" s="10" t="s">
        <v>659</v>
      </c>
      <c r="Q33" s="10" t="s">
        <v>7</v>
      </c>
      <c r="R33" s="10"/>
      <c r="S33" s="10"/>
      <c r="T33" s="10"/>
    </row>
    <row r="34" spans="1:22" x14ac:dyDescent="0.25">
      <c r="A34" s="11">
        <v>2130041</v>
      </c>
      <c r="B34" s="85" t="s">
        <v>222</v>
      </c>
      <c r="C34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4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12"/>
      <c r="F34" s="29"/>
      <c r="G34" s="10"/>
      <c r="H34" s="10">
        <f t="shared" ca="1" si="0"/>
        <v>52</v>
      </c>
      <c r="I34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34" s="103">
        <f ca="1" xml:space="preserve"> INDEX(Modifiers[],MATCH(MID(CELL("filename",$A$1),SEARCH("]",CELL("filename",$A$1))+1,31),Modifiers[Weapon Type],0),MATCH(J$1,Modifiers[#Headers],0))</f>
        <v>1</v>
      </c>
      <c r="K34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4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4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4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4" s="17" t="s">
        <v>7</v>
      </c>
      <c r="P34" s="10" t="s">
        <v>693</v>
      </c>
      <c r="Q34" s="10" t="s">
        <v>7</v>
      </c>
      <c r="R34" s="10"/>
      <c r="S34" s="10"/>
      <c r="T34" s="10"/>
    </row>
    <row r="35" spans="1:22" x14ac:dyDescent="0.25">
      <c r="A35" s="11">
        <v>2130131</v>
      </c>
      <c r="B35" s="85" t="s">
        <v>223</v>
      </c>
      <c r="C35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5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5" s="12"/>
      <c r="F35" s="29"/>
      <c r="G35" s="10"/>
      <c r="H35" s="10">
        <f t="shared" ca="1" si="0"/>
        <v>52</v>
      </c>
      <c r="I35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35" s="103">
        <f ca="1" xml:space="preserve"> INDEX(Modifiers[],MATCH(MID(CELL("filename",$A$1),SEARCH("]",CELL("filename",$A$1))+1,31),Modifiers[Weapon Type],0),MATCH(J$1,Modifiers[#Headers],0))</f>
        <v>1</v>
      </c>
      <c r="K35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5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5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5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5" s="17" t="s">
        <v>7</v>
      </c>
      <c r="P35" s="10" t="s">
        <v>693</v>
      </c>
      <c r="Q35" s="10" t="s">
        <v>7</v>
      </c>
      <c r="R35" s="10"/>
      <c r="S35" s="10"/>
      <c r="T35" s="10"/>
    </row>
    <row r="36" spans="1:22" x14ac:dyDescent="0.25">
      <c r="A36" s="11">
        <v>2130237</v>
      </c>
      <c r="B36" s="85" t="s">
        <v>373</v>
      </c>
      <c r="C36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6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6" s="12"/>
      <c r="F36" s="29"/>
      <c r="G36" s="10"/>
      <c r="H36" s="10">
        <f t="shared" ca="1" si="0"/>
        <v>52</v>
      </c>
      <c r="I36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6" s="103">
        <f ca="1" xml:space="preserve"> INDEX(Modifiers[],MATCH(MID(CELL("filename",$A$1),SEARCH("]",CELL("filename",$A$1))+1,31),Modifiers[Weapon Type],0),MATCH(J$1,Modifiers[#Headers],0))</f>
        <v>1</v>
      </c>
      <c r="K36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6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36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6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6" s="17" t="s">
        <v>7</v>
      </c>
      <c r="P36" s="10" t="s">
        <v>667</v>
      </c>
      <c r="Q36" s="10"/>
      <c r="R36" s="10"/>
      <c r="S36" s="10"/>
      <c r="T36" s="10"/>
      <c r="V36" s="4" t="s">
        <v>25</v>
      </c>
    </row>
    <row r="37" spans="1:22" x14ac:dyDescent="0.25">
      <c r="A37" s="11">
        <v>2130265</v>
      </c>
      <c r="B37" s="85" t="s">
        <v>369</v>
      </c>
      <c r="C37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7" s="6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7" s="31" t="s">
        <v>254</v>
      </c>
      <c r="F37" s="29"/>
      <c r="G37" s="10"/>
      <c r="H37" s="10">
        <f t="shared" ca="1" si="0"/>
        <v>52</v>
      </c>
      <c r="I37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7" s="103">
        <f ca="1" xml:space="preserve"> INDEX(Modifiers[],MATCH(MID(CELL("filename",$A$1),SEARCH("]",CELL("filename",$A$1))+1,31),Modifiers[Weapon Type],0),MATCH(J$1,Modifiers[#Headers],0))</f>
        <v>1</v>
      </c>
      <c r="K37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7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7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7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7" s="17" t="s">
        <v>7</v>
      </c>
      <c r="P37" s="10" t="s">
        <v>664</v>
      </c>
      <c r="Q37" s="10" t="s">
        <v>26</v>
      </c>
      <c r="R37" s="10"/>
      <c r="S37" s="10"/>
      <c r="T37" s="10"/>
    </row>
    <row r="38" spans="1:22" x14ac:dyDescent="0.25">
      <c r="A38" s="11">
        <v>2130022</v>
      </c>
      <c r="B38" s="85" t="s">
        <v>221</v>
      </c>
      <c r="C38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8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8" s="33"/>
      <c r="F38" s="29"/>
      <c r="G38" s="10"/>
      <c r="H38" s="10">
        <f t="shared" ca="1" si="0"/>
        <v>52</v>
      </c>
      <c r="I38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8" s="103">
        <f ca="1" xml:space="preserve"> INDEX(Modifiers[],MATCH(MID(CELL("filename",$A$1),SEARCH("]",CELL("filename",$A$1))+1,31),Modifiers[Weapon Type],0),MATCH(J$1,Modifiers[#Headers],0))</f>
        <v>1</v>
      </c>
      <c r="K38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8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8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8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8" s="17" t="s">
        <v>7</v>
      </c>
      <c r="P38" s="10" t="s">
        <v>665</v>
      </c>
      <c r="Q38" s="10" t="s">
        <v>9</v>
      </c>
      <c r="R38" s="10"/>
      <c r="S38" s="10"/>
      <c r="T38" s="10"/>
    </row>
    <row r="39" spans="1:22" x14ac:dyDescent="0.25">
      <c r="A39" s="11">
        <v>2130305</v>
      </c>
      <c r="B39" s="85" t="s">
        <v>372</v>
      </c>
      <c r="C39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39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9" s="33"/>
      <c r="F39" s="29"/>
      <c r="G39" s="10"/>
      <c r="H39" s="10">
        <f t="shared" ca="1" si="0"/>
        <v>52</v>
      </c>
      <c r="I39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9" s="103">
        <f ca="1" xml:space="preserve"> INDEX(Modifiers[],MATCH(MID(CELL("filename",$A$1),SEARCH("]",CELL("filename",$A$1))+1,31),Modifiers[Weapon Type],0),MATCH(J$1,Modifiers[#Headers],0))</f>
        <v>1</v>
      </c>
      <c r="K39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9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9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9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9" s="17" t="s">
        <v>7</v>
      </c>
      <c r="P39" s="10" t="s">
        <v>666</v>
      </c>
      <c r="Q39" s="10" t="s">
        <v>7</v>
      </c>
      <c r="R39" s="10"/>
      <c r="S39" s="10"/>
      <c r="T39" s="10"/>
    </row>
    <row r="40" spans="1:22" x14ac:dyDescent="0.25">
      <c r="A40" s="11">
        <v>2130083</v>
      </c>
      <c r="B40" s="85" t="s">
        <v>224</v>
      </c>
      <c r="C40" s="10">
        <f ca="1" xml:space="preserve"> MROUND(INDEX(BaseDmg[],MATCH(Tab_Spears[[#This Row],[Tag]],BaseDmg[Tag],0),MATCH(C$1,BaseDmg[#Headers],0))*INDEX(Modifiers[],MATCH(MID(CELL("filename",$A$1),SEARCH("]",CELL("filename",$A$1))+1,31),Modifiers[Weapon Type],0),MATCH("Dmg",Modifiers[#Headers],0)),Tab_RoundTo[Dmg])</f>
        <v>52</v>
      </c>
      <c r="D40" s="10">
        <f ca="1" xml:space="preserve"> MROUND(INDEX(BaseDmg[],MATCH(Tab_Spears[[#This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0" s="12"/>
      <c r="F40" s="29"/>
      <c r="G40" s="10"/>
      <c r="H40" s="10">
        <f t="shared" ca="1" si="0"/>
        <v>52</v>
      </c>
      <c r="I40" s="10">
        <f ca="1" xml:space="preserve"> MROUND(INDEX(BaseDmg[],MATCH(Tab_Spears[[#This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40" s="103">
        <f ca="1" xml:space="preserve"> INDEX(Modifiers[],MATCH(MID(CELL("filename",$A$1),SEARCH("]",CELL("filename",$A$1))+1,31),Modifiers[Weapon Type],0),MATCH(J$1,Modifiers[#Headers],0))</f>
        <v>1</v>
      </c>
      <c r="K40" s="10">
        <f ca="1" xml:space="preserve"> MROUND(INDEX(BaseDmg[],MATCH(Tab_Spears[[#This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40" s="10">
        <f ca="1" xml:space="preserve"> MROUND(INDEX(BaseDmg[],MATCH(Tab_Spears[[#This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40" s="10">
        <f ca="1" xml:space="preserve"> MROUND(INDEX(BaseDmg[],MATCH(Tab_Spears[[#This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40" s="10">
        <f ca="1" xml:space="preserve"> MROUND(INDEX(BaseDmg[],MATCH(Tab_Spears[[#This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40" s="17" t="s">
        <v>7</v>
      </c>
      <c r="P40" s="10" t="s">
        <v>693</v>
      </c>
      <c r="Q40" s="10" t="s">
        <v>7</v>
      </c>
      <c r="R40" s="10"/>
      <c r="S40" s="10"/>
      <c r="T40" s="10"/>
    </row>
    <row r="41" spans="1:22" x14ac:dyDescent="0.25">
      <c r="A41" s="10"/>
      <c r="B41" s="10"/>
      <c r="C41" s="10"/>
      <c r="E41" s="3"/>
      <c r="F41" s="3"/>
      <c r="G41" s="3"/>
      <c r="H41" s="10"/>
      <c r="I41" s="10"/>
      <c r="J41" s="10"/>
      <c r="K41" s="3"/>
      <c r="L41" s="10"/>
      <c r="M41" s="10"/>
      <c r="N41" s="10"/>
    </row>
    <row r="42" spans="1:22" x14ac:dyDescent="0.25">
      <c r="A42" s="10"/>
      <c r="B42" s="10"/>
      <c r="C42" s="10"/>
      <c r="E42" s="3"/>
      <c r="F42" s="3"/>
      <c r="G42" s="3"/>
      <c r="H42" s="10"/>
      <c r="I42" s="10"/>
      <c r="J42" s="10"/>
      <c r="K42" s="3"/>
      <c r="L42" s="10"/>
      <c r="M42" s="10"/>
      <c r="N42" s="10"/>
    </row>
    <row r="43" spans="1:22" x14ac:dyDescent="0.25">
      <c r="A43" s="11"/>
      <c r="B43" s="10"/>
      <c r="C43" s="10"/>
      <c r="E43" s="3"/>
      <c r="F43" s="3"/>
      <c r="G43" s="3"/>
      <c r="H43" s="10"/>
      <c r="I43" s="10"/>
      <c r="J43" s="10"/>
      <c r="K43" s="3"/>
      <c r="L43" s="10"/>
      <c r="M43" s="10"/>
      <c r="N43" s="10"/>
    </row>
    <row r="44" spans="1:22" x14ac:dyDescent="0.25">
      <c r="A44" s="11"/>
      <c r="B44" s="10" t="s">
        <v>233</v>
      </c>
      <c r="C44" s="10"/>
      <c r="E44" s="3"/>
      <c r="F44" s="3"/>
      <c r="G44" s="3"/>
      <c r="H44" s="10"/>
      <c r="I44" s="10"/>
      <c r="J44" s="10"/>
      <c r="K44" s="3"/>
      <c r="L44" s="10"/>
      <c r="M44" s="10"/>
      <c r="N44" s="10"/>
    </row>
    <row r="45" spans="1:22" x14ac:dyDescent="0.25">
      <c r="A45" s="11"/>
      <c r="B45" s="10"/>
      <c r="C45" s="10"/>
      <c r="E45" s="3"/>
      <c r="F45" s="3"/>
      <c r="G45" s="3"/>
      <c r="H45" s="10"/>
      <c r="I45" s="10"/>
      <c r="J45" s="10"/>
      <c r="K45" s="3"/>
      <c r="L45" s="10"/>
      <c r="M45" s="10"/>
      <c r="N45" s="10"/>
    </row>
    <row r="46" spans="1:22" x14ac:dyDescent="0.25">
      <c r="A46" s="11"/>
      <c r="B46" s="10"/>
      <c r="C46" s="10"/>
      <c r="E46" s="3"/>
      <c r="F46" s="3"/>
      <c r="G46" s="3"/>
      <c r="H46" s="10"/>
      <c r="I46" s="10"/>
      <c r="J46" s="10"/>
      <c r="K46" s="3"/>
      <c r="L46" s="10"/>
      <c r="M46" s="10"/>
      <c r="N46" s="10"/>
    </row>
    <row r="47" spans="1:22" x14ac:dyDescent="0.25">
      <c r="A47" s="11"/>
      <c r="B47" s="10"/>
      <c r="C47" s="10"/>
      <c r="E47" s="3"/>
      <c r="F47" s="3"/>
      <c r="G47" s="3"/>
      <c r="H47" s="10"/>
      <c r="I47" s="10"/>
      <c r="J47" s="10"/>
      <c r="K47" s="3"/>
      <c r="L47" s="10"/>
      <c r="M47" s="10"/>
      <c r="N47" s="10"/>
    </row>
    <row r="48" spans="1:22" x14ac:dyDescent="0.25">
      <c r="A48" s="10"/>
      <c r="C48" s="10"/>
      <c r="E48" s="3"/>
      <c r="F48" s="3"/>
      <c r="G48" s="3"/>
      <c r="H48" s="10"/>
      <c r="I48" s="10"/>
      <c r="J48" s="10"/>
      <c r="K48" s="3"/>
      <c r="L48" s="10"/>
      <c r="M48" s="10"/>
      <c r="N48" s="10"/>
    </row>
    <row r="49" spans="1:14" x14ac:dyDescent="0.25">
      <c r="A49" s="3" t="s">
        <v>601</v>
      </c>
      <c r="B49" s="4" t="s">
        <v>357</v>
      </c>
      <c r="C49" s="10"/>
      <c r="E49" s="3"/>
      <c r="F49" s="3"/>
      <c r="G49" s="3"/>
      <c r="H49" s="10"/>
      <c r="I49" s="10"/>
      <c r="J49" s="10"/>
      <c r="K49" s="3"/>
      <c r="L49" s="10"/>
      <c r="M49" s="10"/>
      <c r="N49" s="10"/>
    </row>
    <row r="50" spans="1:14" x14ac:dyDescent="0.25">
      <c r="A50" s="3"/>
      <c r="B50" s="4" t="s">
        <v>160</v>
      </c>
      <c r="C50" s="10"/>
      <c r="E50" s="3"/>
      <c r="F50" s="3"/>
      <c r="G50" s="3"/>
      <c r="H50" s="10"/>
      <c r="I50" s="10"/>
      <c r="J50" s="10"/>
      <c r="K50" s="3"/>
      <c r="L50" s="10"/>
      <c r="M50" s="10"/>
      <c r="N50" s="10"/>
    </row>
    <row r="51" spans="1:14" x14ac:dyDescent="0.25">
      <c r="A51" s="3"/>
      <c r="B51" s="21" t="s">
        <v>355</v>
      </c>
      <c r="C51" s="10"/>
      <c r="E51" s="3"/>
      <c r="F51" s="3"/>
      <c r="G51" s="3"/>
      <c r="H51" s="10"/>
      <c r="I51" s="10"/>
      <c r="J51" s="10"/>
      <c r="K51" s="3"/>
      <c r="L51" s="10"/>
      <c r="M51" s="10"/>
      <c r="N51" s="10"/>
    </row>
    <row r="52" spans="1:14" x14ac:dyDescent="0.25">
      <c r="A52" s="3"/>
      <c r="B52" s="4" t="s">
        <v>162</v>
      </c>
      <c r="C52" s="10"/>
      <c r="E52" s="3"/>
      <c r="F52" s="3"/>
      <c r="G52" s="3"/>
      <c r="H52" s="10"/>
      <c r="I52" s="10"/>
      <c r="J52" s="10"/>
      <c r="K52" s="3"/>
      <c r="L52" s="10"/>
      <c r="M52" s="10"/>
      <c r="N52" s="10"/>
    </row>
    <row r="53" spans="1:14" x14ac:dyDescent="0.25">
      <c r="B53" s="21" t="s">
        <v>152</v>
      </c>
      <c r="C53" s="10"/>
      <c r="E53" s="3"/>
      <c r="F53" s="10"/>
      <c r="G53" s="10"/>
      <c r="H53" s="10"/>
      <c r="I53" s="10"/>
      <c r="J53" s="10"/>
      <c r="K53" s="3"/>
      <c r="L53" s="10"/>
      <c r="M53" s="10"/>
      <c r="N53" s="10"/>
    </row>
    <row r="54" spans="1:14" x14ac:dyDescent="0.25">
      <c r="B54" s="35" t="s">
        <v>155</v>
      </c>
    </row>
    <row r="55" spans="1:14" x14ac:dyDescent="0.25">
      <c r="B55" s="21" t="s">
        <v>151</v>
      </c>
    </row>
    <row r="57" spans="1:14" x14ac:dyDescent="0.25">
      <c r="A57" s="3" t="s">
        <v>594</v>
      </c>
      <c r="B57" s="4" t="s">
        <v>150</v>
      </c>
    </row>
    <row r="58" spans="1:14" x14ac:dyDescent="0.25">
      <c r="A58" s="3"/>
      <c r="B58" s="36" t="s">
        <v>356</v>
      </c>
    </row>
    <row r="59" spans="1:14" x14ac:dyDescent="0.25">
      <c r="B59" s="21" t="s">
        <v>157</v>
      </c>
    </row>
    <row r="61" spans="1:14" x14ac:dyDescent="0.25">
      <c r="A61" s="3" t="s">
        <v>595</v>
      </c>
      <c r="B61" s="4" t="s">
        <v>159</v>
      </c>
    </row>
    <row r="62" spans="1:14" x14ac:dyDescent="0.25">
      <c r="A62" s="3"/>
      <c r="B62" s="21" t="s">
        <v>359</v>
      </c>
    </row>
    <row r="63" spans="1:14" x14ac:dyDescent="0.25">
      <c r="B63" s="21" t="s">
        <v>364</v>
      </c>
    </row>
    <row r="64" spans="1:14" x14ac:dyDescent="0.25">
      <c r="B64" s="21" t="s">
        <v>161</v>
      </c>
    </row>
    <row r="65" spans="1:4" x14ac:dyDescent="0.25">
      <c r="A65" s="3"/>
      <c r="B65" s="21" t="s">
        <v>361</v>
      </c>
    </row>
    <row r="66" spans="1:4" x14ac:dyDescent="0.25">
      <c r="A66" s="3"/>
      <c r="B66" s="21" t="s">
        <v>153</v>
      </c>
    </row>
    <row r="67" spans="1:4" x14ac:dyDescent="0.25">
      <c r="A67" s="3"/>
      <c r="B67" s="35" t="s">
        <v>158</v>
      </c>
    </row>
    <row r="68" spans="1:4" x14ac:dyDescent="0.25">
      <c r="B68" s="4" t="s">
        <v>360</v>
      </c>
    </row>
    <row r="69" spans="1:4" x14ac:dyDescent="0.25">
      <c r="B69" s="35" t="s">
        <v>156</v>
      </c>
    </row>
    <row r="71" spans="1:4" x14ac:dyDescent="0.25">
      <c r="A71" s="3" t="s">
        <v>596</v>
      </c>
      <c r="B71" s="35" t="s">
        <v>358</v>
      </c>
    </row>
    <row r="72" spans="1:4" x14ac:dyDescent="0.25">
      <c r="A72" s="3"/>
      <c r="B72" s="35" t="s">
        <v>363</v>
      </c>
    </row>
    <row r="73" spans="1:4" x14ac:dyDescent="0.25">
      <c r="A73" s="3"/>
      <c r="B73" s="65" t="s">
        <v>164</v>
      </c>
    </row>
    <row r="76" spans="1:4" x14ac:dyDescent="0.25">
      <c r="A76" s="3" t="s">
        <v>597</v>
      </c>
      <c r="B76" s="4" t="s">
        <v>370</v>
      </c>
    </row>
    <row r="77" spans="1:4" x14ac:dyDescent="0.25">
      <c r="B77" s="21" t="s">
        <v>366</v>
      </c>
    </row>
    <row r="78" spans="1:4" x14ac:dyDescent="0.25">
      <c r="B78" s="21" t="s">
        <v>362</v>
      </c>
    </row>
    <row r="79" spans="1:4" x14ac:dyDescent="0.25">
      <c r="B79" s="65" t="s">
        <v>374</v>
      </c>
      <c r="D79" s="10" t="s">
        <v>626</v>
      </c>
    </row>
    <row r="82" spans="1:4" x14ac:dyDescent="0.25">
      <c r="A82" t="s">
        <v>598</v>
      </c>
      <c r="B82" s="35" t="s">
        <v>163</v>
      </c>
    </row>
    <row r="83" spans="1:4" x14ac:dyDescent="0.25">
      <c r="B83" s="21" t="s">
        <v>365</v>
      </c>
    </row>
    <row r="84" spans="1:4" x14ac:dyDescent="0.25">
      <c r="B84" s="21" t="s">
        <v>371</v>
      </c>
    </row>
    <row r="85" spans="1:4" x14ac:dyDescent="0.25">
      <c r="B85" s="4" t="s">
        <v>367</v>
      </c>
    </row>
    <row r="86" spans="1:4" x14ac:dyDescent="0.25">
      <c r="B86" s="36" t="s">
        <v>368</v>
      </c>
    </row>
    <row r="87" spans="1:4" x14ac:dyDescent="0.25">
      <c r="B87" s="67" t="s">
        <v>154</v>
      </c>
      <c r="D87" s="3" t="s">
        <v>574</v>
      </c>
    </row>
    <row r="93" spans="1:4" x14ac:dyDescent="0.25">
      <c r="B93" s="21" t="s">
        <v>222</v>
      </c>
    </row>
    <row r="94" spans="1:4" x14ac:dyDescent="0.25">
      <c r="B94" s="4" t="s">
        <v>223</v>
      </c>
    </row>
    <row r="95" spans="1:4" x14ac:dyDescent="0.25">
      <c r="B95" s="4" t="s">
        <v>224</v>
      </c>
    </row>
    <row r="96" spans="1:4" x14ac:dyDescent="0.25">
      <c r="B96" s="4" t="s">
        <v>221</v>
      </c>
    </row>
    <row r="97" spans="2:2" x14ac:dyDescent="0.25">
      <c r="B97" s="4" t="s">
        <v>369</v>
      </c>
    </row>
    <row r="98" spans="2:2" x14ac:dyDescent="0.25">
      <c r="B98" s="4" t="s">
        <v>372</v>
      </c>
    </row>
    <row r="99" spans="2:2" x14ac:dyDescent="0.25">
      <c r="B99" s="21" t="s">
        <v>373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89"/>
  <sheetViews>
    <sheetView zoomScaleNormal="100" workbookViewId="0">
      <selection activeCell="O28" sqref="O28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  <col min="21" max="21" width="9.85546875" bestFit="1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1">
        <v>2160020</v>
      </c>
      <c r="B2" s="85" t="s">
        <v>330</v>
      </c>
      <c r="C2" s="3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7</v>
      </c>
      <c r="D2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3"/>
      <c r="F2" s="29"/>
      <c r="G2" s="10"/>
      <c r="H2" s="10">
        <f t="shared" ref="H2:H31" ca="1" si="0">SUM(C2:G2)</f>
        <v>7</v>
      </c>
      <c r="I2" s="3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2" s="103">
        <f ca="1" xml:space="preserve"> INDEX(Modifiers[],MATCH(MID(CELL("filename",$A$1),SEARCH("]",CELL("filename",$A$1))+1,31),Modifiers[Weapon Type],0),MATCH(J$1,Modifiers[#Headers],0))</f>
        <v>1</v>
      </c>
      <c r="K2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" s="17" t="s">
        <v>7</v>
      </c>
      <c r="P2" s="10" t="s">
        <v>686</v>
      </c>
      <c r="Q2" s="10" t="s">
        <v>7</v>
      </c>
      <c r="R2" s="10"/>
      <c r="S2" s="10"/>
      <c r="T2" s="10"/>
    </row>
    <row r="3" spans="1:20" x14ac:dyDescent="0.25">
      <c r="A3" s="11">
        <v>2160030</v>
      </c>
      <c r="B3" s="85" t="s">
        <v>332</v>
      </c>
      <c r="C3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3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2"/>
      <c r="F3" s="29"/>
      <c r="G3" s="10"/>
      <c r="H3" s="10">
        <f t="shared" ca="1" si="0"/>
        <v>9</v>
      </c>
      <c r="I3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3" s="17" t="s">
        <v>7</v>
      </c>
      <c r="P3" s="10" t="s">
        <v>663</v>
      </c>
      <c r="Q3" s="10" t="s">
        <v>9</v>
      </c>
      <c r="R3" s="10"/>
      <c r="S3" s="10"/>
      <c r="T3" s="10"/>
    </row>
    <row r="4" spans="1:20" x14ac:dyDescent="0.25">
      <c r="A4" s="11">
        <v>2160000</v>
      </c>
      <c r="B4" s="85" t="s">
        <v>339</v>
      </c>
      <c r="C4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4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33"/>
      <c r="F4" s="29"/>
      <c r="G4" s="10"/>
      <c r="H4" s="10">
        <f t="shared" ca="1" si="0"/>
        <v>9</v>
      </c>
      <c r="I4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4" s="103">
        <f ca="1" xml:space="preserve"> INDEX(Modifiers[],MATCH(MID(CELL("filename",$A$1),SEARCH("]",CELL("filename",$A$1))+1,31),Modifiers[Weapon Type],0),MATCH(J$1,Modifiers[#Headers],0))</f>
        <v>1</v>
      </c>
      <c r="K4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4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4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4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4" s="17" t="s">
        <v>7</v>
      </c>
      <c r="P4" s="10" t="s">
        <v>642</v>
      </c>
      <c r="Q4" s="10" t="s">
        <v>7</v>
      </c>
      <c r="R4" s="10"/>
      <c r="S4" s="10"/>
      <c r="T4" s="10"/>
    </row>
    <row r="5" spans="1:20" x14ac:dyDescent="0.25">
      <c r="A5" s="11">
        <v>2160010</v>
      </c>
      <c r="B5" s="85" t="s">
        <v>329</v>
      </c>
      <c r="C5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5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10">
        <f t="shared" ca="1" si="0"/>
        <v>11</v>
      </c>
      <c r="I5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5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5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5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5" s="17" t="s">
        <v>7</v>
      </c>
      <c r="P5" s="10" t="s">
        <v>668</v>
      </c>
      <c r="Q5" s="10" t="s">
        <v>23</v>
      </c>
      <c r="R5" s="10"/>
      <c r="S5" s="10"/>
      <c r="T5" s="10"/>
    </row>
    <row r="6" spans="1:20" x14ac:dyDescent="0.25">
      <c r="A6" s="11">
        <v>2160120</v>
      </c>
      <c r="B6" s="85" t="s">
        <v>340</v>
      </c>
      <c r="C6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6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2"/>
      <c r="F6" s="29"/>
      <c r="G6" s="10"/>
      <c r="H6" s="10">
        <f t="shared" ca="1" si="0"/>
        <v>11</v>
      </c>
      <c r="I6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6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6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6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6" s="17" t="s">
        <v>7</v>
      </c>
      <c r="P6" s="10" t="s">
        <v>643</v>
      </c>
      <c r="Q6" s="10" t="s">
        <v>21</v>
      </c>
      <c r="R6" s="10"/>
      <c r="S6" s="10"/>
      <c r="T6" s="10"/>
    </row>
    <row r="7" spans="1:20" x14ac:dyDescent="0.25">
      <c r="A7" s="11">
        <v>2160180</v>
      </c>
      <c r="B7" s="85" t="s">
        <v>345</v>
      </c>
      <c r="C7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7" s="6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4.5</v>
      </c>
      <c r="E7" s="31" t="s">
        <v>254</v>
      </c>
      <c r="F7" s="29"/>
      <c r="G7" s="10"/>
      <c r="H7" s="10">
        <f t="shared" ca="1" si="0"/>
        <v>13.5</v>
      </c>
      <c r="I7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7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7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7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7" s="17" t="s">
        <v>7</v>
      </c>
      <c r="P7" s="10" t="s">
        <v>644</v>
      </c>
      <c r="Q7" s="10" t="s">
        <v>27</v>
      </c>
      <c r="R7" s="10"/>
      <c r="S7" s="10"/>
      <c r="T7" s="10"/>
    </row>
    <row r="8" spans="1:20" x14ac:dyDescent="0.25">
      <c r="A8" s="11">
        <v>2160040</v>
      </c>
      <c r="B8" s="85" t="s">
        <v>334</v>
      </c>
      <c r="C8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8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0"/>
      <c r="F8" s="29"/>
      <c r="G8" s="10"/>
      <c r="H8" s="10">
        <f t="shared" ca="1" si="0"/>
        <v>13.5</v>
      </c>
      <c r="I8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8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8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8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8" s="17" t="s">
        <v>7</v>
      </c>
      <c r="P8" s="10" t="s">
        <v>669</v>
      </c>
      <c r="Q8" s="10" t="s">
        <v>12</v>
      </c>
      <c r="R8" s="10"/>
      <c r="S8" s="10"/>
      <c r="T8" s="10"/>
    </row>
    <row r="9" spans="1:20" x14ac:dyDescent="0.25">
      <c r="A9" s="11">
        <v>2160220</v>
      </c>
      <c r="B9" s="85" t="s">
        <v>344</v>
      </c>
      <c r="C9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9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13.5</v>
      </c>
      <c r="I9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9" s="103">
        <f ca="1" xml:space="preserve"> INDEX(Modifiers[],MATCH(MID(CELL("filename",$A$1),SEARCH("]",CELL("filename",$A$1))+1,31),Modifiers[Weapon Type],0),MATCH(J$1,Modifiers[#Headers],0))</f>
        <v>1</v>
      </c>
      <c r="K9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9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9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9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9" s="17" t="s">
        <v>7</v>
      </c>
      <c r="P9" s="10" t="s">
        <v>645</v>
      </c>
      <c r="Q9" s="10" t="s">
        <v>7</v>
      </c>
      <c r="R9" s="10"/>
      <c r="S9" s="10"/>
      <c r="T9" s="10"/>
    </row>
    <row r="10" spans="1:20" x14ac:dyDescent="0.25">
      <c r="A10" s="11">
        <v>2160080</v>
      </c>
      <c r="B10" s="85" t="s">
        <v>346</v>
      </c>
      <c r="C10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10" s="7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5.5</v>
      </c>
      <c r="E10" s="31" t="s">
        <v>257</v>
      </c>
      <c r="F10" s="29"/>
      <c r="G10" s="10"/>
      <c r="H10" s="10">
        <f t="shared" ca="1" si="0"/>
        <v>16.5</v>
      </c>
      <c r="I10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0" s="103">
        <f ca="1" xml:space="preserve"> INDEX(Modifiers[],MATCH(MID(CELL("filename",$A$1),SEARCH("]",CELL("filename",$A$1))+1,31),Modifiers[Weapon Type],0),MATCH(J$1,Modifiers[#Headers],0))</f>
        <v>1</v>
      </c>
      <c r="K10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0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0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0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0" s="17" t="s">
        <v>7</v>
      </c>
      <c r="P10" s="10" t="s">
        <v>647</v>
      </c>
      <c r="Q10" s="10" t="s">
        <v>36</v>
      </c>
      <c r="R10" s="10"/>
      <c r="S10" s="10"/>
      <c r="T10" s="10"/>
    </row>
    <row r="11" spans="1:20" x14ac:dyDescent="0.25">
      <c r="A11" s="11">
        <v>2160110</v>
      </c>
      <c r="B11" s="85" t="s">
        <v>354</v>
      </c>
      <c r="C11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11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33"/>
      <c r="F11" s="29"/>
      <c r="G11" s="10"/>
      <c r="H11" s="10">
        <f t="shared" ca="1" si="0"/>
        <v>16</v>
      </c>
      <c r="I11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1" s="103">
        <f ca="1" xml:space="preserve"> INDEX(Modifiers[],MATCH(MID(CELL("filename",$A$1),SEARCH("]",CELL("filename",$A$1))+1,31),Modifiers[Weapon Type],0),MATCH(J$1,Modifiers[#Headers],0))</f>
        <v>1</v>
      </c>
      <c r="K11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1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1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1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1" s="17" t="s">
        <v>7</v>
      </c>
      <c r="P11" s="10" t="s">
        <v>648</v>
      </c>
      <c r="Q11" s="10" t="s">
        <v>165</v>
      </c>
      <c r="R11" s="10"/>
      <c r="S11" s="10"/>
      <c r="T11" s="10"/>
    </row>
    <row r="12" spans="1:20" x14ac:dyDescent="0.25">
      <c r="A12" s="11">
        <v>2160050</v>
      </c>
      <c r="B12" s="85" t="s">
        <v>336</v>
      </c>
      <c r="C12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8</v>
      </c>
      <c r="D12" s="7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8</v>
      </c>
      <c r="E12" s="17" t="s">
        <v>257</v>
      </c>
      <c r="F12" s="29"/>
      <c r="G12" s="10"/>
      <c r="H12" s="10">
        <f t="shared" ca="1" si="0"/>
        <v>16</v>
      </c>
      <c r="I12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2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2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2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2" s="17" t="s">
        <v>7</v>
      </c>
      <c r="P12" s="10" t="s">
        <v>646</v>
      </c>
      <c r="Q12" s="10" t="s">
        <v>18</v>
      </c>
      <c r="R12" s="10"/>
      <c r="S12" s="10"/>
      <c r="T12" s="10"/>
    </row>
    <row r="13" spans="1:20" x14ac:dyDescent="0.25">
      <c r="A13" s="11">
        <v>2160060</v>
      </c>
      <c r="B13" s="85" t="s">
        <v>338</v>
      </c>
      <c r="C13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8</v>
      </c>
      <c r="D13" s="5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8</v>
      </c>
      <c r="E13" s="17" t="s">
        <v>253</v>
      </c>
      <c r="F13" s="29"/>
      <c r="G13" s="10"/>
      <c r="H13" s="10">
        <f t="shared" ca="1" si="0"/>
        <v>16</v>
      </c>
      <c r="I13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3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3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3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3" s="17" t="s">
        <v>7</v>
      </c>
      <c r="P13" s="10" t="s">
        <v>650</v>
      </c>
      <c r="Q13" s="10" t="s">
        <v>19</v>
      </c>
      <c r="R13" s="10"/>
      <c r="S13" s="10"/>
      <c r="T13" s="10"/>
    </row>
    <row r="14" spans="1:20" x14ac:dyDescent="0.25">
      <c r="A14" s="11">
        <v>2160070</v>
      </c>
      <c r="B14" s="85" t="s">
        <v>341</v>
      </c>
      <c r="C14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14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12"/>
      <c r="F14" s="29"/>
      <c r="G14" s="10"/>
      <c r="H14" s="10">
        <f t="shared" ca="1" si="0"/>
        <v>18</v>
      </c>
      <c r="I14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4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4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4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4" s="17" t="s">
        <v>7</v>
      </c>
      <c r="P14" s="10" t="s">
        <v>649</v>
      </c>
      <c r="Q14" s="10" t="s">
        <v>23</v>
      </c>
      <c r="R14" s="10"/>
      <c r="S14" s="10"/>
      <c r="T14" s="10"/>
    </row>
    <row r="15" spans="1:20" x14ac:dyDescent="0.25">
      <c r="A15" s="11">
        <v>2160130</v>
      </c>
      <c r="B15" s="85" t="s">
        <v>353</v>
      </c>
      <c r="C15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15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12"/>
      <c r="F15" s="29"/>
      <c r="G15" s="10"/>
      <c r="H15" s="10">
        <f t="shared" ca="1" si="0"/>
        <v>21.5</v>
      </c>
      <c r="I15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5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5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5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5" s="17" t="s">
        <v>7</v>
      </c>
      <c r="P15" s="10" t="s">
        <v>651</v>
      </c>
      <c r="Q15" s="10" t="s">
        <v>7</v>
      </c>
      <c r="R15" s="10"/>
      <c r="S15" s="10"/>
      <c r="T15" s="10"/>
    </row>
    <row r="16" spans="1:20" x14ac:dyDescent="0.25">
      <c r="A16" s="11">
        <v>2160210</v>
      </c>
      <c r="B16" s="85" t="s">
        <v>348</v>
      </c>
      <c r="C16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12.5</v>
      </c>
      <c r="D16" s="6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6.5</v>
      </c>
      <c r="E16" s="31" t="s">
        <v>254</v>
      </c>
      <c r="F16" s="29"/>
      <c r="G16" s="10"/>
      <c r="H16" s="10">
        <f t="shared" ca="1" si="0"/>
        <v>19</v>
      </c>
      <c r="I16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6" s="103">
        <f ca="1" xml:space="preserve"> INDEX(Modifiers[],MATCH(MID(CELL("filename",$A$1),SEARCH("]",CELL("filename",$A$1))+1,31),Modifiers[Weapon Type],0),MATCH(J$1,Modifiers[#Headers],0))</f>
        <v>1</v>
      </c>
      <c r="K16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6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6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6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6" s="17" t="s">
        <v>7</v>
      </c>
      <c r="P16" s="10" t="s">
        <v>652</v>
      </c>
      <c r="Q16" s="10" t="s">
        <v>33</v>
      </c>
      <c r="R16" s="10"/>
      <c r="S16" s="10"/>
      <c r="T16" s="10"/>
    </row>
    <row r="17" spans="1:22" x14ac:dyDescent="0.25">
      <c r="A17" s="11">
        <v>2160190</v>
      </c>
      <c r="B17" s="85" t="s">
        <v>328</v>
      </c>
      <c r="C17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17" s="2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8</v>
      </c>
      <c r="E17" s="31" t="s">
        <v>255</v>
      </c>
      <c r="F17" s="29"/>
      <c r="G17" s="10"/>
      <c r="H17" s="10">
        <f t="shared" ca="1" si="0"/>
        <v>24</v>
      </c>
      <c r="I17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7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7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7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7" s="17" t="s">
        <v>7</v>
      </c>
      <c r="P17" s="10" t="s">
        <v>654</v>
      </c>
      <c r="Q17" s="10" t="s">
        <v>8</v>
      </c>
      <c r="R17" s="10"/>
      <c r="S17" s="10"/>
      <c r="T17" s="10"/>
    </row>
    <row r="18" spans="1:22" x14ac:dyDescent="0.25">
      <c r="A18" s="11">
        <v>2160170</v>
      </c>
      <c r="B18" s="85" t="s">
        <v>333</v>
      </c>
      <c r="C18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18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33"/>
      <c r="F18" s="29"/>
      <c r="G18" s="10"/>
      <c r="H18" s="10">
        <f t="shared" ca="1" si="0"/>
        <v>21.5</v>
      </c>
      <c r="I18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8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8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8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8" s="17" t="s">
        <v>7</v>
      </c>
      <c r="P18" s="10" t="s">
        <v>653</v>
      </c>
      <c r="Q18" s="10" t="s">
        <v>7</v>
      </c>
      <c r="R18" s="10"/>
      <c r="S18" s="10"/>
      <c r="T18" s="10"/>
    </row>
    <row r="19" spans="1:22" x14ac:dyDescent="0.25">
      <c r="A19" s="11">
        <v>2160230</v>
      </c>
      <c r="B19" s="87" t="s">
        <v>351</v>
      </c>
      <c r="C19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19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12"/>
      <c r="F19" s="29"/>
      <c r="G19" s="10"/>
      <c r="H19" s="10">
        <f t="shared" ca="1" si="0"/>
        <v>21.5</v>
      </c>
      <c r="I19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19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9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9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9" s="17" t="s">
        <v>7</v>
      </c>
      <c r="P19" s="10" t="s">
        <v>351</v>
      </c>
      <c r="Q19" s="10" t="s">
        <v>7</v>
      </c>
      <c r="R19" s="10"/>
      <c r="S19" s="10"/>
      <c r="T19" s="10"/>
    </row>
    <row r="20" spans="1:22" x14ac:dyDescent="0.25">
      <c r="A20" s="11">
        <v>2160090</v>
      </c>
      <c r="B20" s="87" t="s">
        <v>347</v>
      </c>
      <c r="C20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0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33"/>
      <c r="F20" s="29"/>
      <c r="G20" s="10"/>
      <c r="H20" s="10">
        <f t="shared" ca="1" si="0"/>
        <v>27</v>
      </c>
      <c r="I20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0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0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0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0" s="17" t="s">
        <v>7</v>
      </c>
      <c r="P20" s="10" t="s">
        <v>347</v>
      </c>
      <c r="Q20" s="10" t="s">
        <v>480</v>
      </c>
      <c r="R20" s="10"/>
      <c r="S20" s="10" t="s">
        <v>21</v>
      </c>
      <c r="T20" s="10"/>
    </row>
    <row r="21" spans="1:22" x14ac:dyDescent="0.25">
      <c r="A21" s="11">
        <v>2160235</v>
      </c>
      <c r="B21" s="87" t="s">
        <v>349</v>
      </c>
      <c r="C21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21" s="2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21" s="17" t="s">
        <v>255</v>
      </c>
      <c r="F21" s="29"/>
      <c r="G21" s="10"/>
      <c r="H21" s="10">
        <f t="shared" ca="1" si="0"/>
        <v>27</v>
      </c>
      <c r="I21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1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1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1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1" s="17" t="s">
        <v>7</v>
      </c>
      <c r="P21" s="10" t="s">
        <v>349</v>
      </c>
      <c r="Q21" s="10" t="s">
        <v>8</v>
      </c>
      <c r="R21" s="10"/>
      <c r="S21" s="10" t="s">
        <v>625</v>
      </c>
      <c r="T21" s="10"/>
    </row>
    <row r="22" spans="1:22" x14ac:dyDescent="0.25">
      <c r="A22" s="11">
        <v>2160150</v>
      </c>
      <c r="B22" s="85" t="s">
        <v>331</v>
      </c>
      <c r="C22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2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2"/>
      <c r="F22" s="29"/>
      <c r="G22" s="10"/>
      <c r="H22" s="10">
        <f t="shared" ca="1" si="0"/>
        <v>27</v>
      </c>
      <c r="I22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2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2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2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2" s="17" t="s">
        <v>7</v>
      </c>
      <c r="P22" s="10" t="s">
        <v>658</v>
      </c>
      <c r="Q22" s="10"/>
      <c r="R22" s="10"/>
      <c r="S22" s="10"/>
      <c r="T22" s="10"/>
      <c r="V22" s="4" t="s">
        <v>25</v>
      </c>
    </row>
    <row r="23" spans="1:22" x14ac:dyDescent="0.25">
      <c r="A23" s="11">
        <v>2160140</v>
      </c>
      <c r="B23" s="85" t="s">
        <v>352</v>
      </c>
      <c r="C23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3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3" s="12"/>
      <c r="F23" s="29"/>
      <c r="G23" s="10"/>
      <c r="H23" s="10">
        <f t="shared" ca="1" si="0"/>
        <v>27</v>
      </c>
      <c r="I23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3" s="103">
        <f ca="1" xml:space="preserve"> INDEX(Modifiers[],MATCH(MID(CELL("filename",$A$1),SEARCH("]",CELL("filename",$A$1))+1,31),Modifiers[Weapon Type],0),MATCH(J$1,Modifiers[#Headers],0))</f>
        <v>1</v>
      </c>
      <c r="K23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3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3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3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3" s="17" t="s">
        <v>7</v>
      </c>
      <c r="P23" s="10" t="s">
        <v>657</v>
      </c>
      <c r="Q23" s="10"/>
      <c r="R23" s="10"/>
      <c r="S23" s="10"/>
      <c r="T23" s="10"/>
      <c r="V23" s="21" t="s">
        <v>38</v>
      </c>
    </row>
    <row r="24" spans="1:22" x14ac:dyDescent="0.25">
      <c r="A24" s="11">
        <v>2160160</v>
      </c>
      <c r="B24" s="85" t="s">
        <v>327</v>
      </c>
      <c r="C24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4" s="5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24" s="31" t="s">
        <v>253</v>
      </c>
      <c r="F24" s="29"/>
      <c r="G24" s="10"/>
      <c r="H24" s="10">
        <f t="shared" ca="1" si="0"/>
        <v>27</v>
      </c>
      <c r="I24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9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4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4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4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4" s="17"/>
      <c r="P24" s="10" t="s">
        <v>656</v>
      </c>
      <c r="Q24" s="10" t="s">
        <v>46</v>
      </c>
      <c r="R24" s="10"/>
      <c r="S24" s="10" t="s">
        <v>10</v>
      </c>
      <c r="T24" s="10"/>
    </row>
    <row r="25" spans="1:22" x14ac:dyDescent="0.25">
      <c r="A25" s="11">
        <v>2160100</v>
      </c>
      <c r="B25" s="85" t="s">
        <v>350</v>
      </c>
      <c r="C25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5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33"/>
      <c r="F25" s="29"/>
      <c r="G25" s="10"/>
      <c r="H25" s="10">
        <f t="shared" ca="1" si="0"/>
        <v>27</v>
      </c>
      <c r="I25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5" s="103">
        <f ca="1" xml:space="preserve"> INDEX(Modifiers[],MATCH(MID(CELL("filename",$A$1),SEARCH("]",CELL("filename",$A$1))+1,31),Modifiers[Weapon Type],0),MATCH(J$1,Modifiers[#Headers],0))</f>
        <v>1</v>
      </c>
      <c r="K25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5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5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5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5" s="17" t="s">
        <v>7</v>
      </c>
      <c r="P25" s="10" t="s">
        <v>655</v>
      </c>
      <c r="Q25" s="10" t="s">
        <v>7</v>
      </c>
      <c r="R25" s="10"/>
      <c r="S25" s="10"/>
      <c r="T25" s="10"/>
    </row>
    <row r="26" spans="1:22" x14ac:dyDescent="0.25">
      <c r="A26" s="11">
        <v>2160200</v>
      </c>
      <c r="B26" s="85" t="s">
        <v>337</v>
      </c>
      <c r="C26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26" s="2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16</v>
      </c>
      <c r="E26" s="31" t="s">
        <v>255</v>
      </c>
      <c r="F26" s="29"/>
      <c r="G26" s="10"/>
      <c r="H26" s="10">
        <f t="shared" ca="1" si="0"/>
        <v>32</v>
      </c>
      <c r="I26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6" s="103">
        <f ca="1" xml:space="preserve"> INDEX(Modifiers[],MATCH(MID(CELL("filename",$A$1),SEARCH("]",CELL("filename",$A$1))+1,31),Modifiers[Weapon Type],0),MATCH(J$1,Modifiers[#Headers],0))</f>
        <v>1</v>
      </c>
      <c r="K26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6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6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6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6" s="17"/>
      <c r="P26" s="10" t="s">
        <v>659</v>
      </c>
      <c r="Q26" s="10" t="s">
        <v>7</v>
      </c>
      <c r="R26" s="10"/>
      <c r="S26" s="10"/>
      <c r="T26" s="10"/>
    </row>
    <row r="27" spans="1:22" x14ac:dyDescent="0.25">
      <c r="A27" s="11">
        <v>2160021</v>
      </c>
      <c r="B27" s="85" t="s">
        <v>335</v>
      </c>
      <c r="C27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7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12"/>
      <c r="F27" s="29"/>
      <c r="G27" s="10"/>
      <c r="H27" s="10">
        <f t="shared" ca="1" si="0"/>
        <v>36</v>
      </c>
      <c r="I27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27" s="103">
        <f ca="1" xml:space="preserve"> INDEX(Modifiers[],MATCH(MID(CELL("filename",$A$1),SEARCH("]",CELL("filename",$A$1))+1,31),Modifiers[Weapon Type],0),MATCH(J$1,Modifiers[#Headers],0))</f>
        <v>1</v>
      </c>
      <c r="K27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7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7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7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7" s="17" t="s">
        <v>7</v>
      </c>
      <c r="P27" s="10" t="s">
        <v>693</v>
      </c>
      <c r="Q27" s="10" t="s">
        <v>7</v>
      </c>
      <c r="R27" s="10"/>
      <c r="S27" s="10"/>
      <c r="T27" s="10"/>
    </row>
    <row r="28" spans="1:22" x14ac:dyDescent="0.25">
      <c r="A28" s="11">
        <v>2160155</v>
      </c>
      <c r="B28" s="85" t="s">
        <v>342</v>
      </c>
      <c r="C28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8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8" s="12"/>
      <c r="F28" s="29"/>
      <c r="G28" s="10"/>
      <c r="H28" s="10">
        <f t="shared" ca="1" si="0"/>
        <v>36</v>
      </c>
      <c r="I28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8" s="103">
        <f ca="1" xml:space="preserve"> INDEX(Modifiers[],MATCH(MID(CELL("filename",$A$1),SEARCH("]",CELL("filename",$A$1))+1,31),Modifiers[Weapon Type],0),MATCH(J$1,Modifiers[#Headers],0))</f>
        <v>1</v>
      </c>
      <c r="K28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8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525</v>
      </c>
      <c r="M28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8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7</v>
      </c>
      <c r="P28" s="10" t="s">
        <v>667</v>
      </c>
      <c r="Q28" s="10"/>
      <c r="R28" s="10"/>
      <c r="S28" s="10"/>
      <c r="T28" s="10"/>
      <c r="V28" s="4" t="s">
        <v>25</v>
      </c>
    </row>
    <row r="29" spans="1:22" x14ac:dyDescent="0.25">
      <c r="A29" s="11">
        <v>2160185</v>
      </c>
      <c r="B29" s="85" t="s">
        <v>343</v>
      </c>
      <c r="C29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9" s="6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31" t="s">
        <v>254</v>
      </c>
      <c r="F29" s="29"/>
      <c r="G29" s="10"/>
      <c r="H29" s="10">
        <f t="shared" ca="1" si="0"/>
        <v>36</v>
      </c>
      <c r="I29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9" s="103">
        <f ca="1" xml:space="preserve"> INDEX(Modifiers[],MATCH(MID(CELL("filename",$A$1),SEARCH("]",CELL("filename",$A$1))+1,31),Modifiers[Weapon Type],0),MATCH(J$1,Modifiers[#Headers],0))</f>
        <v>1</v>
      </c>
      <c r="K29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29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9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9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664</v>
      </c>
      <c r="Q29" s="10" t="s">
        <v>26</v>
      </c>
      <c r="R29" s="10"/>
      <c r="S29" s="10"/>
      <c r="T29" s="10"/>
    </row>
    <row r="30" spans="1:22" x14ac:dyDescent="0.25">
      <c r="A30" s="11">
        <v>2160031</v>
      </c>
      <c r="B30" s="85" t="s">
        <v>225</v>
      </c>
      <c r="C30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30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0" s="12"/>
      <c r="F30" s="29"/>
      <c r="G30" s="10"/>
      <c r="H30" s="10">
        <f t="shared" ca="1" si="0"/>
        <v>36</v>
      </c>
      <c r="I30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0" s="103">
        <f ca="1" xml:space="preserve"> INDEX(Modifiers[],MATCH(MID(CELL("filename",$A$1),SEARCH("]",CELL("filename",$A$1))+1,31),Modifiers[Weapon Type],0),MATCH(J$1,Modifiers[#Headers],0))</f>
        <v>1</v>
      </c>
      <c r="K30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0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0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0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0" s="17" t="s">
        <v>7</v>
      </c>
      <c r="P30" s="10" t="s">
        <v>665</v>
      </c>
      <c r="Q30" s="10" t="s">
        <v>9</v>
      </c>
      <c r="R30" s="10"/>
      <c r="S30" s="10"/>
      <c r="T30" s="10"/>
    </row>
    <row r="31" spans="1:22" x14ac:dyDescent="0.25">
      <c r="A31" s="11">
        <v>2160225</v>
      </c>
      <c r="B31" s="85" t="s">
        <v>226</v>
      </c>
      <c r="C31" s="10">
        <f ca="1" xml:space="preserve"> MROUND(INDEX(BaseDmg[],MATCH(Tab_Gauntlets[[#This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31" s="10">
        <f ca="1" xml:space="preserve"> MROUND(INDEX(BaseDmg[],MATCH(Tab_Gauntlets[[#This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10"/>
      <c r="F31" s="29"/>
      <c r="G31" s="10"/>
      <c r="H31" s="10">
        <f t="shared" ca="1" si="0"/>
        <v>36</v>
      </c>
      <c r="I31" s="10">
        <f ca="1" xml:space="preserve"> MROUND(INDEX(BaseDmg[],MATCH(Tab_Gauntlets[[#This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1" s="103">
        <f ca="1" xml:space="preserve"> INDEX(Modifiers[],MATCH(MID(CELL("filename",$A$1),SEARCH("]",CELL("filename",$A$1))+1,31),Modifiers[Weapon Type],0),MATCH(J$1,Modifiers[#Headers],0))</f>
        <v>1</v>
      </c>
      <c r="K31" s="10">
        <f ca="1" xml:space="preserve"> MROUND(INDEX(BaseDmg[],MATCH(Tab_Gauntlets[[#This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10</v>
      </c>
      <c r="L31" s="10">
        <f ca="1" xml:space="preserve"> MROUND(INDEX(BaseDmg[],MATCH(Tab_Gauntlets[[#This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1" s="10">
        <f ca="1" xml:space="preserve"> MROUND(INDEX(BaseDmg[],MATCH(Tab_Gauntlets[[#This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1" s="10">
        <f ca="1" xml:space="preserve"> MROUND(INDEX(BaseDmg[],MATCH(Tab_Gauntlets[[#This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666</v>
      </c>
      <c r="Q31" s="10" t="s">
        <v>7</v>
      </c>
      <c r="R31" s="10"/>
      <c r="S31" s="10"/>
      <c r="T31" s="10"/>
    </row>
    <row r="32" spans="1:22" x14ac:dyDescent="0.25">
      <c r="A32" s="10"/>
      <c r="B32" s="10"/>
      <c r="C32" s="29"/>
      <c r="D32" s="29"/>
      <c r="E32" s="3"/>
      <c r="F32" s="93"/>
      <c r="G32" s="3"/>
      <c r="H32" s="3"/>
      <c r="I32" s="29"/>
      <c r="J32" s="105"/>
      <c r="K32" s="3"/>
      <c r="L32" s="10"/>
      <c r="M32" s="108"/>
      <c r="N32" s="10"/>
    </row>
    <row r="33" spans="1:14" x14ac:dyDescent="0.25">
      <c r="A33" s="10"/>
      <c r="B33" s="10"/>
      <c r="C33" s="29"/>
      <c r="D33" s="29"/>
      <c r="E33" s="3"/>
      <c r="F33" s="93"/>
      <c r="G33" s="3"/>
      <c r="H33" s="3"/>
      <c r="I33" s="29"/>
      <c r="J33" s="105"/>
      <c r="K33" s="3"/>
      <c r="L33" s="10"/>
      <c r="M33" s="108"/>
      <c r="N33" s="10"/>
    </row>
    <row r="34" spans="1:14" x14ac:dyDescent="0.25">
      <c r="A34" s="11"/>
      <c r="B34" s="10"/>
      <c r="C34" s="29"/>
      <c r="D34" s="29"/>
      <c r="E34" s="3"/>
      <c r="F34" s="93"/>
      <c r="G34" s="3"/>
      <c r="H34" s="3"/>
      <c r="I34" s="29"/>
      <c r="J34" s="105"/>
      <c r="K34" s="3"/>
      <c r="L34" s="10"/>
      <c r="M34" s="108"/>
      <c r="N34" s="10"/>
    </row>
    <row r="35" spans="1:14" x14ac:dyDescent="0.25">
      <c r="A35" s="11"/>
      <c r="B35" s="10" t="s">
        <v>234</v>
      </c>
      <c r="C35" s="29"/>
      <c r="D35" s="29"/>
      <c r="E35" s="3"/>
      <c r="F35" s="93"/>
      <c r="G35" s="3"/>
      <c r="H35" s="3"/>
      <c r="I35" s="29"/>
      <c r="J35" s="105"/>
      <c r="K35" s="3"/>
      <c r="L35" s="10"/>
      <c r="M35" s="108"/>
      <c r="N35" s="10"/>
    </row>
    <row r="36" spans="1:14" x14ac:dyDescent="0.25">
      <c r="A36" s="10"/>
      <c r="B36" s="10"/>
      <c r="C36" s="29"/>
      <c r="D36" s="29"/>
      <c r="E36" s="3"/>
      <c r="F36" s="93"/>
      <c r="G36" s="3"/>
      <c r="H36" s="3"/>
      <c r="I36" s="29"/>
      <c r="J36" s="105"/>
      <c r="K36" s="3"/>
      <c r="L36" s="10"/>
      <c r="M36" s="108"/>
      <c r="N36" s="10"/>
    </row>
    <row r="37" spans="1:14" x14ac:dyDescent="0.25">
      <c r="A37" s="11"/>
      <c r="B37" s="10"/>
      <c r="C37" s="29"/>
      <c r="D37" s="29"/>
      <c r="E37" s="3"/>
      <c r="F37" s="93"/>
      <c r="G37" s="3"/>
      <c r="H37" s="3"/>
      <c r="I37" s="29"/>
      <c r="J37" s="105"/>
      <c r="K37" s="3"/>
      <c r="L37" s="10"/>
      <c r="M37" s="108"/>
      <c r="N37" s="10"/>
    </row>
    <row r="38" spans="1:14" x14ac:dyDescent="0.25">
      <c r="A38" s="11"/>
      <c r="B38" s="10"/>
      <c r="C38" s="29"/>
      <c r="D38" s="29"/>
      <c r="E38" s="3"/>
      <c r="F38" s="93"/>
      <c r="G38" s="3"/>
      <c r="H38" s="3"/>
      <c r="I38" s="29"/>
      <c r="J38" s="105"/>
      <c r="K38" s="3"/>
      <c r="L38" s="10"/>
      <c r="M38" s="108"/>
      <c r="N38" s="10"/>
    </row>
    <row r="39" spans="1:14" x14ac:dyDescent="0.25">
      <c r="A39" s="11"/>
      <c r="B39" s="10"/>
      <c r="C39" s="29"/>
      <c r="D39" s="29"/>
      <c r="E39" s="3"/>
      <c r="F39" s="93"/>
      <c r="G39" s="3"/>
      <c r="H39" s="3"/>
      <c r="I39" s="29"/>
      <c r="J39" s="105"/>
      <c r="K39" s="3"/>
      <c r="L39" s="10"/>
      <c r="M39" s="108"/>
      <c r="N39" s="10"/>
    </row>
    <row r="40" spans="1:14" x14ac:dyDescent="0.25">
      <c r="A40" s="11"/>
      <c r="B40" s="10"/>
      <c r="C40" s="29"/>
      <c r="D40" s="29"/>
      <c r="E40" s="3"/>
      <c r="F40" s="93"/>
      <c r="G40" s="3"/>
      <c r="H40" s="3"/>
      <c r="I40" s="29"/>
      <c r="J40" s="105"/>
      <c r="K40" s="3"/>
      <c r="L40" s="10"/>
      <c r="M40" s="108"/>
      <c r="N40" s="10"/>
    </row>
    <row r="41" spans="1:14" x14ac:dyDescent="0.25">
      <c r="A41" s="3" t="s">
        <v>601</v>
      </c>
      <c r="B41" s="4" t="s">
        <v>330</v>
      </c>
      <c r="C41" s="10"/>
      <c r="E41" s="3"/>
      <c r="F41" s="3"/>
      <c r="G41" s="3"/>
      <c r="H41" s="3"/>
      <c r="I41" s="10"/>
      <c r="J41" s="10"/>
      <c r="K41" s="3"/>
      <c r="L41" s="10"/>
      <c r="M41" s="10"/>
      <c r="N41" s="10"/>
    </row>
    <row r="42" spans="1:14" x14ac:dyDescent="0.25">
      <c r="A42" s="3"/>
      <c r="B42" s="36" t="s">
        <v>339</v>
      </c>
    </row>
    <row r="43" spans="1:14" x14ac:dyDescent="0.25">
      <c r="A43" s="3"/>
      <c r="B43" s="4" t="s">
        <v>332</v>
      </c>
    </row>
    <row r="44" spans="1:14" x14ac:dyDescent="0.25">
      <c r="A44" s="3"/>
    </row>
    <row r="49" spans="1:2" x14ac:dyDescent="0.25">
      <c r="A49" s="3" t="s">
        <v>594</v>
      </c>
      <c r="B49" s="21" t="s">
        <v>329</v>
      </c>
    </row>
    <row r="50" spans="1:2" x14ac:dyDescent="0.25">
      <c r="A50" s="3"/>
      <c r="B50" s="35" t="s">
        <v>340</v>
      </c>
    </row>
    <row r="53" spans="1:2" x14ac:dyDescent="0.25">
      <c r="A53" s="3" t="s">
        <v>595</v>
      </c>
      <c r="B53" s="4" t="s">
        <v>345</v>
      </c>
    </row>
    <row r="54" spans="1:2" x14ac:dyDescent="0.25">
      <c r="A54" s="3"/>
      <c r="B54" s="21" t="s">
        <v>334</v>
      </c>
    </row>
    <row r="55" spans="1:2" x14ac:dyDescent="0.25">
      <c r="B55" s="21" t="s">
        <v>344</v>
      </c>
    </row>
    <row r="56" spans="1:2" x14ac:dyDescent="0.25">
      <c r="B56" s="4" t="s">
        <v>336</v>
      </c>
    </row>
    <row r="57" spans="1:2" x14ac:dyDescent="0.25">
      <c r="A57" s="3"/>
      <c r="B57" s="36" t="s">
        <v>346</v>
      </c>
    </row>
    <row r="58" spans="1:2" x14ac:dyDescent="0.25">
      <c r="A58" s="3"/>
      <c r="B58" s="4" t="s">
        <v>354</v>
      </c>
    </row>
    <row r="59" spans="1:2" x14ac:dyDescent="0.25">
      <c r="A59" s="3"/>
      <c r="B59" s="35" t="s">
        <v>341</v>
      </c>
    </row>
    <row r="63" spans="1:2" x14ac:dyDescent="0.25">
      <c r="A63" s="3" t="s">
        <v>596</v>
      </c>
      <c r="B63" s="36" t="s">
        <v>338</v>
      </c>
    </row>
    <row r="64" spans="1:2" x14ac:dyDescent="0.25">
      <c r="A64" s="3"/>
      <c r="B64" s="35" t="s">
        <v>353</v>
      </c>
    </row>
    <row r="65" spans="1:4" x14ac:dyDescent="0.25">
      <c r="A65" s="3"/>
      <c r="B65" s="67" t="s">
        <v>351</v>
      </c>
    </row>
    <row r="68" spans="1:4" x14ac:dyDescent="0.25">
      <c r="A68" s="3" t="s">
        <v>597</v>
      </c>
      <c r="B68" s="4" t="s">
        <v>333</v>
      </c>
    </row>
    <row r="69" spans="1:4" x14ac:dyDescent="0.25">
      <c r="B69" s="21" t="s">
        <v>348</v>
      </c>
    </row>
    <row r="70" spans="1:4" x14ac:dyDescent="0.25">
      <c r="B70" s="21" t="s">
        <v>328</v>
      </c>
      <c r="C70"/>
      <c r="D70" t="s">
        <v>627</v>
      </c>
    </row>
    <row r="71" spans="1:4" x14ac:dyDescent="0.25">
      <c r="B71" s="67" t="s">
        <v>347</v>
      </c>
      <c r="C71"/>
      <c r="D71" s="10" t="s">
        <v>626</v>
      </c>
    </row>
    <row r="72" spans="1:4" x14ac:dyDescent="0.25">
      <c r="B72" s="67" t="s">
        <v>349</v>
      </c>
    </row>
    <row r="74" spans="1:4" x14ac:dyDescent="0.25">
      <c r="A74" t="s">
        <v>598</v>
      </c>
      <c r="B74" s="36" t="s">
        <v>350</v>
      </c>
    </row>
    <row r="75" spans="1:4" x14ac:dyDescent="0.25">
      <c r="B75" s="21" t="s">
        <v>327</v>
      </c>
    </row>
    <row r="76" spans="1:4" x14ac:dyDescent="0.25">
      <c r="B76" s="21" t="s">
        <v>352</v>
      </c>
    </row>
    <row r="77" spans="1:4" x14ac:dyDescent="0.25">
      <c r="B77" s="4" t="s">
        <v>331</v>
      </c>
    </row>
    <row r="78" spans="1:4" x14ac:dyDescent="0.25">
      <c r="B78" s="36" t="s">
        <v>337</v>
      </c>
    </row>
    <row r="85" spans="2:2" x14ac:dyDescent="0.25">
      <c r="B85" s="4" t="s">
        <v>335</v>
      </c>
    </row>
    <row r="86" spans="2:2" x14ac:dyDescent="0.25">
      <c r="B86" s="21" t="s">
        <v>225</v>
      </c>
    </row>
    <row r="87" spans="2:2" x14ac:dyDescent="0.25">
      <c r="B87" s="4" t="s">
        <v>226</v>
      </c>
    </row>
    <row r="88" spans="2:2" x14ac:dyDescent="0.25">
      <c r="B88" s="21" t="s">
        <v>342</v>
      </c>
    </row>
    <row r="89" spans="2:2" x14ac:dyDescent="0.25">
      <c r="B89" s="21" t="s">
        <v>343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75"/>
  <sheetViews>
    <sheetView zoomScaleNormal="100" workbookViewId="0">
      <selection activeCell="C17" sqref="C17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  <col min="19" max="19" width="9.85546875" bestFit="1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3">
        <v>2200000</v>
      </c>
      <c r="B2" s="85" t="s">
        <v>169</v>
      </c>
      <c r="C2" s="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" s="3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0"/>
      <c r="F2" s="29"/>
      <c r="G2" s="10"/>
      <c r="H2" s="10">
        <f t="shared" ref="H2:H24" ca="1" si="0">SUM(C2:G2)</f>
        <v>12</v>
      </c>
      <c r="I2" s="3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2" s="103">
        <f ca="1" xml:space="preserve"> INDEX(Modifiers[],MATCH(MID(CELL("filename",$A$1),SEARCH("]",CELL("filename",$A$1))+1,31),Modifiers[Weapon Type],0),MATCH(J$1,Modifiers[#Headers],0))</f>
        <v>1</v>
      </c>
      <c r="K2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" s="17" t="s">
        <v>7</v>
      </c>
      <c r="P2" s="10" t="s">
        <v>686</v>
      </c>
      <c r="Q2" s="10" t="s">
        <v>7</v>
      </c>
      <c r="R2" s="10"/>
      <c r="S2" s="10"/>
      <c r="T2" s="10"/>
    </row>
    <row r="3" spans="1:22" x14ac:dyDescent="0.25">
      <c r="A3" s="13">
        <v>2200010</v>
      </c>
      <c r="B3" s="85" t="s">
        <v>168</v>
      </c>
      <c r="C3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3" s="12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0"/>
      <c r="F3" s="29"/>
      <c r="G3" s="10"/>
      <c r="H3" s="10">
        <f t="shared" ca="1" si="0"/>
        <v>15</v>
      </c>
      <c r="I3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3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3" s="17" t="s">
        <v>7</v>
      </c>
      <c r="P3" s="10" t="s">
        <v>642</v>
      </c>
      <c r="Q3" s="10" t="s">
        <v>8</v>
      </c>
      <c r="R3" s="10"/>
      <c r="S3" s="10"/>
      <c r="T3" s="10"/>
    </row>
    <row r="4" spans="1:22" x14ac:dyDescent="0.25">
      <c r="A4" s="13">
        <v>2200080</v>
      </c>
      <c r="B4" s="85" t="s">
        <v>311</v>
      </c>
      <c r="C4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4" s="33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2"/>
      <c r="F4" s="29"/>
      <c r="G4" s="10"/>
      <c r="H4" s="10">
        <f t="shared" ca="1" si="0"/>
        <v>18</v>
      </c>
      <c r="I4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4" s="103">
        <f ca="1" xml:space="preserve"> INDEX(Modifiers[],MATCH(MID(CELL("filename",$A$1),SEARCH("]",CELL("filename",$A$1))+1,31),Modifiers[Weapon Type],0),MATCH(J$1,Modifiers[#Headers],0))</f>
        <v>1</v>
      </c>
      <c r="K4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4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4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4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4" s="17" t="s">
        <v>7</v>
      </c>
      <c r="P4" s="10" t="s">
        <v>643</v>
      </c>
      <c r="Q4" s="10" t="s">
        <v>21</v>
      </c>
      <c r="R4" s="10"/>
      <c r="S4" s="10"/>
      <c r="T4" s="10"/>
    </row>
    <row r="5" spans="1:22" x14ac:dyDescent="0.25">
      <c r="A5" s="13">
        <v>2200020</v>
      </c>
      <c r="B5" s="85" t="s">
        <v>170</v>
      </c>
      <c r="C5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5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0"/>
      <c r="F5" s="29"/>
      <c r="G5" s="10"/>
      <c r="H5" s="10">
        <f t="shared" ca="1" si="0"/>
        <v>18</v>
      </c>
      <c r="I5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5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5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5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5" s="17" t="s">
        <v>7</v>
      </c>
      <c r="P5" s="10" t="s">
        <v>694</v>
      </c>
      <c r="Q5" s="10" t="s">
        <v>23</v>
      </c>
      <c r="R5" s="10"/>
      <c r="S5" s="10"/>
      <c r="T5" s="10"/>
    </row>
    <row r="6" spans="1:22" x14ac:dyDescent="0.25">
      <c r="A6" s="13">
        <v>2200040</v>
      </c>
      <c r="B6" s="85" t="s">
        <v>166</v>
      </c>
      <c r="C6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6" s="12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0"/>
      <c r="F6" s="29"/>
      <c r="G6" s="10"/>
      <c r="H6" s="10">
        <f t="shared" ca="1" si="0"/>
        <v>22.5</v>
      </c>
      <c r="I6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6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6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6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6" s="17" t="s">
        <v>7</v>
      </c>
      <c r="P6" s="10" t="s">
        <v>711</v>
      </c>
      <c r="Q6" s="10" t="s">
        <v>12</v>
      </c>
      <c r="R6" s="10"/>
      <c r="S6" s="10"/>
      <c r="T6" s="10"/>
    </row>
    <row r="7" spans="1:22" x14ac:dyDescent="0.25">
      <c r="A7" s="13">
        <v>2200060</v>
      </c>
      <c r="B7" s="85" t="s">
        <v>316</v>
      </c>
      <c r="C7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7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33"/>
      <c r="F7" s="29"/>
      <c r="G7" s="10"/>
      <c r="H7" s="10">
        <f t="shared" ca="1" si="0"/>
        <v>22.5</v>
      </c>
      <c r="I7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7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7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7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7" s="17" t="s">
        <v>7</v>
      </c>
      <c r="P7" s="10" t="s">
        <v>669</v>
      </c>
      <c r="Q7" s="10" t="s">
        <v>12</v>
      </c>
      <c r="R7" s="10"/>
      <c r="S7" s="10"/>
      <c r="T7" s="10"/>
    </row>
    <row r="8" spans="1:22" x14ac:dyDescent="0.25">
      <c r="A8" s="13">
        <v>2200150</v>
      </c>
      <c r="B8" s="85" t="s">
        <v>312</v>
      </c>
      <c r="C8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8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22.5</v>
      </c>
      <c r="I8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8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8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8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8" s="17" t="s">
        <v>7</v>
      </c>
      <c r="P8" s="10" t="s">
        <v>645</v>
      </c>
      <c r="Q8" s="10" t="s">
        <v>7</v>
      </c>
      <c r="R8" s="10"/>
      <c r="S8" s="10"/>
      <c r="T8" s="10"/>
    </row>
    <row r="9" spans="1:22" x14ac:dyDescent="0.25">
      <c r="A9" s="13">
        <v>2200180</v>
      </c>
      <c r="B9" s="85" t="s">
        <v>313</v>
      </c>
      <c r="C9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9" s="38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7.5</v>
      </c>
      <c r="E9" s="31" t="s">
        <v>254</v>
      </c>
      <c r="F9" s="29"/>
      <c r="G9" s="10"/>
      <c r="H9" s="10">
        <f t="shared" ca="1" si="0"/>
        <v>22.5</v>
      </c>
      <c r="I9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9" s="103">
        <f ca="1" xml:space="preserve"> INDEX(Modifiers[],MATCH(MID(CELL("filename",$A$1),SEARCH("]",CELL("filename",$A$1))+1,31),Modifiers[Weapon Type],0),MATCH(J$1,Modifiers[#Headers],0))</f>
        <v>1</v>
      </c>
      <c r="K9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9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9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9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9" s="17" t="s">
        <v>7</v>
      </c>
      <c r="P9" s="10" t="s">
        <v>644</v>
      </c>
      <c r="Q9" s="10" t="s">
        <v>46</v>
      </c>
      <c r="R9" s="12"/>
      <c r="S9" s="10"/>
      <c r="T9" s="10"/>
    </row>
    <row r="10" spans="1:22" x14ac:dyDescent="0.25">
      <c r="A10" s="13">
        <v>2200030</v>
      </c>
      <c r="B10" s="85" t="s">
        <v>167</v>
      </c>
      <c r="C10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10" s="24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0" s="17" t="s">
        <v>253</v>
      </c>
      <c r="F10" s="29"/>
      <c r="G10" s="10"/>
      <c r="H10" s="10">
        <f t="shared" ca="1" si="0"/>
        <v>27</v>
      </c>
      <c r="I10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0" s="103">
        <f ca="1" xml:space="preserve"> INDEX(Modifiers[],MATCH(MID(CELL("filename",$A$1),SEARCH("]",CELL("filename",$A$1))+1,31),Modifiers[Weapon Type],0),MATCH(J$1,Modifiers[#Headers],0))</f>
        <v>1</v>
      </c>
      <c r="K10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0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0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0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0" s="17" t="s">
        <v>7</v>
      </c>
      <c r="P10" s="10" t="s">
        <v>650</v>
      </c>
      <c r="Q10" s="10" t="s">
        <v>137</v>
      </c>
      <c r="R10" s="12"/>
      <c r="S10" s="10"/>
      <c r="T10" s="10"/>
    </row>
    <row r="11" spans="1:22" x14ac:dyDescent="0.25">
      <c r="A11" s="13">
        <v>2200090</v>
      </c>
      <c r="B11" s="85" t="s">
        <v>314</v>
      </c>
      <c r="C11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11" s="12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27</v>
      </c>
      <c r="I11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1" s="103">
        <f ca="1" xml:space="preserve"> INDEX(Modifiers[],MATCH(MID(CELL("filename",$A$1),SEARCH("]",CELL("filename",$A$1))+1,31),Modifiers[Weapon Type],0),MATCH(J$1,Modifiers[#Headers],0))</f>
        <v>1</v>
      </c>
      <c r="K11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1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1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1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1" s="17" t="s">
        <v>7</v>
      </c>
      <c r="P11" s="10" t="s">
        <v>648</v>
      </c>
      <c r="Q11" s="10" t="s">
        <v>165</v>
      </c>
      <c r="R11" s="10"/>
      <c r="S11" s="10"/>
      <c r="T11" s="10"/>
    </row>
    <row r="12" spans="1:22" x14ac:dyDescent="0.25">
      <c r="A12" s="13">
        <v>2200140</v>
      </c>
      <c r="B12" s="85" t="s">
        <v>320</v>
      </c>
      <c r="C12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12" s="43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10.5</v>
      </c>
      <c r="E12" s="31" t="s">
        <v>254</v>
      </c>
      <c r="F12" s="29"/>
      <c r="G12" s="10"/>
      <c r="H12" s="10">
        <f t="shared" ca="1" si="0"/>
        <v>31.5</v>
      </c>
      <c r="I12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2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2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2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2" s="17" t="s">
        <v>7</v>
      </c>
      <c r="P12" s="10" t="s">
        <v>652</v>
      </c>
      <c r="Q12" s="10" t="s">
        <v>33</v>
      </c>
      <c r="R12" s="10"/>
      <c r="S12" s="10"/>
      <c r="T12" s="10"/>
    </row>
    <row r="13" spans="1:22" x14ac:dyDescent="0.25">
      <c r="A13" s="11">
        <v>2200170</v>
      </c>
      <c r="B13" s="85" t="s">
        <v>315</v>
      </c>
      <c r="C13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13" s="117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3" s="17" t="s">
        <v>255</v>
      </c>
      <c r="F13" s="29"/>
      <c r="G13" s="10"/>
      <c r="H13" s="10">
        <f t="shared" ca="1" si="0"/>
        <v>40.5</v>
      </c>
      <c r="I13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3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3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3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3" s="17" t="s">
        <v>7</v>
      </c>
      <c r="P13" s="10" t="s">
        <v>654</v>
      </c>
      <c r="Q13" s="10" t="s">
        <v>8</v>
      </c>
      <c r="R13" s="10"/>
      <c r="S13" s="10"/>
      <c r="T13" s="10"/>
    </row>
    <row r="14" spans="1:22" x14ac:dyDescent="0.25">
      <c r="A14" s="13">
        <v>2200120</v>
      </c>
      <c r="B14" s="85" t="s">
        <v>321</v>
      </c>
      <c r="C14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4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33"/>
      <c r="F14" s="29"/>
      <c r="G14" s="10"/>
      <c r="H14" s="10">
        <f t="shared" ca="1" si="0"/>
        <v>36</v>
      </c>
      <c r="I14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4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4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4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4" s="17" t="s">
        <v>7</v>
      </c>
      <c r="P14" s="10" t="s">
        <v>653</v>
      </c>
      <c r="Q14" s="10" t="s">
        <v>7</v>
      </c>
      <c r="R14" s="10"/>
      <c r="S14" s="10"/>
      <c r="T14" s="10"/>
    </row>
    <row r="15" spans="1:22" x14ac:dyDescent="0.25">
      <c r="A15" s="11">
        <v>2200190</v>
      </c>
      <c r="B15" s="87" t="s">
        <v>323</v>
      </c>
      <c r="C15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5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12"/>
      <c r="F15" s="29"/>
      <c r="G15" s="10"/>
      <c r="H15" s="10">
        <f t="shared" ca="1" si="0"/>
        <v>36</v>
      </c>
      <c r="I15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5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5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5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5" s="17" t="s">
        <v>7</v>
      </c>
      <c r="P15" s="10" t="s">
        <v>323</v>
      </c>
      <c r="Q15" s="10" t="s">
        <v>7</v>
      </c>
      <c r="R15" s="12"/>
      <c r="S15" s="10"/>
      <c r="T15" s="10"/>
    </row>
    <row r="16" spans="1:22" x14ac:dyDescent="0.25">
      <c r="A16" s="13">
        <v>2200191</v>
      </c>
      <c r="B16" s="87" t="s">
        <v>326</v>
      </c>
      <c r="C16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39</v>
      </c>
      <c r="D16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6" s="10"/>
      <c r="F16" s="29"/>
      <c r="G16" s="10"/>
      <c r="H16" s="10">
        <f t="shared" ca="1" si="0"/>
        <v>39</v>
      </c>
      <c r="I16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6" s="103">
        <f ca="1" xml:space="preserve"> INDEX(Modifiers[],MATCH(MID(CELL("filename",$A$1),SEARCH("]",CELL("filename",$A$1))+1,31),Modifiers[Weapon Type],0),MATCH(J$1,Modifiers[#Headers],0))</f>
        <v>1</v>
      </c>
      <c r="K16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6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6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6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6" s="17" t="s">
        <v>7</v>
      </c>
      <c r="P16" s="10" t="s">
        <v>326</v>
      </c>
      <c r="Q16" s="10"/>
      <c r="R16" s="10"/>
      <c r="S16" s="10"/>
      <c r="T16" s="10"/>
      <c r="V16" s="4" t="s">
        <v>212</v>
      </c>
    </row>
    <row r="17" spans="1:22" x14ac:dyDescent="0.25">
      <c r="A17" s="13">
        <v>2200130</v>
      </c>
      <c r="B17" s="84" t="s">
        <v>318</v>
      </c>
      <c r="C17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17" s="12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7" s="10"/>
      <c r="F17" s="29"/>
      <c r="G17" s="10"/>
      <c r="H17" s="10">
        <f t="shared" ca="1" si="0"/>
        <v>45</v>
      </c>
      <c r="I17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7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7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7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7" s="17" t="s">
        <v>7</v>
      </c>
      <c r="P17" s="10" t="s">
        <v>658</v>
      </c>
      <c r="Q17" s="10"/>
      <c r="R17" s="10"/>
      <c r="S17" s="10"/>
      <c r="T17" s="10"/>
      <c r="V17" s="21" t="s">
        <v>25</v>
      </c>
    </row>
    <row r="18" spans="1:22" x14ac:dyDescent="0.25">
      <c r="A18" s="13">
        <v>2200050</v>
      </c>
      <c r="B18" s="85" t="s">
        <v>322</v>
      </c>
      <c r="C18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18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0"/>
      <c r="F18" s="29"/>
      <c r="G18" s="10"/>
      <c r="H18" s="10">
        <f t="shared" ca="1" si="0"/>
        <v>45</v>
      </c>
      <c r="I18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8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8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8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8" s="17" t="s">
        <v>7</v>
      </c>
      <c r="P18" s="10" t="s">
        <v>657</v>
      </c>
      <c r="Q18" s="10"/>
      <c r="R18" s="10"/>
      <c r="S18" s="10"/>
      <c r="T18" s="10"/>
      <c r="V18" s="4" t="s">
        <v>38</v>
      </c>
    </row>
    <row r="19" spans="1:22" x14ac:dyDescent="0.25">
      <c r="A19" s="11">
        <v>2200110</v>
      </c>
      <c r="B19" s="85" t="s">
        <v>317</v>
      </c>
      <c r="C19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9" s="118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15</v>
      </c>
      <c r="E19" s="31" t="s">
        <v>256</v>
      </c>
      <c r="F19" s="29"/>
      <c r="G19" s="10"/>
      <c r="H19" s="10">
        <f t="shared" ca="1" si="0"/>
        <v>45</v>
      </c>
      <c r="I19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9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9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9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9" s="17" t="s">
        <v>176</v>
      </c>
      <c r="P19" s="10" t="s">
        <v>656</v>
      </c>
      <c r="Q19" s="10" t="s">
        <v>46</v>
      </c>
      <c r="R19" s="10"/>
      <c r="S19" s="10" t="s">
        <v>771</v>
      </c>
      <c r="T19" s="10"/>
    </row>
    <row r="20" spans="1:22" x14ac:dyDescent="0.25">
      <c r="A20" s="13">
        <v>2200100</v>
      </c>
      <c r="B20" s="85" t="s">
        <v>325</v>
      </c>
      <c r="C20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20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2"/>
      <c r="F20" s="29"/>
      <c r="G20" s="10"/>
      <c r="H20" s="10">
        <f t="shared" ca="1" si="0"/>
        <v>45</v>
      </c>
      <c r="I20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0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0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0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7" t="s">
        <v>7</v>
      </c>
      <c r="P20" s="10" t="s">
        <v>655</v>
      </c>
      <c r="Q20" s="10" t="s">
        <v>7</v>
      </c>
      <c r="R20" s="12"/>
      <c r="S20" s="10"/>
      <c r="T20" s="10"/>
    </row>
    <row r="21" spans="1:22" x14ac:dyDescent="0.25">
      <c r="A21" s="13">
        <v>2200001</v>
      </c>
      <c r="B21" s="85" t="s">
        <v>227</v>
      </c>
      <c r="C21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1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10"/>
      <c r="F21" s="29"/>
      <c r="G21" s="10"/>
      <c r="H21" s="10">
        <f t="shared" ca="1" si="0"/>
        <v>60</v>
      </c>
      <c r="I21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1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21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1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1" s="17" t="s">
        <v>7</v>
      </c>
      <c r="P21" s="10" t="s">
        <v>693</v>
      </c>
      <c r="Q21" s="10" t="s">
        <v>7</v>
      </c>
      <c r="R21" s="10"/>
      <c r="S21" s="10"/>
      <c r="T21" s="10"/>
    </row>
    <row r="22" spans="1:22" x14ac:dyDescent="0.25">
      <c r="A22" s="13">
        <v>2200135</v>
      </c>
      <c r="B22" s="85" t="s">
        <v>211</v>
      </c>
      <c r="C22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2" s="12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2"/>
      <c r="F22" s="29"/>
      <c r="G22" s="10"/>
      <c r="H22" s="10">
        <f t="shared" ca="1" si="0"/>
        <v>60</v>
      </c>
      <c r="I22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2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22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2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2" s="17" t="s">
        <v>7</v>
      </c>
      <c r="P22" s="10" t="s">
        <v>667</v>
      </c>
      <c r="Q22" s="10"/>
      <c r="R22" s="10"/>
      <c r="S22" s="10"/>
      <c r="T22" s="10"/>
      <c r="V22" s="4" t="s">
        <v>25</v>
      </c>
    </row>
    <row r="23" spans="1:22" x14ac:dyDescent="0.25">
      <c r="A23" s="13">
        <v>2200185</v>
      </c>
      <c r="B23" s="85" t="s">
        <v>319</v>
      </c>
      <c r="C23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3" s="38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3" s="31" t="s">
        <v>254</v>
      </c>
      <c r="F23" s="29"/>
      <c r="G23" s="10"/>
      <c r="H23" s="10">
        <f t="shared" ca="1" si="0"/>
        <v>60</v>
      </c>
      <c r="I23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3" s="103">
        <f ca="1" xml:space="preserve"> INDEX(Modifiers[],MATCH(MID(CELL("filename",$A$1),SEARCH("]",CELL("filename",$A$1))+1,31),Modifiers[Weapon Type],0),MATCH(J$1,Modifiers[#Headers],0))</f>
        <v>1</v>
      </c>
      <c r="K23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3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3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3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3" s="17" t="s">
        <v>7</v>
      </c>
      <c r="P23" s="10" t="s">
        <v>664</v>
      </c>
      <c r="Q23" s="10" t="s">
        <v>26</v>
      </c>
      <c r="R23" s="10"/>
      <c r="S23" s="10"/>
      <c r="T23" s="10"/>
    </row>
    <row r="24" spans="1:22" x14ac:dyDescent="0.25">
      <c r="A24" s="13">
        <v>2200155</v>
      </c>
      <c r="B24" s="85" t="s">
        <v>324</v>
      </c>
      <c r="C24" s="33">
        <f ca="1" xml:space="preserve"> MROUND(INDEX(BaseDmg[],MATCH(Tab_Bows[[#This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4" s="10">
        <f ca="1" xml:space="preserve"> MROUND(INDEX(BaseDmg[],MATCH(Tab_Bows[[#This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4" s="10"/>
      <c r="F24" s="29"/>
      <c r="G24" s="10"/>
      <c r="H24" s="10">
        <f t="shared" ca="1" si="0"/>
        <v>60</v>
      </c>
      <c r="I24" s="10">
        <f ca="1" xml:space="preserve"> MROUND(INDEX(BaseDmg[],MATCH(Tab_Bows[[#This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10">
        <f ca="1" xml:space="preserve"> MROUND(INDEX(BaseDmg[],MATCH(Tab_Bows[[#This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4" s="10">
        <f ca="1" xml:space="preserve"> MROUND(INDEX(BaseDmg[],MATCH(Tab_Bows[[#This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4" s="10">
        <f ca="1" xml:space="preserve"> MROUND(INDEX(BaseDmg[],MATCH(Tab_Bows[[#This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4" s="10">
        <f ca="1" xml:space="preserve"> MROUND(INDEX(BaseDmg[],MATCH(Tab_Bows[[#This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4" s="17" t="s">
        <v>7</v>
      </c>
      <c r="P24" s="10" t="s">
        <v>666</v>
      </c>
      <c r="Q24" s="10" t="s">
        <v>7</v>
      </c>
      <c r="R24" s="10"/>
      <c r="S24" s="10"/>
      <c r="T24" s="10"/>
    </row>
    <row r="25" spans="1:22" x14ac:dyDescent="0.25">
      <c r="A25" s="13"/>
      <c r="B25" s="10"/>
      <c r="C25" s="29"/>
      <c r="D25" s="29"/>
      <c r="E25" s="3"/>
      <c r="F25" s="93"/>
      <c r="G25" s="3"/>
      <c r="H25" s="3"/>
      <c r="I25" s="93"/>
      <c r="J25" s="105"/>
      <c r="K25" s="10"/>
      <c r="L25" s="10"/>
      <c r="M25" s="108"/>
      <c r="N25" s="10"/>
    </row>
    <row r="26" spans="1:22" x14ac:dyDescent="0.25">
      <c r="A26" s="13"/>
      <c r="B26" s="10"/>
      <c r="C26" s="29"/>
      <c r="D26" s="29"/>
      <c r="E26" s="3"/>
      <c r="F26" s="93"/>
      <c r="G26" s="3"/>
      <c r="H26" s="3"/>
      <c r="I26" s="93"/>
      <c r="J26" s="105"/>
      <c r="K26" s="10"/>
      <c r="L26" s="10"/>
      <c r="M26" s="108"/>
      <c r="N26" s="10"/>
    </row>
    <row r="27" spans="1:22" x14ac:dyDescent="0.25">
      <c r="A27" s="13"/>
      <c r="B27" s="10"/>
      <c r="C27" s="29"/>
      <c r="D27" s="29"/>
      <c r="E27" s="3"/>
      <c r="F27" s="93"/>
      <c r="G27" s="3"/>
      <c r="H27" s="3"/>
      <c r="I27" s="93"/>
      <c r="J27" s="105"/>
      <c r="K27" s="10"/>
      <c r="L27" s="10"/>
      <c r="M27" s="108"/>
      <c r="N27" s="10"/>
    </row>
    <row r="28" spans="1:22" x14ac:dyDescent="0.25">
      <c r="A28" s="11">
        <v>2200160</v>
      </c>
      <c r="B28" t="s">
        <v>172</v>
      </c>
      <c r="C28" s="29"/>
      <c r="D28" s="29"/>
      <c r="E28" s="3"/>
      <c r="F28" s="93"/>
      <c r="G28" s="3"/>
      <c r="H28" s="3"/>
      <c r="I28" s="93"/>
      <c r="J28" s="105"/>
      <c r="K28" s="10"/>
      <c r="L28" s="10"/>
      <c r="M28" s="108"/>
      <c r="N28" s="10"/>
    </row>
    <row r="29" spans="1:22" x14ac:dyDescent="0.25">
      <c r="A29" s="11">
        <v>2200070</v>
      </c>
      <c r="B29" t="s">
        <v>173</v>
      </c>
      <c r="C29" s="29"/>
      <c r="D29" s="29"/>
      <c r="E29" s="3"/>
      <c r="F29" s="93"/>
      <c r="G29" s="3"/>
      <c r="H29" s="3"/>
      <c r="I29" s="93"/>
      <c r="J29" s="105"/>
      <c r="K29" s="10"/>
      <c r="L29" s="10"/>
      <c r="M29" s="108"/>
      <c r="N29" s="10"/>
    </row>
    <row r="30" spans="1:22" x14ac:dyDescent="0.25">
      <c r="A30" s="3"/>
      <c r="B30" s="3"/>
      <c r="C30" s="93"/>
      <c r="D30" s="29"/>
      <c r="E30" s="3"/>
      <c r="F30" s="93"/>
      <c r="G30" s="3"/>
      <c r="H30" s="3"/>
      <c r="I30" s="93"/>
      <c r="J30" s="105"/>
      <c r="K30" s="10"/>
      <c r="L30" s="10"/>
      <c r="M30" s="104"/>
      <c r="N30" s="3"/>
    </row>
    <row r="31" spans="1:22" x14ac:dyDescent="0.25">
      <c r="A31" s="3"/>
      <c r="B31" s="3"/>
      <c r="C31" s="93"/>
      <c r="D31" s="29"/>
      <c r="E31" s="3"/>
      <c r="F31" s="93"/>
      <c r="G31" s="3"/>
      <c r="H31" s="3"/>
      <c r="I31" s="93"/>
      <c r="J31" s="105"/>
      <c r="K31" s="10"/>
      <c r="L31" s="10"/>
      <c r="M31" s="104"/>
      <c r="N31" s="3"/>
    </row>
    <row r="32" spans="1:22" x14ac:dyDescent="0.25">
      <c r="C32" s="93"/>
      <c r="D32" s="29"/>
      <c r="F32" s="93"/>
      <c r="I32" s="93"/>
      <c r="J32" s="103"/>
      <c r="M32" s="104"/>
    </row>
    <row r="33" spans="1:13" x14ac:dyDescent="0.25">
      <c r="C33" s="93"/>
      <c r="D33" s="29"/>
      <c r="F33" s="93"/>
      <c r="I33" s="93"/>
      <c r="J33" s="103"/>
      <c r="M33" s="104"/>
    </row>
    <row r="34" spans="1:13" x14ac:dyDescent="0.25">
      <c r="A34" s="3" t="s">
        <v>601</v>
      </c>
      <c r="B34" s="35" t="s">
        <v>169</v>
      </c>
      <c r="C34" s="93"/>
      <c r="D34" s="29"/>
      <c r="F34" s="93"/>
      <c r="I34" s="93"/>
      <c r="J34" s="103"/>
      <c r="M34" s="104"/>
    </row>
    <row r="35" spans="1:13" x14ac:dyDescent="0.25">
      <c r="A35" s="3"/>
      <c r="C35" s="93"/>
      <c r="D35" s="29"/>
      <c r="F35" s="93"/>
      <c r="I35" s="93"/>
      <c r="J35" s="103"/>
      <c r="M35" s="104"/>
    </row>
    <row r="36" spans="1:13" x14ac:dyDescent="0.25">
      <c r="A36" s="3"/>
      <c r="C36" s="93"/>
      <c r="D36" s="29"/>
      <c r="F36" s="93"/>
      <c r="I36" s="93"/>
      <c r="J36" s="103"/>
      <c r="M36" s="104"/>
    </row>
    <row r="37" spans="1:13" x14ac:dyDescent="0.25">
      <c r="A37" s="3"/>
      <c r="C37" s="93"/>
      <c r="D37" s="29"/>
      <c r="F37" s="93"/>
      <c r="I37" s="93"/>
      <c r="J37" s="103"/>
      <c r="M37" s="104"/>
    </row>
    <row r="38" spans="1:13" x14ac:dyDescent="0.25">
      <c r="A38" s="3" t="s">
        <v>594</v>
      </c>
      <c r="B38" s="35" t="s">
        <v>168</v>
      </c>
      <c r="C38" s="93"/>
      <c r="D38" s="29"/>
      <c r="F38" s="93"/>
      <c r="I38" s="93"/>
      <c r="J38" s="103"/>
      <c r="M38" s="104"/>
    </row>
    <row r="39" spans="1:13" x14ac:dyDescent="0.25">
      <c r="A39" s="3"/>
      <c r="B39" s="36" t="s">
        <v>311</v>
      </c>
      <c r="C39" s="93"/>
      <c r="D39" s="29"/>
      <c r="F39" s="93"/>
      <c r="I39" s="93"/>
      <c r="J39" s="103"/>
      <c r="M39" s="104"/>
    </row>
    <row r="40" spans="1:13" x14ac:dyDescent="0.25">
      <c r="B40" s="36" t="s">
        <v>170</v>
      </c>
      <c r="C40" s="93"/>
      <c r="D40" s="29"/>
      <c r="F40" s="93"/>
      <c r="I40" s="93"/>
      <c r="J40" s="103"/>
      <c r="M40" s="104"/>
    </row>
    <row r="42" spans="1:13" x14ac:dyDescent="0.25">
      <c r="A42" s="3" t="s">
        <v>595</v>
      </c>
      <c r="B42" s="21" t="s">
        <v>166</v>
      </c>
    </row>
    <row r="43" spans="1:13" x14ac:dyDescent="0.25">
      <c r="B43" s="21" t="s">
        <v>313</v>
      </c>
    </row>
    <row r="44" spans="1:13" x14ac:dyDescent="0.25">
      <c r="A44" s="3"/>
      <c r="B44" s="21" t="s">
        <v>316</v>
      </c>
    </row>
    <row r="45" spans="1:13" x14ac:dyDescent="0.25">
      <c r="B45" s="4" t="s">
        <v>312</v>
      </c>
    </row>
    <row r="46" spans="1:13" x14ac:dyDescent="0.25">
      <c r="B46" s="4" t="s">
        <v>314</v>
      </c>
    </row>
    <row r="48" spans="1:13" x14ac:dyDescent="0.25">
      <c r="A48" s="3"/>
    </row>
    <row r="49" spans="1:4" x14ac:dyDescent="0.25">
      <c r="A49" s="3" t="s">
        <v>596</v>
      </c>
      <c r="B49" s="36" t="s">
        <v>167</v>
      </c>
      <c r="D49" s="10" t="s">
        <v>629</v>
      </c>
    </row>
    <row r="52" spans="1:4" x14ac:dyDescent="0.25">
      <c r="A52" s="3" t="s">
        <v>597</v>
      </c>
      <c r="B52" s="4" t="s">
        <v>321</v>
      </c>
      <c r="C52"/>
    </row>
    <row r="53" spans="1:4" x14ac:dyDescent="0.25">
      <c r="B53" s="21" t="s">
        <v>320</v>
      </c>
      <c r="C53"/>
    </row>
    <row r="54" spans="1:4" x14ac:dyDescent="0.25">
      <c r="B54" s="4" t="s">
        <v>315</v>
      </c>
    </row>
    <row r="55" spans="1:4" x14ac:dyDescent="0.25">
      <c r="B55" s="4" t="s">
        <v>323</v>
      </c>
      <c r="D55" s="10" t="s">
        <v>626</v>
      </c>
    </row>
    <row r="56" spans="1:4" x14ac:dyDescent="0.25">
      <c r="B56" s="4" t="s">
        <v>326</v>
      </c>
      <c r="D56" t="s">
        <v>628</v>
      </c>
    </row>
    <row r="58" spans="1:4" x14ac:dyDescent="0.25">
      <c r="A58" t="s">
        <v>598</v>
      </c>
      <c r="B58" s="36" t="s">
        <v>325</v>
      </c>
    </row>
    <row r="59" spans="1:4" x14ac:dyDescent="0.25">
      <c r="B59" s="4" t="s">
        <v>317</v>
      </c>
    </row>
    <row r="60" spans="1:4" x14ac:dyDescent="0.25">
      <c r="B60" s="21" t="s">
        <v>322</v>
      </c>
    </row>
    <row r="61" spans="1:4" x14ac:dyDescent="0.25">
      <c r="B61" s="21" t="s">
        <v>318</v>
      </c>
    </row>
    <row r="72" spans="2:2" x14ac:dyDescent="0.25">
      <c r="B72" s="4" t="s">
        <v>227</v>
      </c>
    </row>
    <row r="73" spans="2:2" x14ac:dyDescent="0.25">
      <c r="B73" s="4" t="s">
        <v>211</v>
      </c>
    </row>
    <row r="74" spans="2:2" x14ac:dyDescent="0.25">
      <c r="B74" s="21" t="s">
        <v>324</v>
      </c>
    </row>
    <row r="75" spans="2:2" x14ac:dyDescent="0.25">
      <c r="B75" s="4" t="s">
        <v>319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1"/>
  <sheetViews>
    <sheetView workbookViewId="0">
      <selection activeCell="M8" sqref="M8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bestFit="1" customWidth="1"/>
    <col min="4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30">
        <v>5110030</v>
      </c>
      <c r="B2" s="10" t="s">
        <v>433</v>
      </c>
      <c r="C2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2" s="3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1"/>
      <c r="F2" s="29"/>
      <c r="G2" s="10"/>
      <c r="H2" s="3">
        <f t="shared" ref="H2:H20" ca="1" si="0">SUM(C2:G2)</f>
        <v>17</v>
      </c>
      <c r="I2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2" s="105"/>
      <c r="K2" s="10"/>
      <c r="L2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" s="3">
        <v>1</v>
      </c>
      <c r="N2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2" s="10"/>
      <c r="P2" s="10" t="s">
        <v>642</v>
      </c>
      <c r="Q2" s="10"/>
      <c r="R2" s="10"/>
      <c r="S2" s="10"/>
      <c r="T2" s="10"/>
    </row>
    <row r="3" spans="1:22" x14ac:dyDescent="0.25">
      <c r="A3" s="32">
        <v>5110050</v>
      </c>
      <c r="B3" s="42" t="s">
        <v>441</v>
      </c>
      <c r="C3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20.5</v>
      </c>
      <c r="D3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2"/>
      <c r="F3" s="29"/>
      <c r="G3" s="10"/>
      <c r="H3" s="3">
        <f t="shared" ca="1" si="0"/>
        <v>20.5</v>
      </c>
      <c r="I3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3" s="105"/>
      <c r="K3" s="10"/>
      <c r="L3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3" s="3">
        <v>1</v>
      </c>
      <c r="N3" s="10">
        <v>100</v>
      </c>
      <c r="O3" s="10"/>
      <c r="P3" s="10" t="s">
        <v>643</v>
      </c>
      <c r="Q3" s="10"/>
      <c r="R3" s="10"/>
      <c r="S3" s="10"/>
      <c r="T3" s="10"/>
    </row>
    <row r="4" spans="1:22" x14ac:dyDescent="0.25">
      <c r="A4" s="10">
        <v>5110101</v>
      </c>
      <c r="B4" s="42" t="s">
        <v>455</v>
      </c>
      <c r="C4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4" s="43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8.5</v>
      </c>
      <c r="E4" s="43" t="s">
        <v>254</v>
      </c>
      <c r="F4" s="29"/>
      <c r="G4" s="10"/>
      <c r="H4" s="3">
        <f t="shared" ca="1" si="0"/>
        <v>25.5</v>
      </c>
      <c r="I4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4" s="105"/>
      <c r="K4" s="10"/>
      <c r="L4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4" s="3">
        <v>1</v>
      </c>
      <c r="N4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4" s="10"/>
      <c r="P4" s="10" t="s">
        <v>644</v>
      </c>
      <c r="Q4" s="10" t="s">
        <v>27</v>
      </c>
      <c r="R4" s="10"/>
      <c r="S4" s="10"/>
      <c r="T4" s="10"/>
    </row>
    <row r="5" spans="1:22" x14ac:dyDescent="0.25">
      <c r="A5" s="10">
        <v>5110090</v>
      </c>
      <c r="B5" s="10" t="s">
        <v>445</v>
      </c>
      <c r="C5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25.5</v>
      </c>
      <c r="D5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3">
        <f t="shared" ca="1" si="0"/>
        <v>25.5</v>
      </c>
      <c r="I5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5" s="105"/>
      <c r="K5" s="10"/>
      <c r="L5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5" s="3">
        <v>1</v>
      </c>
      <c r="N5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5" s="10"/>
      <c r="P5" s="10" t="s">
        <v>695</v>
      </c>
      <c r="Q5" s="10" t="s">
        <v>9</v>
      </c>
      <c r="R5" s="10"/>
      <c r="S5" s="10"/>
      <c r="T5" s="10"/>
    </row>
    <row r="6" spans="1:22" x14ac:dyDescent="0.25">
      <c r="A6" s="32">
        <v>5110106</v>
      </c>
      <c r="B6" s="42" t="s">
        <v>454</v>
      </c>
      <c r="C6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25.5</v>
      </c>
      <c r="D6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2"/>
      <c r="F6" s="29"/>
      <c r="G6" s="10"/>
      <c r="H6" s="3">
        <f t="shared" ca="1" si="0"/>
        <v>25.5</v>
      </c>
      <c r="I6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6" s="105"/>
      <c r="K6" s="10"/>
      <c r="L6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6" s="3">
        <v>1</v>
      </c>
      <c r="N6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6" s="10"/>
      <c r="P6" s="10" t="s">
        <v>645</v>
      </c>
      <c r="Q6" s="10"/>
      <c r="R6" s="10"/>
      <c r="S6" s="10"/>
      <c r="T6" s="10"/>
    </row>
    <row r="7" spans="1:22" x14ac:dyDescent="0.25">
      <c r="A7" s="32">
        <v>5110092</v>
      </c>
      <c r="B7" s="10" t="s">
        <v>451</v>
      </c>
      <c r="C7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25.5</v>
      </c>
      <c r="D7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7"/>
      <c r="F7" s="29"/>
      <c r="G7" s="10"/>
      <c r="H7" s="3">
        <f t="shared" ca="1" si="0"/>
        <v>25.5</v>
      </c>
      <c r="I7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7" s="105"/>
      <c r="K7" s="10"/>
      <c r="L7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7" s="3">
        <v>1</v>
      </c>
      <c r="N7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7" s="10"/>
      <c r="P7" s="10" t="s">
        <v>669</v>
      </c>
      <c r="Q7" s="10" t="s">
        <v>12</v>
      </c>
      <c r="R7" s="10"/>
      <c r="S7" s="10"/>
      <c r="T7" s="10"/>
    </row>
    <row r="8" spans="1:22" x14ac:dyDescent="0.25">
      <c r="A8" s="10">
        <v>5110096</v>
      </c>
      <c r="B8" s="10" t="s">
        <v>459</v>
      </c>
      <c r="C8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30.5</v>
      </c>
      <c r="D8" s="12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3">
        <f t="shared" ca="1" si="0"/>
        <v>30.5</v>
      </c>
      <c r="I8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8" s="105"/>
      <c r="K8" s="10"/>
      <c r="L8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8" s="3">
        <v>1</v>
      </c>
      <c r="N8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8" s="10"/>
      <c r="P8" s="10" t="s">
        <v>648</v>
      </c>
      <c r="Q8" s="10" t="s">
        <v>165</v>
      </c>
      <c r="R8" s="10"/>
      <c r="S8" s="10"/>
      <c r="T8" s="10"/>
    </row>
    <row r="9" spans="1:22" x14ac:dyDescent="0.25">
      <c r="A9" s="32">
        <v>5110091</v>
      </c>
      <c r="B9" s="42" t="s">
        <v>452</v>
      </c>
      <c r="C9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9" s="5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15.5</v>
      </c>
      <c r="E9" s="41" t="s">
        <v>253</v>
      </c>
      <c r="F9" s="29"/>
      <c r="G9" s="10"/>
      <c r="H9" s="3">
        <f t="shared" ca="1" si="0"/>
        <v>31</v>
      </c>
      <c r="I9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9" s="105"/>
      <c r="K9" s="10"/>
      <c r="L9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9" s="3">
        <v>1</v>
      </c>
      <c r="N9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9" s="10"/>
      <c r="P9" s="10" t="s">
        <v>650</v>
      </c>
      <c r="Q9" s="10" t="s">
        <v>19</v>
      </c>
      <c r="R9" s="10"/>
      <c r="S9" s="10"/>
      <c r="T9" s="10"/>
    </row>
    <row r="10" spans="1:22" x14ac:dyDescent="0.25">
      <c r="A10" s="10">
        <v>5110040</v>
      </c>
      <c r="B10" s="42" t="s">
        <v>443</v>
      </c>
      <c r="C10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34</v>
      </c>
      <c r="D10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33"/>
      <c r="F10" s="29"/>
      <c r="G10" s="10"/>
      <c r="H10" s="3">
        <f t="shared" ca="1" si="0"/>
        <v>34</v>
      </c>
      <c r="I10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0" s="105"/>
      <c r="K10" s="10"/>
      <c r="L10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0" s="3">
        <v>1</v>
      </c>
      <c r="N10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0" s="10"/>
      <c r="P10" s="10" t="s">
        <v>649</v>
      </c>
      <c r="Q10" s="10"/>
      <c r="R10" s="10"/>
      <c r="S10" s="10"/>
      <c r="T10" s="10"/>
      <c r="V10" s="4" t="s">
        <v>444</v>
      </c>
    </row>
    <row r="11" spans="1:22" x14ac:dyDescent="0.25">
      <c r="A11" s="10">
        <v>5110104</v>
      </c>
      <c r="B11" s="42" t="s">
        <v>456</v>
      </c>
      <c r="C11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11" s="43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12</v>
      </c>
      <c r="E11" s="43" t="s">
        <v>254</v>
      </c>
      <c r="F11" s="29"/>
      <c r="G11" s="10"/>
      <c r="H11" s="3">
        <f t="shared" ca="1" si="0"/>
        <v>36</v>
      </c>
      <c r="I11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1" s="105"/>
      <c r="K11" s="10"/>
      <c r="L11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1" s="3">
        <v>1</v>
      </c>
      <c r="N11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1" s="10"/>
      <c r="P11" s="10" t="s">
        <v>652</v>
      </c>
      <c r="Q11" s="10" t="s">
        <v>33</v>
      </c>
      <c r="R11" s="10"/>
      <c r="S11" s="10"/>
      <c r="T11" s="10"/>
    </row>
    <row r="12" spans="1:22" x14ac:dyDescent="0.25">
      <c r="A12" s="32">
        <v>5110070</v>
      </c>
      <c r="B12" s="42" t="s">
        <v>442</v>
      </c>
      <c r="C12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20.5</v>
      </c>
      <c r="D12" s="43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20.5</v>
      </c>
      <c r="E12" s="43" t="s">
        <v>254</v>
      </c>
      <c r="F12" s="29"/>
      <c r="G12" s="10"/>
      <c r="H12" s="3">
        <f t="shared" ca="1" si="0"/>
        <v>41</v>
      </c>
      <c r="I12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2" s="105"/>
      <c r="K12" s="10"/>
      <c r="L12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2" s="3">
        <v>1</v>
      </c>
      <c r="N12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2" s="10"/>
      <c r="P12" s="10" t="s">
        <v>248</v>
      </c>
      <c r="Q12" s="10"/>
      <c r="R12" s="10"/>
      <c r="S12" s="10"/>
      <c r="T12" s="10"/>
    </row>
    <row r="13" spans="1:22" x14ac:dyDescent="0.25">
      <c r="A13" s="32">
        <v>5110105</v>
      </c>
      <c r="B13" s="10" t="s">
        <v>450</v>
      </c>
      <c r="C13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41</v>
      </c>
      <c r="D13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17"/>
      <c r="F13" s="29"/>
      <c r="G13" s="10"/>
      <c r="H13" s="3">
        <f t="shared" ca="1" si="0"/>
        <v>41</v>
      </c>
      <c r="I13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3" s="105"/>
      <c r="K13" s="10"/>
      <c r="L13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3" s="3">
        <v>1</v>
      </c>
      <c r="N13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3" s="10"/>
      <c r="P13" s="10" t="s">
        <v>653</v>
      </c>
      <c r="Q13" s="10"/>
      <c r="R13" s="10"/>
      <c r="S13" s="10"/>
      <c r="T13" s="10"/>
    </row>
    <row r="14" spans="1:22" x14ac:dyDescent="0.25">
      <c r="A14" s="32">
        <v>5110112</v>
      </c>
      <c r="B14" s="10" t="s">
        <v>449</v>
      </c>
      <c r="C14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22</v>
      </c>
      <c r="D14" s="8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22</v>
      </c>
      <c r="E14" s="120" t="s">
        <v>256</v>
      </c>
      <c r="F14" s="29"/>
      <c r="G14" s="10"/>
      <c r="H14" s="3">
        <f t="shared" ca="1" si="0"/>
        <v>44</v>
      </c>
      <c r="I14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4" s="105"/>
      <c r="K14" s="10"/>
      <c r="L14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4" s="3">
        <v>1</v>
      </c>
      <c r="N14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4" s="10"/>
      <c r="P14" s="10" t="s">
        <v>688</v>
      </c>
      <c r="Q14" s="10"/>
      <c r="R14" s="10"/>
      <c r="S14" s="10"/>
      <c r="T14" s="10"/>
    </row>
    <row r="15" spans="1:22" x14ac:dyDescent="0.25">
      <c r="A15" s="32">
        <v>5110102</v>
      </c>
      <c r="B15" s="10" t="s">
        <v>447</v>
      </c>
      <c r="C15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30.5</v>
      </c>
      <c r="D15" s="2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15.5</v>
      </c>
      <c r="E15" s="40" t="s">
        <v>255</v>
      </c>
      <c r="F15" s="29"/>
      <c r="G15" s="10"/>
      <c r="H15" s="3">
        <f t="shared" ca="1" si="0"/>
        <v>46</v>
      </c>
      <c r="I15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5" s="105"/>
      <c r="K15" s="10"/>
      <c r="L15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5" s="3">
        <v>1</v>
      </c>
      <c r="N15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5" s="10"/>
      <c r="P15" s="10" t="s">
        <v>654</v>
      </c>
      <c r="Q15" s="10" t="s">
        <v>8</v>
      </c>
      <c r="R15" s="10"/>
      <c r="S15" s="10"/>
      <c r="T15" s="10"/>
    </row>
    <row r="16" spans="1:22" x14ac:dyDescent="0.25">
      <c r="A16" s="32">
        <v>5110060</v>
      </c>
      <c r="B16" s="10" t="s">
        <v>440</v>
      </c>
      <c r="C16" s="3">
        <v>24</v>
      </c>
      <c r="D16" s="40">
        <v>24</v>
      </c>
      <c r="E16" s="117" t="s">
        <v>255</v>
      </c>
      <c r="F16" s="29"/>
      <c r="G16" s="10"/>
      <c r="H16" s="3">
        <f t="shared" si="0"/>
        <v>48</v>
      </c>
      <c r="I16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6" s="105"/>
      <c r="K16" s="10"/>
      <c r="L16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6" s="3">
        <v>1</v>
      </c>
      <c r="N16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6" s="10"/>
      <c r="P16" s="10" t="s">
        <v>651</v>
      </c>
      <c r="Q16" s="10" t="s">
        <v>36</v>
      </c>
      <c r="R16" s="10"/>
      <c r="S16" s="10"/>
      <c r="T16" s="10"/>
    </row>
    <row r="17" spans="1:20" x14ac:dyDescent="0.25">
      <c r="A17" s="32">
        <v>5110099</v>
      </c>
      <c r="B17" s="10" t="s">
        <v>446</v>
      </c>
      <c r="C17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34</v>
      </c>
      <c r="D17" s="38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17</v>
      </c>
      <c r="E17" s="38" t="s">
        <v>254</v>
      </c>
      <c r="F17" s="29"/>
      <c r="G17" s="10"/>
      <c r="H17" s="3">
        <f t="shared" ca="1" si="0"/>
        <v>51</v>
      </c>
      <c r="I17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17" s="105"/>
      <c r="K17" s="10"/>
      <c r="L17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7" s="3">
        <v>1</v>
      </c>
      <c r="N17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7" s="10"/>
      <c r="P17" s="10" t="s">
        <v>656</v>
      </c>
      <c r="Q17" s="10" t="s">
        <v>18</v>
      </c>
      <c r="R17" s="10"/>
      <c r="S17" s="10" t="s">
        <v>791</v>
      </c>
      <c r="T17" s="10"/>
    </row>
    <row r="18" spans="1:20" x14ac:dyDescent="0.25">
      <c r="A18" s="10">
        <v>5110097</v>
      </c>
      <c r="B18" s="10" t="s">
        <v>457</v>
      </c>
      <c r="C18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51</v>
      </c>
      <c r="D18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0"/>
      <c r="F18" s="29"/>
      <c r="G18" s="10"/>
      <c r="H18" s="3">
        <f t="shared" ca="1" si="0"/>
        <v>51</v>
      </c>
      <c r="I18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8" s="105"/>
      <c r="K18" s="10"/>
      <c r="L18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18" s="3">
        <v>1</v>
      </c>
      <c r="N18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8" s="10"/>
      <c r="P18" s="10" t="s">
        <v>655</v>
      </c>
      <c r="Q18" s="10"/>
      <c r="R18" s="10"/>
      <c r="S18" s="10"/>
      <c r="T18" s="10"/>
    </row>
    <row r="19" spans="1:20" x14ac:dyDescent="0.25">
      <c r="A19" s="32">
        <v>5110108</v>
      </c>
      <c r="B19" s="42" t="s">
        <v>453</v>
      </c>
      <c r="C19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68</v>
      </c>
      <c r="D19" s="6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43" t="s">
        <v>254</v>
      </c>
      <c r="F19" s="29"/>
      <c r="G19" s="10"/>
      <c r="H19" s="3">
        <f t="shared" ca="1" si="0"/>
        <v>68</v>
      </c>
      <c r="I19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9" s="105"/>
      <c r="K19" s="10"/>
      <c r="L19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9" s="3">
        <v>1</v>
      </c>
      <c r="N19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9" s="10"/>
      <c r="P19" s="10" t="s">
        <v>664</v>
      </c>
      <c r="Q19" s="10" t="s">
        <v>26</v>
      </c>
      <c r="R19" s="10"/>
      <c r="S19" s="10"/>
      <c r="T19" s="10"/>
    </row>
    <row r="20" spans="1:20" x14ac:dyDescent="0.25">
      <c r="A20" s="10">
        <v>5110107</v>
      </c>
      <c r="B20" s="10" t="s">
        <v>458</v>
      </c>
      <c r="C20" s="3">
        <f ca="1" xml:space="preserve"> MROUND(INDEX(BaseDmg[],MATCH(Tab_Chakrams[[#This Row],[Tag]],BaseDmg[Tag],0),MATCH(C$1,BaseDmg[#Headers],0))*INDEX(Modifiers[],MATCH(MID(CELL("filename",$A$1),SEARCH("]",CELL("filename",$A$1))+1,31),Modifiers[Weapon Type],0),MATCH("Dmg",Modifiers[#Headers],0)),Tab_RoundTo[Dmg])</f>
        <v>68</v>
      </c>
      <c r="D20" s="10">
        <f ca="1" xml:space="preserve"> MROUND(INDEX(BaseDmg[],MATCH(Tab_Chakrams[[#This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2"/>
      <c r="F20" s="29"/>
      <c r="G20" s="10"/>
      <c r="H20" s="3">
        <f t="shared" ca="1" si="0"/>
        <v>68</v>
      </c>
      <c r="I20" s="3">
        <f ca="1" xml:space="preserve"> MROUND(INDEX(BaseDmg[],MATCH(Tab_Chakrams[[#This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0" s="105"/>
      <c r="K20" s="10"/>
      <c r="L20" s="10">
        <f ca="1" xml:space="preserve"> MROUND(INDEX(BaseDmg[],MATCH(Tab_Chakrams[[#This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0" s="3">
        <v>1</v>
      </c>
      <c r="N20" s="10">
        <f ca="1" xml:space="preserve"> MROUND(INDEX(BaseDmg[],MATCH(Tab_Chakrams[[#This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0"/>
      <c r="P20" s="10" t="s">
        <v>666</v>
      </c>
      <c r="Q20" s="10"/>
      <c r="R20" s="10"/>
      <c r="S20" s="10"/>
      <c r="T20" s="10"/>
    </row>
    <row r="21" spans="1:20" x14ac:dyDescent="0.25">
      <c r="A21" s="30"/>
      <c r="B21" s="10"/>
      <c r="C21" s="29"/>
      <c r="D21" s="29"/>
      <c r="E21" s="10"/>
      <c r="F21" s="29"/>
      <c r="G21" s="10"/>
      <c r="H21" s="3"/>
      <c r="I21" s="29"/>
      <c r="J21" s="105"/>
      <c r="K21" s="10"/>
      <c r="L21" s="10"/>
      <c r="M21" s="108"/>
      <c r="N21" s="10"/>
      <c r="O21" s="10"/>
      <c r="P21" s="10"/>
      <c r="Q21" s="10"/>
    </row>
    <row r="22" spans="1:20" x14ac:dyDescent="0.25">
      <c r="A22" s="32"/>
      <c r="B22" s="12"/>
      <c r="C22" s="94"/>
      <c r="D22" s="29"/>
      <c r="E22" s="10"/>
      <c r="F22" s="29"/>
      <c r="G22" s="10"/>
      <c r="H22" s="3"/>
      <c r="I22" s="94"/>
      <c r="J22" s="105"/>
      <c r="K22" s="10"/>
      <c r="L22" s="10"/>
      <c r="M22" s="108"/>
      <c r="N22" s="12"/>
      <c r="O22" s="10"/>
      <c r="P22" s="12"/>
      <c r="Q22" s="12"/>
    </row>
    <row r="23" spans="1:20" x14ac:dyDescent="0.25">
      <c r="A23" s="32"/>
      <c r="B23" s="10"/>
      <c r="C23" s="29"/>
      <c r="D23" s="29"/>
      <c r="E23" s="12"/>
      <c r="F23" s="29"/>
      <c r="G23" s="10"/>
      <c r="H23" s="3"/>
      <c r="I23" s="29"/>
      <c r="J23" s="105"/>
      <c r="K23" s="10"/>
      <c r="L23" s="10"/>
      <c r="M23" s="108"/>
      <c r="N23" s="10"/>
      <c r="O23" s="10"/>
      <c r="P23" s="10"/>
      <c r="Q23" s="10"/>
    </row>
    <row r="24" spans="1:20" x14ac:dyDescent="0.25">
      <c r="A24" s="32"/>
      <c r="B24" s="10"/>
      <c r="C24" s="29"/>
      <c r="D24" s="29"/>
      <c r="E24" s="10"/>
      <c r="F24" s="29"/>
      <c r="G24" s="10"/>
      <c r="H24" s="3"/>
      <c r="I24" s="29"/>
      <c r="J24" s="105"/>
      <c r="K24" s="10"/>
      <c r="L24" s="10"/>
      <c r="M24" s="108"/>
      <c r="N24" s="10"/>
      <c r="O24" s="10"/>
      <c r="P24" s="10"/>
      <c r="Q24" s="10"/>
    </row>
    <row r="25" spans="1:20" x14ac:dyDescent="0.25">
      <c r="A25">
        <v>5110111</v>
      </c>
      <c r="B25" s="21" t="s">
        <v>448</v>
      </c>
      <c r="C25" s="92" t="s">
        <v>434</v>
      </c>
      <c r="D25" s="93"/>
      <c r="F25" s="93"/>
      <c r="H25">
        <v>36</v>
      </c>
      <c r="I25" s="93">
        <v>45</v>
      </c>
      <c r="J25" s="103"/>
      <c r="M25" s="109">
        <v>300</v>
      </c>
      <c r="N25" s="21" t="s">
        <v>44</v>
      </c>
      <c r="O25" s="21"/>
      <c r="P25" s="21" t="s">
        <v>439</v>
      </c>
      <c r="Q25" s="34"/>
    </row>
    <row r="26" spans="1:20" x14ac:dyDescent="0.25">
      <c r="B26" s="4"/>
      <c r="C26" s="91" t="s">
        <v>435</v>
      </c>
      <c r="D26" s="93"/>
      <c r="F26" s="93"/>
      <c r="I26" s="93"/>
      <c r="J26" s="103"/>
      <c r="M26" s="104"/>
    </row>
    <row r="27" spans="1:20" x14ac:dyDescent="0.25">
      <c r="B27" s="21"/>
      <c r="C27" s="92" t="s">
        <v>436</v>
      </c>
      <c r="D27" s="93"/>
      <c r="F27" s="93"/>
      <c r="I27" s="93"/>
      <c r="J27" s="103"/>
      <c r="M27" s="104"/>
    </row>
    <row r="28" spans="1:20" x14ac:dyDescent="0.25">
      <c r="B28" s="35"/>
      <c r="C28" s="91" t="s">
        <v>437</v>
      </c>
      <c r="D28" s="93"/>
      <c r="F28" s="93"/>
      <c r="I28" s="93"/>
      <c r="J28" s="103"/>
      <c r="M28" s="104"/>
    </row>
    <row r="29" spans="1:20" x14ac:dyDescent="0.25">
      <c r="B29" s="36"/>
      <c r="C29" s="92" t="s">
        <v>438</v>
      </c>
      <c r="D29" s="93"/>
      <c r="F29" s="93"/>
      <c r="I29" s="93"/>
      <c r="J29" s="103"/>
      <c r="M29" s="104"/>
    </row>
    <row r="30" spans="1:20" x14ac:dyDescent="0.25">
      <c r="A30" s="32"/>
      <c r="B30" s="10"/>
      <c r="C30" s="29"/>
      <c r="D30" s="29"/>
      <c r="E30" s="10"/>
      <c r="F30" s="29"/>
      <c r="G30" s="10"/>
      <c r="H30" s="3"/>
      <c r="I30" s="29"/>
      <c r="J30" s="105"/>
      <c r="K30" s="10"/>
      <c r="L30" s="10"/>
      <c r="M30" s="108"/>
      <c r="N30" s="10"/>
      <c r="O30" s="10"/>
      <c r="P30" s="10"/>
      <c r="Q30" s="10"/>
    </row>
    <row r="31" spans="1:20" x14ac:dyDescent="0.25">
      <c r="A31" s="32"/>
      <c r="B31" s="10"/>
      <c r="C31" s="29"/>
      <c r="D31" s="29"/>
      <c r="E31" s="10"/>
      <c r="F31" s="29"/>
      <c r="G31" s="10"/>
      <c r="H31" s="3"/>
      <c r="I31" s="29"/>
      <c r="J31" s="105"/>
      <c r="K31" s="10"/>
      <c r="L31" s="10"/>
      <c r="M31" s="108"/>
      <c r="N31" s="10"/>
      <c r="O31" s="10"/>
      <c r="P31" s="10"/>
      <c r="Q31" s="10"/>
    </row>
    <row r="32" spans="1:20" x14ac:dyDescent="0.25">
      <c r="A32" s="10"/>
      <c r="B32" s="10"/>
      <c r="C32" s="29"/>
      <c r="D32" s="29"/>
      <c r="E32" s="10"/>
      <c r="F32" s="29"/>
      <c r="G32" s="10"/>
      <c r="H32" s="3"/>
      <c r="I32" s="29"/>
      <c r="J32" s="105"/>
      <c r="K32" s="10"/>
      <c r="L32" s="10"/>
      <c r="M32" s="108"/>
      <c r="N32" s="10"/>
      <c r="O32" s="10"/>
      <c r="P32" s="10"/>
      <c r="Q32" s="10"/>
    </row>
    <row r="33" spans="1:13" x14ac:dyDescent="0.25">
      <c r="A33" s="3" t="s">
        <v>601</v>
      </c>
      <c r="B33" s="4" t="s">
        <v>433</v>
      </c>
      <c r="C33" s="93"/>
      <c r="D33" s="93"/>
      <c r="F33" s="93"/>
      <c r="I33" s="93"/>
      <c r="J33" s="103"/>
      <c r="M33" s="104"/>
    </row>
    <row r="34" spans="1:13" x14ac:dyDescent="0.25">
      <c r="A34" s="3"/>
      <c r="C34" s="93"/>
      <c r="D34" s="93"/>
      <c r="F34" s="93"/>
      <c r="I34" s="93"/>
      <c r="J34" s="103"/>
      <c r="M34" s="104"/>
    </row>
    <row r="35" spans="1:13" x14ac:dyDescent="0.25">
      <c r="A35" s="3" t="s">
        <v>594</v>
      </c>
      <c r="B35" s="70" t="s">
        <v>441</v>
      </c>
      <c r="C35" s="93"/>
      <c r="D35" s="93"/>
      <c r="F35" s="93"/>
      <c r="I35" s="93"/>
      <c r="J35" s="103"/>
      <c r="M35" s="104"/>
    </row>
    <row r="36" spans="1:13" x14ac:dyDescent="0.25">
      <c r="A36" s="3"/>
      <c r="C36" s="93"/>
      <c r="D36" s="93"/>
      <c r="F36" s="93"/>
      <c r="I36" s="93"/>
      <c r="J36" s="103"/>
      <c r="M36" s="104"/>
    </row>
    <row r="37" spans="1:13" x14ac:dyDescent="0.25">
      <c r="A37" s="3" t="s">
        <v>595</v>
      </c>
      <c r="B37" s="70" t="s">
        <v>455</v>
      </c>
      <c r="C37" s="93"/>
      <c r="D37" s="93"/>
      <c r="F37" s="93"/>
      <c r="I37" s="93"/>
      <c r="J37" s="103"/>
      <c r="M37" s="104"/>
    </row>
    <row r="38" spans="1:13" x14ac:dyDescent="0.25">
      <c r="B38" s="4" t="s">
        <v>445</v>
      </c>
      <c r="C38" s="93"/>
      <c r="D38" s="93" t="s">
        <v>637</v>
      </c>
      <c r="F38" s="93"/>
      <c r="I38" s="93"/>
      <c r="J38" s="103"/>
      <c r="M38" s="104"/>
    </row>
    <row r="39" spans="1:13" x14ac:dyDescent="0.25">
      <c r="A39" s="3"/>
      <c r="B39" s="69" t="s">
        <v>442</v>
      </c>
      <c r="C39" s="93"/>
      <c r="D39" s="93" t="s">
        <v>635</v>
      </c>
      <c r="F39" s="93"/>
      <c r="I39" s="93"/>
      <c r="J39" s="103"/>
      <c r="M39" s="104"/>
    </row>
    <row r="40" spans="1:13" x14ac:dyDescent="0.25">
      <c r="B40" s="69" t="s">
        <v>454</v>
      </c>
      <c r="C40" s="93"/>
      <c r="D40" s="93"/>
      <c r="F40" s="93"/>
      <c r="I40" s="93"/>
      <c r="J40" s="103"/>
      <c r="M40" s="104"/>
    </row>
    <row r="41" spans="1:13" x14ac:dyDescent="0.25">
      <c r="B41" s="4" t="s">
        <v>459</v>
      </c>
      <c r="D41" t="s">
        <v>638</v>
      </c>
    </row>
    <row r="42" spans="1:13" x14ac:dyDescent="0.25">
      <c r="B42" s="4" t="s">
        <v>449</v>
      </c>
      <c r="D42" t="s">
        <v>630</v>
      </c>
    </row>
    <row r="43" spans="1:13" x14ac:dyDescent="0.25">
      <c r="B43" s="70" t="s">
        <v>443</v>
      </c>
      <c r="D43" t="s">
        <v>636</v>
      </c>
    </row>
    <row r="46" spans="1:13" x14ac:dyDescent="0.25">
      <c r="A46" s="3" t="s">
        <v>596</v>
      </c>
      <c r="B46" s="70" t="s">
        <v>452</v>
      </c>
      <c r="D46" t="s">
        <v>634</v>
      </c>
    </row>
    <row r="47" spans="1:13" x14ac:dyDescent="0.25">
      <c r="B47" s="21" t="s">
        <v>440</v>
      </c>
      <c r="D47" t="s">
        <v>632</v>
      </c>
    </row>
    <row r="48" spans="1:13" x14ac:dyDescent="0.25">
      <c r="B48" s="21" t="s">
        <v>448</v>
      </c>
      <c r="D48" t="s">
        <v>631</v>
      </c>
    </row>
    <row r="51" spans="1:4" x14ac:dyDescent="0.25">
      <c r="A51" s="3" t="s">
        <v>597</v>
      </c>
      <c r="B51" s="21" t="s">
        <v>450</v>
      </c>
    </row>
    <row r="52" spans="1:4" x14ac:dyDescent="0.25">
      <c r="B52" s="70" t="s">
        <v>456</v>
      </c>
    </row>
    <row r="53" spans="1:4" x14ac:dyDescent="0.25">
      <c r="B53" s="4" t="s">
        <v>447</v>
      </c>
    </row>
    <row r="54" spans="1:4" x14ac:dyDescent="0.25">
      <c r="B54" s="21" t="s">
        <v>451</v>
      </c>
      <c r="D54" s="15" t="s">
        <v>633</v>
      </c>
    </row>
    <row r="56" spans="1:4" x14ac:dyDescent="0.25">
      <c r="A56" t="s">
        <v>598</v>
      </c>
      <c r="B56" s="4" t="s">
        <v>457</v>
      </c>
    </row>
    <row r="57" spans="1:4" x14ac:dyDescent="0.25">
      <c r="B57" s="21" t="s">
        <v>446</v>
      </c>
    </row>
    <row r="60" spans="1:4" x14ac:dyDescent="0.25">
      <c r="B60" s="4" t="s">
        <v>458</v>
      </c>
    </row>
    <row r="61" spans="1:4" x14ac:dyDescent="0.25">
      <c r="B61" s="69" t="s">
        <v>453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46"/>
  <sheetViews>
    <sheetView workbookViewId="0">
      <selection activeCell="M13" sqref="M13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bestFit="1" customWidth="1"/>
    <col min="4" max="5" width="10.140625" customWidth="1"/>
    <col min="6" max="9" width="11.42578125" customWidth="1"/>
    <col min="10" max="11" width="12.42578125" customWidth="1"/>
    <col min="12" max="12" width="14.7109375" customWidth="1"/>
    <col min="13" max="13" width="8.14062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0">
        <v>5110003</v>
      </c>
      <c r="B2" s="42" t="s">
        <v>465</v>
      </c>
      <c r="C2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" s="3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3"/>
      <c r="F2" s="29"/>
      <c r="G2" s="10"/>
      <c r="H2" s="10">
        <f t="shared" ref="H2:H18" ca="1" si="0">SUM(C2:G2)</f>
        <v>12</v>
      </c>
      <c r="I2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2" s="105"/>
      <c r="K2" s="10"/>
      <c r="L2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2" s="3">
        <v>0.4</v>
      </c>
      <c r="N2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" s="17"/>
      <c r="P2" s="10" t="s">
        <v>686</v>
      </c>
      <c r="Q2" s="10"/>
      <c r="R2" s="10"/>
      <c r="S2" s="10"/>
      <c r="T2" s="10"/>
    </row>
    <row r="3" spans="1:22" x14ac:dyDescent="0.25">
      <c r="A3" s="10">
        <v>5110000</v>
      </c>
      <c r="B3" s="42" t="s">
        <v>464</v>
      </c>
      <c r="C3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3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0"/>
      <c r="F3" s="29"/>
      <c r="G3" s="10"/>
      <c r="H3" s="10">
        <f t="shared" ca="1" si="0"/>
        <v>15</v>
      </c>
      <c r="I3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3" s="105"/>
      <c r="K3" s="10"/>
      <c r="L3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" s="3">
        <v>0.4</v>
      </c>
      <c r="N3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3" s="17"/>
      <c r="P3" s="10" t="s">
        <v>642</v>
      </c>
      <c r="Q3" s="10"/>
      <c r="R3" s="10"/>
      <c r="S3" s="10"/>
      <c r="T3" s="10"/>
    </row>
    <row r="4" spans="1:22" x14ac:dyDescent="0.25">
      <c r="A4" s="32">
        <v>5110001</v>
      </c>
      <c r="B4" s="10" t="s">
        <v>460</v>
      </c>
      <c r="C4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4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2"/>
      <c r="F4" s="29"/>
      <c r="G4" s="10"/>
      <c r="H4" s="10">
        <f t="shared" ca="1" si="0"/>
        <v>18</v>
      </c>
      <c r="I4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4" s="105"/>
      <c r="K4" s="10"/>
      <c r="L4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4" s="3">
        <v>0.4</v>
      </c>
      <c r="N4" s="3">
        <v>100</v>
      </c>
      <c r="O4" s="17"/>
      <c r="P4" s="10" t="s">
        <v>694</v>
      </c>
      <c r="Q4" s="10" t="s">
        <v>9</v>
      </c>
      <c r="R4" s="10"/>
      <c r="S4" s="10"/>
      <c r="T4" s="10"/>
    </row>
    <row r="5" spans="1:22" x14ac:dyDescent="0.25">
      <c r="A5" s="32">
        <v>5110008</v>
      </c>
      <c r="B5" s="42" t="s">
        <v>469</v>
      </c>
      <c r="C5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5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31"/>
      <c r="F5" s="29"/>
      <c r="G5" s="10"/>
      <c r="H5" s="10">
        <f t="shared" ca="1" si="0"/>
        <v>22.5</v>
      </c>
      <c r="I5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5" s="105"/>
      <c r="K5" s="10"/>
      <c r="L5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5" s="3">
        <v>0.4</v>
      </c>
      <c r="N5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5" s="17"/>
      <c r="P5" s="10" t="s">
        <v>669</v>
      </c>
      <c r="Q5" s="10" t="s">
        <v>12</v>
      </c>
      <c r="R5" s="10"/>
      <c r="S5" s="10"/>
      <c r="T5" s="10"/>
    </row>
    <row r="6" spans="1:22" x14ac:dyDescent="0.25">
      <c r="A6" s="10">
        <v>5110017</v>
      </c>
      <c r="B6" s="42" t="s">
        <v>472</v>
      </c>
      <c r="C6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6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0"/>
      <c r="F6" s="29"/>
      <c r="G6" s="10"/>
      <c r="H6" s="10">
        <f t="shared" ca="1" si="0"/>
        <v>22.5</v>
      </c>
      <c r="I6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6" s="105"/>
      <c r="K6" s="10"/>
      <c r="L6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6" s="3">
        <v>0.4</v>
      </c>
      <c r="N6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6" s="17"/>
      <c r="P6" s="10" t="s">
        <v>645</v>
      </c>
      <c r="Q6" s="10" t="s">
        <v>165</v>
      </c>
      <c r="R6" s="10"/>
      <c r="S6" s="10"/>
      <c r="T6" s="10"/>
    </row>
    <row r="7" spans="1:22" x14ac:dyDescent="0.25">
      <c r="A7" s="10">
        <v>5110009</v>
      </c>
      <c r="B7" s="10" t="s">
        <v>477</v>
      </c>
      <c r="C7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7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33"/>
      <c r="F7" s="29"/>
      <c r="G7" s="10"/>
      <c r="H7" s="10">
        <f t="shared" ca="1" si="0"/>
        <v>27</v>
      </c>
      <c r="I7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7" s="105"/>
      <c r="K7" s="10"/>
      <c r="L7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7" s="3">
        <v>0.4</v>
      </c>
      <c r="N7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7" s="17"/>
      <c r="P7" s="10" t="s">
        <v>648</v>
      </c>
      <c r="Q7" s="10" t="s">
        <v>165</v>
      </c>
      <c r="R7" s="10"/>
      <c r="S7" s="10"/>
      <c r="T7" s="10"/>
    </row>
    <row r="8" spans="1:22" x14ac:dyDescent="0.25">
      <c r="A8" s="10">
        <v>5110005</v>
      </c>
      <c r="B8" s="10" t="s">
        <v>466</v>
      </c>
      <c r="C8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8" s="7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8" s="121" t="s">
        <v>257</v>
      </c>
      <c r="F8" s="29"/>
      <c r="G8" s="10"/>
      <c r="H8" s="10">
        <f t="shared" ca="1" si="0"/>
        <v>27</v>
      </c>
      <c r="I8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8" s="105"/>
      <c r="K8" s="10"/>
      <c r="L8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8" s="3">
        <v>0.4</v>
      </c>
      <c r="N8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8" s="17"/>
      <c r="P8" s="10" t="s">
        <v>687</v>
      </c>
      <c r="Q8" s="10"/>
      <c r="R8" s="10"/>
      <c r="S8" s="10"/>
      <c r="T8" s="10"/>
      <c r="V8" s="4" t="s">
        <v>444</v>
      </c>
    </row>
    <row r="9" spans="1:22" x14ac:dyDescent="0.25">
      <c r="A9" s="32">
        <v>5110004</v>
      </c>
      <c r="B9" s="42" t="s">
        <v>462</v>
      </c>
      <c r="C9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9" s="5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9" s="41" t="s">
        <v>253</v>
      </c>
      <c r="F9" s="29"/>
      <c r="G9" s="10"/>
      <c r="H9" s="10">
        <f t="shared" ca="1" si="0"/>
        <v>27</v>
      </c>
      <c r="I9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9" s="105"/>
      <c r="K9" s="10"/>
      <c r="L9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9" s="3">
        <v>0.4</v>
      </c>
      <c r="N9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9" s="17"/>
      <c r="P9" s="10" t="s">
        <v>704</v>
      </c>
      <c r="Q9" s="10" t="s">
        <v>19</v>
      </c>
      <c r="R9" s="10"/>
      <c r="S9" s="10"/>
      <c r="T9" s="10"/>
    </row>
    <row r="10" spans="1:22" x14ac:dyDescent="0.25">
      <c r="A10" s="10">
        <v>5110016</v>
      </c>
      <c r="B10" s="10" t="s">
        <v>474</v>
      </c>
      <c r="C10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10" s="6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10.5</v>
      </c>
      <c r="E10" s="39" t="s">
        <v>254</v>
      </c>
      <c r="F10" s="29"/>
      <c r="G10" s="10"/>
      <c r="H10" s="10">
        <f t="shared" ca="1" si="0"/>
        <v>31.5</v>
      </c>
      <c r="I10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0" s="105"/>
      <c r="K10" s="10"/>
      <c r="L10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0" s="3">
        <v>0.4</v>
      </c>
      <c r="N10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0" s="17"/>
      <c r="P10" s="10" t="s">
        <v>652</v>
      </c>
      <c r="Q10" s="10" t="s">
        <v>33</v>
      </c>
      <c r="R10" s="10"/>
      <c r="S10" s="10"/>
      <c r="T10" s="10"/>
    </row>
    <row r="11" spans="1:22" x14ac:dyDescent="0.25">
      <c r="A11" s="32">
        <v>5110012</v>
      </c>
      <c r="B11" s="42" t="s">
        <v>468</v>
      </c>
      <c r="C11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1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36</v>
      </c>
      <c r="I11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1" s="105"/>
      <c r="K11" s="10"/>
      <c r="L11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1" s="3">
        <v>0.4</v>
      </c>
      <c r="N11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1" s="17"/>
      <c r="P11" s="10" t="s">
        <v>653</v>
      </c>
      <c r="Q11" s="10" t="s">
        <v>7</v>
      </c>
      <c r="R11" s="10"/>
      <c r="S11" s="10"/>
      <c r="T11" s="10"/>
    </row>
    <row r="12" spans="1:22" x14ac:dyDescent="0.25">
      <c r="A12" s="10">
        <v>5110002</v>
      </c>
      <c r="B12" s="42" t="s">
        <v>463</v>
      </c>
      <c r="C12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2" s="6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12" s="43" t="s">
        <v>254</v>
      </c>
      <c r="F12" s="29"/>
      <c r="G12" s="10"/>
      <c r="H12" s="10">
        <f t="shared" ca="1" si="0"/>
        <v>39</v>
      </c>
      <c r="I12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2" s="105"/>
      <c r="K12" s="10"/>
      <c r="L12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2" s="3">
        <v>0.4</v>
      </c>
      <c r="N12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2" s="17"/>
      <c r="P12" s="10" t="s">
        <v>688</v>
      </c>
      <c r="Q12" s="10"/>
      <c r="R12" s="10"/>
      <c r="S12" s="10"/>
      <c r="T12" s="10"/>
    </row>
    <row r="13" spans="1:22" x14ac:dyDescent="0.25">
      <c r="A13" s="10">
        <v>5110340</v>
      </c>
      <c r="B13" s="42" t="s">
        <v>473</v>
      </c>
      <c r="C13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3" s="6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13" s="43" t="s">
        <v>254</v>
      </c>
      <c r="F13" s="29"/>
      <c r="G13" s="10"/>
      <c r="H13" s="10">
        <f t="shared" ca="1" si="0"/>
        <v>39</v>
      </c>
      <c r="I13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3" s="105"/>
      <c r="K13" s="10"/>
      <c r="L13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3" s="3">
        <v>0.4</v>
      </c>
      <c r="N13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3" s="17"/>
      <c r="P13" s="10" t="s">
        <v>688</v>
      </c>
      <c r="Q13" s="10" t="s">
        <v>165</v>
      </c>
      <c r="R13" s="10"/>
      <c r="S13" s="10"/>
      <c r="T13" s="10"/>
    </row>
    <row r="14" spans="1:22" x14ac:dyDescent="0.25">
      <c r="A14" s="32">
        <v>5110345</v>
      </c>
      <c r="B14" s="42" t="s">
        <v>470</v>
      </c>
      <c r="C14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14" s="2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14" s="117" t="s">
        <v>255</v>
      </c>
      <c r="F14" s="29"/>
      <c r="G14" s="10"/>
      <c r="H14" s="10">
        <f t="shared" ca="1" si="0"/>
        <v>39</v>
      </c>
      <c r="I14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4" s="105"/>
      <c r="K14" s="10"/>
      <c r="L14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4" s="3">
        <v>0.4</v>
      </c>
      <c r="N14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4" s="17"/>
      <c r="P14" s="10" t="s">
        <v>688</v>
      </c>
      <c r="Q14" s="10" t="s">
        <v>8</v>
      </c>
      <c r="R14" s="10"/>
      <c r="S14" s="10" t="s">
        <v>793</v>
      </c>
      <c r="T14" s="10"/>
      <c r="V14" t="s">
        <v>792</v>
      </c>
    </row>
    <row r="15" spans="1:22" x14ac:dyDescent="0.25">
      <c r="A15" s="10">
        <v>5110007</v>
      </c>
      <c r="B15" s="10" t="s">
        <v>475</v>
      </c>
      <c r="C15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15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12"/>
      <c r="F15" s="29"/>
      <c r="G15" s="10"/>
      <c r="H15" s="10">
        <f t="shared" ca="1" si="0"/>
        <v>45</v>
      </c>
      <c r="I15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5" s="105"/>
      <c r="K15" s="10"/>
      <c r="L15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5" s="3">
        <v>0.4</v>
      </c>
      <c r="N15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5" s="17"/>
      <c r="P15" s="10" t="s">
        <v>657</v>
      </c>
      <c r="Q15" s="10"/>
      <c r="R15" s="10"/>
      <c r="S15" s="10"/>
      <c r="T15" s="10"/>
      <c r="V15" s="21" t="s">
        <v>38</v>
      </c>
    </row>
    <row r="16" spans="1:22" x14ac:dyDescent="0.25">
      <c r="A16" s="10">
        <v>5110011</v>
      </c>
      <c r="B16" s="32" t="s">
        <v>467</v>
      </c>
      <c r="C16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6" s="7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15</v>
      </c>
      <c r="E16" s="37" t="s">
        <v>257</v>
      </c>
      <c r="F16" s="95"/>
      <c r="G16" s="10"/>
      <c r="H16" s="10">
        <f t="shared" ca="1" si="0"/>
        <v>45</v>
      </c>
      <c r="I16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9</v>
      </c>
      <c r="J16" s="105"/>
      <c r="K16" s="10"/>
      <c r="L16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6" s="3">
        <v>0.4</v>
      </c>
      <c r="N16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6" s="17" t="s">
        <v>478</v>
      </c>
      <c r="P16" s="10" t="s">
        <v>656</v>
      </c>
      <c r="Q16" s="10" t="s">
        <v>10</v>
      </c>
      <c r="R16" s="10"/>
      <c r="S16" s="10" t="s">
        <v>46</v>
      </c>
      <c r="T16" s="10"/>
    </row>
    <row r="17" spans="1:20" x14ac:dyDescent="0.25">
      <c r="A17" s="32">
        <v>5110015</v>
      </c>
      <c r="B17" s="42" t="s">
        <v>471</v>
      </c>
      <c r="C17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17" s="2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27</v>
      </c>
      <c r="E17" s="40" t="s">
        <v>255</v>
      </c>
      <c r="F17" s="29"/>
      <c r="G17" s="10"/>
      <c r="H17" s="10">
        <f t="shared" ca="1" si="0"/>
        <v>54</v>
      </c>
      <c r="I17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7" s="105"/>
      <c r="K17" s="10"/>
      <c r="L17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7" s="3">
        <v>0.4</v>
      </c>
      <c r="N17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7" s="17" t="s">
        <v>461</v>
      </c>
      <c r="P17" s="10" t="s">
        <v>659</v>
      </c>
      <c r="Q17" s="10" t="s">
        <v>165</v>
      </c>
      <c r="R17" s="10"/>
      <c r="S17" s="10"/>
      <c r="T17" s="10"/>
    </row>
    <row r="18" spans="1:20" x14ac:dyDescent="0.25">
      <c r="A18" s="10">
        <v>5110018</v>
      </c>
      <c r="B18" s="10" t="s">
        <v>476</v>
      </c>
      <c r="C18" s="3">
        <f ca="1" xml:space="preserve"> MROUND(INDEX(BaseDmg[],MATCH(Tab_Daggers[[#This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18" s="10">
        <f ca="1" xml:space="preserve"> MROUND(INDEX(BaseDmg[],MATCH(Tab_Daggers[[#This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2"/>
      <c r="F18" s="29"/>
      <c r="G18" s="10"/>
      <c r="H18" s="10">
        <f t="shared" ca="1" si="0"/>
        <v>60</v>
      </c>
      <c r="I18" s="3">
        <f ca="1" xml:space="preserve"> MROUND(INDEX(BaseDmg[],MATCH(Tab_Daggers[[#This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8" s="105"/>
      <c r="K18" s="10"/>
      <c r="L18" s="3">
        <f ca="1" xml:space="preserve"> MROUND(INDEX(BaseDmg[],MATCH(Tab_Daggers[[#This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8" s="3">
        <v>0.4</v>
      </c>
      <c r="N18" s="3">
        <f ca="1" xml:space="preserve"> MROUND(INDEX(BaseDmg[],MATCH(Tab_Daggers[[#This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8" s="17"/>
      <c r="P18" s="10" t="s">
        <v>666</v>
      </c>
      <c r="Q18" s="10" t="s">
        <v>165</v>
      </c>
      <c r="R18" s="10"/>
      <c r="S18" s="10"/>
      <c r="T18" s="10"/>
    </row>
    <row r="19" spans="1:20" x14ac:dyDescent="0.25">
      <c r="A19" s="10"/>
      <c r="B19" s="32"/>
      <c r="C19" s="29"/>
      <c r="D19" s="29"/>
      <c r="E19" s="10"/>
      <c r="F19" s="95"/>
      <c r="G19" s="10"/>
      <c r="H19" s="10"/>
      <c r="I19" s="95"/>
      <c r="J19" s="105"/>
      <c r="K19" s="10"/>
      <c r="L19" s="10"/>
      <c r="M19" s="108"/>
      <c r="N19" s="10"/>
      <c r="O19" s="10"/>
      <c r="P19" s="31"/>
      <c r="Q19" s="10"/>
    </row>
    <row r="20" spans="1:20" x14ac:dyDescent="0.25">
      <c r="A20" s="32"/>
      <c r="B20" s="10"/>
      <c r="C20" s="95"/>
      <c r="D20" s="29"/>
      <c r="E20" s="31"/>
      <c r="F20" s="29"/>
      <c r="G20" s="10"/>
      <c r="H20" s="10"/>
      <c r="I20" s="29"/>
      <c r="J20" s="105"/>
      <c r="K20" s="10"/>
      <c r="L20" s="10"/>
      <c r="M20" s="104"/>
      <c r="N20" s="31"/>
      <c r="O20" s="10"/>
      <c r="P20" s="10"/>
      <c r="Q20" s="10"/>
    </row>
    <row r="21" spans="1:20" x14ac:dyDescent="0.25">
      <c r="A21" s="32"/>
      <c r="B21" s="18"/>
      <c r="C21" s="94"/>
      <c r="D21" s="29"/>
      <c r="E21" s="10"/>
      <c r="F21" s="29"/>
      <c r="G21" s="10"/>
      <c r="H21" s="10"/>
      <c r="I21" s="29"/>
      <c r="J21" s="105"/>
      <c r="K21" s="10"/>
      <c r="L21" s="10"/>
      <c r="M21" s="104"/>
      <c r="N21" s="12"/>
      <c r="O21" s="10"/>
      <c r="P21" s="10"/>
      <c r="Q21" s="10"/>
    </row>
    <row r="22" spans="1:20" x14ac:dyDescent="0.25">
      <c r="A22" s="3" t="s">
        <v>601</v>
      </c>
      <c r="B22" s="69" t="s">
        <v>465</v>
      </c>
      <c r="C22" s="29"/>
      <c r="D22" s="29"/>
      <c r="E22" s="12"/>
      <c r="F22" s="29"/>
      <c r="G22" s="10"/>
      <c r="H22" s="10"/>
      <c r="I22" s="29"/>
      <c r="J22" s="105"/>
      <c r="K22" s="10"/>
      <c r="L22" s="10"/>
      <c r="M22" s="104"/>
      <c r="N22" s="12"/>
      <c r="O22" s="10"/>
      <c r="P22" s="10"/>
      <c r="Q22" s="10"/>
    </row>
    <row r="23" spans="1:20" x14ac:dyDescent="0.25">
      <c r="A23" s="3"/>
      <c r="C23" s="29"/>
      <c r="D23" s="29"/>
      <c r="E23" s="10"/>
      <c r="F23" s="29"/>
      <c r="G23" s="10"/>
      <c r="H23" s="10"/>
      <c r="I23" s="29"/>
      <c r="J23" s="105"/>
      <c r="K23" s="10"/>
      <c r="L23" s="10"/>
      <c r="M23" s="104"/>
      <c r="N23" s="10"/>
      <c r="O23" s="10"/>
      <c r="P23" s="10"/>
      <c r="Q23" s="10"/>
    </row>
    <row r="24" spans="1:20" x14ac:dyDescent="0.25">
      <c r="A24" s="3" t="s">
        <v>594</v>
      </c>
      <c r="B24" s="70" t="s">
        <v>464</v>
      </c>
      <c r="C24" s="29"/>
      <c r="D24" s="29"/>
      <c r="E24" s="12"/>
      <c r="F24" s="29"/>
      <c r="G24" s="10"/>
      <c r="H24" s="10"/>
      <c r="I24" s="29"/>
      <c r="J24" s="105"/>
      <c r="K24" s="10"/>
      <c r="L24" s="10"/>
      <c r="M24" s="104"/>
      <c r="N24" s="10"/>
      <c r="O24" s="10"/>
      <c r="P24" s="10"/>
      <c r="Q24" s="10"/>
    </row>
    <row r="25" spans="1:20" x14ac:dyDescent="0.25">
      <c r="A25" s="3"/>
      <c r="B25" s="4" t="s">
        <v>460</v>
      </c>
      <c r="C25" s="29"/>
      <c r="D25" s="93"/>
      <c r="E25" s="33"/>
      <c r="F25" s="29"/>
      <c r="G25" s="10"/>
      <c r="H25" s="10"/>
      <c r="I25" s="29"/>
      <c r="J25" s="105"/>
      <c r="K25" s="10"/>
      <c r="L25" s="10"/>
      <c r="M25" s="104"/>
      <c r="N25" s="10"/>
      <c r="O25" s="10"/>
      <c r="P25" s="10"/>
      <c r="Q25" s="10"/>
    </row>
    <row r="26" spans="1:20" x14ac:dyDescent="0.25">
      <c r="C26" s="29"/>
      <c r="D26" s="93"/>
      <c r="E26" s="10"/>
      <c r="F26" s="29"/>
      <c r="G26" s="10"/>
      <c r="H26" s="10"/>
      <c r="I26" s="29"/>
      <c r="J26" s="105"/>
      <c r="K26" s="10"/>
      <c r="L26" s="10"/>
      <c r="M26" s="108"/>
      <c r="N26" s="10"/>
      <c r="O26" s="10"/>
      <c r="P26" s="10"/>
      <c r="Q26" s="10"/>
    </row>
    <row r="27" spans="1:20" x14ac:dyDescent="0.25">
      <c r="A27" s="3" t="s">
        <v>595</v>
      </c>
      <c r="B27" s="69" t="s">
        <v>469</v>
      </c>
      <c r="C27" s="93"/>
      <c r="D27" s="93"/>
      <c r="F27" s="93"/>
      <c r="I27" s="93"/>
      <c r="J27" s="103"/>
      <c r="M27" s="104"/>
    </row>
    <row r="28" spans="1:20" x14ac:dyDescent="0.25">
      <c r="A28" s="3"/>
      <c r="B28" s="70" t="s">
        <v>472</v>
      </c>
      <c r="C28" s="93"/>
      <c r="D28" s="93"/>
      <c r="F28" s="93"/>
      <c r="I28" s="93"/>
      <c r="J28" s="103"/>
      <c r="M28" s="104"/>
    </row>
    <row r="29" spans="1:20" x14ac:dyDescent="0.25">
      <c r="B29" s="21" t="s">
        <v>466</v>
      </c>
      <c r="C29" s="93"/>
      <c r="D29" s="93" t="s">
        <v>639</v>
      </c>
      <c r="F29" s="93"/>
      <c r="I29" s="93"/>
      <c r="J29" s="103"/>
      <c r="M29" s="104"/>
    </row>
    <row r="30" spans="1:20" x14ac:dyDescent="0.25">
      <c r="B30" s="21" t="s">
        <v>477</v>
      </c>
      <c r="C30" s="93"/>
      <c r="D30" s="93"/>
      <c r="F30" s="93"/>
      <c r="I30" s="93"/>
      <c r="J30" s="103"/>
      <c r="M30" s="104"/>
    </row>
    <row r="31" spans="1:20" x14ac:dyDescent="0.25">
      <c r="C31" s="93"/>
      <c r="D31" s="93"/>
      <c r="F31" s="93"/>
      <c r="I31" s="93"/>
      <c r="J31" s="103"/>
      <c r="M31" s="104"/>
    </row>
    <row r="32" spans="1:20" x14ac:dyDescent="0.25">
      <c r="A32" s="3" t="s">
        <v>596</v>
      </c>
      <c r="B32" s="70" t="s">
        <v>462</v>
      </c>
      <c r="C32" s="93"/>
      <c r="D32" s="93"/>
      <c r="F32" s="93"/>
      <c r="I32" s="93"/>
      <c r="J32" s="103"/>
      <c r="M32" s="104"/>
    </row>
    <row r="33" spans="1:13" x14ac:dyDescent="0.25">
      <c r="B33" s="69" t="s">
        <v>463</v>
      </c>
      <c r="C33" s="93"/>
      <c r="D33" s="93"/>
      <c r="F33" s="93"/>
      <c r="I33" s="93"/>
      <c r="J33" s="103"/>
      <c r="M33" s="104"/>
    </row>
    <row r="34" spans="1:13" x14ac:dyDescent="0.25">
      <c r="C34" s="93"/>
      <c r="D34" s="93"/>
      <c r="F34" s="93"/>
      <c r="I34" s="93"/>
      <c r="J34" s="103"/>
      <c r="M34" s="104"/>
    </row>
    <row r="35" spans="1:13" x14ac:dyDescent="0.25">
      <c r="C35" s="93"/>
      <c r="D35" s="93"/>
      <c r="F35" s="93"/>
      <c r="I35" s="93"/>
      <c r="J35" s="103"/>
      <c r="M35" s="104"/>
    </row>
    <row r="36" spans="1:13" x14ac:dyDescent="0.25">
      <c r="A36" s="3" t="s">
        <v>597</v>
      </c>
      <c r="B36" s="70" t="s">
        <v>468</v>
      </c>
      <c r="C36" s="93"/>
      <c r="D36" s="93"/>
      <c r="F36" s="93"/>
      <c r="I36" s="93"/>
      <c r="J36" s="103"/>
      <c r="M36" s="104"/>
    </row>
    <row r="37" spans="1:13" x14ac:dyDescent="0.25">
      <c r="B37" s="21" t="s">
        <v>474</v>
      </c>
      <c r="C37" s="93"/>
      <c r="D37" s="93"/>
      <c r="F37" s="93"/>
      <c r="I37" s="93"/>
      <c r="J37" s="103"/>
      <c r="M37" s="104"/>
    </row>
    <row r="38" spans="1:13" x14ac:dyDescent="0.25">
      <c r="B38" s="69" t="s">
        <v>473</v>
      </c>
      <c r="C38" s="93"/>
      <c r="D38" s="93"/>
      <c r="F38" s="93"/>
      <c r="I38" s="93"/>
      <c r="J38" s="103"/>
      <c r="M38" s="104"/>
    </row>
    <row r="39" spans="1:13" x14ac:dyDescent="0.25">
      <c r="B39" s="70" t="s">
        <v>470</v>
      </c>
      <c r="C39" s="93"/>
      <c r="D39" s="93"/>
      <c r="F39" s="93"/>
      <c r="I39" s="93"/>
      <c r="J39" s="103"/>
      <c r="M39" s="104"/>
    </row>
    <row r="40" spans="1:13" x14ac:dyDescent="0.25">
      <c r="C40" s="93"/>
      <c r="D40" s="93"/>
      <c r="F40" s="93"/>
      <c r="I40" s="93"/>
      <c r="J40" s="103"/>
      <c r="M40" s="104"/>
    </row>
    <row r="41" spans="1:13" x14ac:dyDescent="0.25">
      <c r="A41" t="s">
        <v>598</v>
      </c>
      <c r="B41" s="73" t="s">
        <v>467</v>
      </c>
    </row>
    <row r="42" spans="1:13" x14ac:dyDescent="0.25">
      <c r="B42" s="4" t="s">
        <v>475</v>
      </c>
    </row>
    <row r="43" spans="1:13" x14ac:dyDescent="0.25">
      <c r="B43" s="69" t="s">
        <v>471</v>
      </c>
    </row>
    <row r="46" spans="1:13" x14ac:dyDescent="0.25">
      <c r="B46" s="4" t="s">
        <v>476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9"/>
  <sheetViews>
    <sheetView workbookViewId="0">
      <selection activeCell="B16" sqref="B16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bestFit="1" customWidth="1"/>
    <col min="4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0">
        <v>5110100</v>
      </c>
      <c r="B2" s="10" t="s">
        <v>483</v>
      </c>
      <c r="C2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2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2"/>
      <c r="F2" s="96"/>
      <c r="G2" s="10"/>
      <c r="H2" s="10">
        <f t="shared" ref="H2:H20" ca="1" si="0">SUM(C2:G2)</f>
        <v>20</v>
      </c>
      <c r="I2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42</v>
      </c>
      <c r="J2" s="105"/>
      <c r="K2" s="10"/>
      <c r="L2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" s="104">
        <v>1</v>
      </c>
      <c r="N2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2" s="17"/>
      <c r="P2" s="10" t="s">
        <v>642</v>
      </c>
      <c r="Q2" s="33"/>
      <c r="R2" s="10"/>
      <c r="S2" s="10"/>
      <c r="T2" s="10"/>
    </row>
    <row r="3" spans="1:20" x14ac:dyDescent="0.25">
      <c r="A3" s="10">
        <v>5110200</v>
      </c>
      <c r="B3" s="10" t="s">
        <v>494</v>
      </c>
      <c r="C3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3" s="3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2"/>
      <c r="F3" s="94"/>
      <c r="G3" s="10"/>
      <c r="H3" s="10">
        <f t="shared" ca="1" si="0"/>
        <v>24</v>
      </c>
      <c r="I3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3" s="105"/>
      <c r="K3" s="10"/>
      <c r="L3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3" s="104">
        <v>1</v>
      </c>
      <c r="N3" s="3">
        <v>100</v>
      </c>
      <c r="O3" s="17"/>
      <c r="P3" s="10" t="s">
        <v>643</v>
      </c>
      <c r="Q3" s="12" t="s">
        <v>21</v>
      </c>
      <c r="R3" s="10"/>
      <c r="S3" s="10"/>
      <c r="T3" s="10"/>
    </row>
    <row r="4" spans="1:20" x14ac:dyDescent="0.25">
      <c r="A4" s="32">
        <v>5110110</v>
      </c>
      <c r="B4" s="42" t="s">
        <v>481</v>
      </c>
      <c r="C4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4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2"/>
      <c r="F4" s="94"/>
      <c r="G4" s="10"/>
      <c r="H4" s="10">
        <f t="shared" ca="1" si="0"/>
        <v>24</v>
      </c>
      <c r="I4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4" s="105"/>
      <c r="K4" s="10"/>
      <c r="L4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4" s="104">
        <v>2</v>
      </c>
      <c r="N4" s="3">
        <v>100</v>
      </c>
      <c r="O4" s="17"/>
      <c r="P4" s="10" t="s">
        <v>694</v>
      </c>
      <c r="Q4" s="12" t="s">
        <v>23</v>
      </c>
      <c r="R4" s="10"/>
      <c r="S4" s="10"/>
      <c r="T4" s="10"/>
    </row>
    <row r="5" spans="1:20" x14ac:dyDescent="0.25">
      <c r="A5" s="10">
        <v>5110180</v>
      </c>
      <c r="B5" s="10" t="s">
        <v>491</v>
      </c>
      <c r="C5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5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10">
        <f t="shared" ca="1" si="0"/>
        <v>30</v>
      </c>
      <c r="I5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5" s="105"/>
      <c r="K5" s="10"/>
      <c r="L5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5" s="104">
        <v>1</v>
      </c>
      <c r="N5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5" s="17"/>
      <c r="P5" s="10" t="s">
        <v>669</v>
      </c>
      <c r="Q5" s="10" t="s">
        <v>12</v>
      </c>
      <c r="R5" s="10"/>
      <c r="S5" s="10"/>
      <c r="T5" s="10"/>
    </row>
    <row r="6" spans="1:20" x14ac:dyDescent="0.25">
      <c r="A6" s="10">
        <v>5110150</v>
      </c>
      <c r="B6" s="10" t="s">
        <v>484</v>
      </c>
      <c r="C6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6" s="6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6" s="43" t="s">
        <v>254</v>
      </c>
      <c r="F6" s="29"/>
      <c r="G6" s="10"/>
      <c r="H6" s="10">
        <f t="shared" ca="1" si="0"/>
        <v>30</v>
      </c>
      <c r="I6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60</v>
      </c>
      <c r="J6" s="105"/>
      <c r="K6" s="10"/>
      <c r="L6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6" s="104">
        <v>2</v>
      </c>
      <c r="N6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6" s="17"/>
      <c r="P6" s="10" t="s">
        <v>644</v>
      </c>
      <c r="Q6" s="10" t="s">
        <v>27</v>
      </c>
      <c r="R6" s="10"/>
      <c r="S6" s="10"/>
      <c r="T6" s="10"/>
    </row>
    <row r="7" spans="1:20" x14ac:dyDescent="0.25">
      <c r="A7" s="32">
        <v>5110140</v>
      </c>
      <c r="B7" s="42" t="s">
        <v>479</v>
      </c>
      <c r="C7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7" s="8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7" s="120" t="s">
        <v>256</v>
      </c>
      <c r="F7" s="29"/>
      <c r="G7" s="10"/>
      <c r="H7" s="10">
        <f t="shared" ca="1" si="0"/>
        <v>30</v>
      </c>
      <c r="I7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60</v>
      </c>
      <c r="J7" s="105"/>
      <c r="K7" s="10"/>
      <c r="L7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7" s="104">
        <v>1</v>
      </c>
      <c r="N7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7" s="17"/>
      <c r="P7" s="10" t="s">
        <v>644</v>
      </c>
      <c r="Q7" s="10" t="s">
        <v>10</v>
      </c>
      <c r="R7" s="10"/>
      <c r="S7" s="10"/>
      <c r="T7" s="10"/>
    </row>
    <row r="8" spans="1:20" x14ac:dyDescent="0.25">
      <c r="A8" s="10">
        <v>5110290</v>
      </c>
      <c r="B8" s="10" t="s">
        <v>496</v>
      </c>
      <c r="C8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8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30</v>
      </c>
      <c r="I8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60</v>
      </c>
      <c r="J8" s="105"/>
      <c r="K8" s="10"/>
      <c r="L8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8" s="104">
        <v>1</v>
      </c>
      <c r="N8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8" s="17"/>
      <c r="P8" s="10" t="s">
        <v>645</v>
      </c>
      <c r="Q8" s="10" t="s">
        <v>165</v>
      </c>
      <c r="R8" s="10"/>
      <c r="S8" s="10"/>
      <c r="T8" s="10"/>
    </row>
    <row r="9" spans="1:20" x14ac:dyDescent="0.25">
      <c r="A9" s="10">
        <v>5110210</v>
      </c>
      <c r="B9" s="10" t="s">
        <v>499</v>
      </c>
      <c r="C9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9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36</v>
      </c>
      <c r="I9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9" s="105"/>
      <c r="K9" s="10"/>
      <c r="L9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9" s="104">
        <v>2</v>
      </c>
      <c r="N9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9" s="17"/>
      <c r="P9" s="10" t="s">
        <v>648</v>
      </c>
      <c r="Q9" s="10" t="s">
        <v>165</v>
      </c>
      <c r="R9" s="10"/>
      <c r="S9" s="10"/>
      <c r="T9" s="10"/>
    </row>
    <row r="10" spans="1:20" x14ac:dyDescent="0.25">
      <c r="A10" s="10">
        <v>5110160</v>
      </c>
      <c r="B10" s="10" t="s">
        <v>493</v>
      </c>
      <c r="C10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10" s="5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18</v>
      </c>
      <c r="E10" s="72" t="s">
        <v>253</v>
      </c>
      <c r="F10" s="29"/>
      <c r="G10" s="10"/>
      <c r="H10" s="10">
        <f t="shared" ca="1" si="0"/>
        <v>36</v>
      </c>
      <c r="I10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0" s="105"/>
      <c r="K10" s="10"/>
      <c r="L10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0" s="104">
        <v>1</v>
      </c>
      <c r="N10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0" s="17"/>
      <c r="P10" s="10" t="s">
        <v>650</v>
      </c>
      <c r="Q10" s="10" t="s">
        <v>19</v>
      </c>
      <c r="R10" s="10"/>
      <c r="S10" s="10"/>
      <c r="T10" s="10"/>
    </row>
    <row r="11" spans="1:20" x14ac:dyDescent="0.25">
      <c r="A11" s="10">
        <v>5110120</v>
      </c>
      <c r="B11" s="10" t="s">
        <v>485</v>
      </c>
      <c r="C11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11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40</v>
      </c>
      <c r="I11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1" s="105"/>
      <c r="K11" s="10"/>
      <c r="L11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1" s="104">
        <v>2</v>
      </c>
      <c r="N11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1" s="17"/>
      <c r="P11" s="10" t="s">
        <v>649</v>
      </c>
      <c r="Q11" s="10"/>
      <c r="R11" s="10"/>
      <c r="S11" s="10"/>
      <c r="T11" s="10"/>
    </row>
    <row r="12" spans="1:20" x14ac:dyDescent="0.25">
      <c r="A12" s="10">
        <v>5110280</v>
      </c>
      <c r="B12" s="10" t="s">
        <v>497</v>
      </c>
      <c r="C12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28</v>
      </c>
      <c r="D12" s="6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14</v>
      </c>
      <c r="E12" s="43" t="s">
        <v>254</v>
      </c>
      <c r="F12" s="29"/>
      <c r="G12" s="10"/>
      <c r="H12" s="10">
        <f t="shared" ca="1" si="0"/>
        <v>42</v>
      </c>
      <c r="I12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2" s="105"/>
      <c r="K12" s="10"/>
      <c r="L12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2" s="104">
        <v>1</v>
      </c>
      <c r="N12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2" s="17"/>
      <c r="P12" s="10" t="s">
        <v>652</v>
      </c>
      <c r="Q12" s="10" t="s">
        <v>33</v>
      </c>
      <c r="R12" s="10"/>
      <c r="S12" s="10"/>
      <c r="T12" s="10"/>
    </row>
    <row r="13" spans="1:20" x14ac:dyDescent="0.25">
      <c r="A13" s="10">
        <v>5110130</v>
      </c>
      <c r="B13" s="10" t="s">
        <v>482</v>
      </c>
      <c r="C13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13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33"/>
      <c r="F13" s="29"/>
      <c r="G13" s="10"/>
      <c r="H13" s="10">
        <f t="shared" ca="1" si="0"/>
        <v>48</v>
      </c>
      <c r="I13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3" s="105"/>
      <c r="K13" s="10"/>
      <c r="L13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3" s="104">
        <v>2</v>
      </c>
      <c r="N13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3" s="17"/>
      <c r="P13" s="10" t="s">
        <v>651</v>
      </c>
      <c r="Q13" s="10" t="s">
        <v>36</v>
      </c>
      <c r="R13" s="10"/>
      <c r="S13" s="10"/>
      <c r="T13" s="10"/>
    </row>
    <row r="14" spans="1:20" x14ac:dyDescent="0.25">
      <c r="A14" s="10">
        <v>5110240</v>
      </c>
      <c r="B14" s="10" t="s">
        <v>490</v>
      </c>
      <c r="C14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14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33"/>
      <c r="F14" s="29"/>
      <c r="G14" s="10"/>
      <c r="H14" s="10">
        <f t="shared" ca="1" si="0"/>
        <v>48</v>
      </c>
      <c r="I14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60</v>
      </c>
      <c r="J14" s="105"/>
      <c r="K14" s="10"/>
      <c r="L14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4" s="104">
        <v>1</v>
      </c>
      <c r="N14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4" s="17"/>
      <c r="P14" s="10" t="s">
        <v>653</v>
      </c>
      <c r="Q14" s="10"/>
      <c r="R14" s="10"/>
      <c r="S14" s="10"/>
      <c r="T14" s="10"/>
    </row>
    <row r="15" spans="1:20" x14ac:dyDescent="0.25">
      <c r="A15" s="10">
        <v>5110260</v>
      </c>
      <c r="B15" s="10" t="s">
        <v>489</v>
      </c>
      <c r="C15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5" s="2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18</v>
      </c>
      <c r="E15" s="40" t="s">
        <v>255</v>
      </c>
      <c r="F15" s="29"/>
      <c r="G15" s="10"/>
      <c r="H15" s="10">
        <f t="shared" ca="1" si="0"/>
        <v>54</v>
      </c>
      <c r="I15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5" s="105"/>
      <c r="K15" s="10"/>
      <c r="L15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5" s="104">
        <v>1</v>
      </c>
      <c r="N15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5" s="17"/>
      <c r="P15" s="10" t="s">
        <v>654</v>
      </c>
      <c r="Q15" s="10" t="s">
        <v>8</v>
      </c>
      <c r="R15" s="10"/>
      <c r="S15" s="10"/>
      <c r="T15" s="10"/>
    </row>
    <row r="16" spans="1:20" x14ac:dyDescent="0.25">
      <c r="A16" s="10">
        <v>5110230</v>
      </c>
      <c r="B16" s="10" t="s">
        <v>487</v>
      </c>
      <c r="C16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16" s="5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20</v>
      </c>
      <c r="E16" s="72" t="s">
        <v>253</v>
      </c>
      <c r="F16" s="95"/>
      <c r="G16" s="10"/>
      <c r="H16" s="10">
        <f t="shared" ca="1" si="0"/>
        <v>60</v>
      </c>
      <c r="I16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27</v>
      </c>
      <c r="J16" s="105"/>
      <c r="K16" s="10"/>
      <c r="L16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6" s="104">
        <v>1</v>
      </c>
      <c r="N16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6" s="17" t="s">
        <v>486</v>
      </c>
      <c r="P16" s="10" t="s">
        <v>656</v>
      </c>
      <c r="Q16" s="31" t="s">
        <v>46</v>
      </c>
      <c r="R16" s="10"/>
      <c r="S16" s="10" t="s">
        <v>625</v>
      </c>
      <c r="T16" s="10"/>
    </row>
    <row r="17" spans="1:20" x14ac:dyDescent="0.25">
      <c r="A17" s="32">
        <v>5110190</v>
      </c>
      <c r="B17" s="42" t="s">
        <v>488</v>
      </c>
      <c r="C17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7" s="8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30</v>
      </c>
      <c r="E17" s="120" t="s">
        <v>256</v>
      </c>
      <c r="F17" s="29"/>
      <c r="G17" s="10"/>
      <c r="H17" s="10">
        <f t="shared" ca="1" si="0"/>
        <v>60</v>
      </c>
      <c r="I17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78</v>
      </c>
      <c r="J17" s="105"/>
      <c r="K17" s="10"/>
      <c r="L17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7" s="104">
        <v>1</v>
      </c>
      <c r="N17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7" s="17"/>
      <c r="P17" s="10" t="s">
        <v>689</v>
      </c>
      <c r="Q17" s="10" t="s">
        <v>21</v>
      </c>
      <c r="R17" s="10"/>
      <c r="S17" s="10" t="s">
        <v>480</v>
      </c>
      <c r="T17" s="10"/>
    </row>
    <row r="18" spans="1:20" x14ac:dyDescent="0.25">
      <c r="A18" s="10">
        <v>5110270</v>
      </c>
      <c r="B18" s="10" t="s">
        <v>492</v>
      </c>
      <c r="C18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8" s="2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36</v>
      </c>
      <c r="E18" s="40" t="s">
        <v>255</v>
      </c>
      <c r="F18" s="29"/>
      <c r="G18" s="10"/>
      <c r="H18" s="10">
        <f t="shared" ca="1" si="0"/>
        <v>72</v>
      </c>
      <c r="I18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78</v>
      </c>
      <c r="J18" s="105"/>
      <c r="K18" s="10"/>
      <c r="L18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8" s="104">
        <v>1</v>
      </c>
      <c r="N18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8" s="17"/>
      <c r="P18" s="10" t="s">
        <v>659</v>
      </c>
      <c r="Q18" s="10" t="s">
        <v>165</v>
      </c>
      <c r="R18" s="10"/>
      <c r="S18" s="10"/>
      <c r="T18" s="10"/>
    </row>
    <row r="19" spans="1:20" x14ac:dyDescent="0.25">
      <c r="A19" s="10">
        <v>5110310</v>
      </c>
      <c r="B19" s="10" t="s">
        <v>495</v>
      </c>
      <c r="C19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80</v>
      </c>
      <c r="D19" s="6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43" t="s">
        <v>254</v>
      </c>
      <c r="F19" s="29"/>
      <c r="G19" s="10"/>
      <c r="H19" s="10">
        <f t="shared" ca="1" si="0"/>
        <v>80</v>
      </c>
      <c r="I19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19" s="105"/>
      <c r="K19" s="10"/>
      <c r="L19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9" s="104">
        <v>1</v>
      </c>
      <c r="N19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9" s="17"/>
      <c r="P19" s="10" t="s">
        <v>664</v>
      </c>
      <c r="Q19" s="10" t="s">
        <v>26</v>
      </c>
      <c r="R19" s="10"/>
      <c r="S19" s="10"/>
      <c r="T19" s="10"/>
    </row>
    <row r="20" spans="1:20" x14ac:dyDescent="0.25">
      <c r="A20" s="10">
        <v>5110300</v>
      </c>
      <c r="B20" s="10" t="s">
        <v>498</v>
      </c>
      <c r="C20" s="3">
        <f ca="1" xml:space="preserve"> MROUND(INDEX(BaseDmg[],MATCH(Tab_Pistols[[#This Row],[Tag]],BaseDmg[Tag],0),MATCH(C$1,BaseDmg[#Headers],0))*INDEX(Modifiers[],MATCH(MID(CELL("filename",$A$1),SEARCH("]",CELL("filename",$A$1))+1,31),Modifiers[Weapon Type],0),MATCH("Dmg",Modifiers[#Headers],0)),Tab_RoundTo[Dmg])</f>
        <v>80</v>
      </c>
      <c r="D20" s="10">
        <f ca="1" xml:space="preserve"> MROUND(INDEX(BaseDmg[],MATCH(Tab_Pistols[[#This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2"/>
      <c r="F20" s="29"/>
      <c r="G20" s="10"/>
      <c r="H20" s="10">
        <f t="shared" ca="1" si="0"/>
        <v>80</v>
      </c>
      <c r="I20" s="3">
        <f ca="1" xml:space="preserve"> MROUND(INDEX(BaseDmg[],MATCH(Tab_Pistols[[#This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69</v>
      </c>
      <c r="J20" s="105"/>
      <c r="K20" s="10"/>
      <c r="L20" s="3">
        <f ca="1" xml:space="preserve"> MROUND(INDEX(BaseDmg[],MATCH(Tab_Pistols[[#This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0" s="104">
        <v>1</v>
      </c>
      <c r="N20" s="3">
        <f ca="1" xml:space="preserve"> MROUND(INDEX(BaseDmg[],MATCH(Tab_Pistols[[#This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7"/>
      <c r="P20" s="10" t="s">
        <v>666</v>
      </c>
      <c r="Q20" s="10" t="s">
        <v>165</v>
      </c>
      <c r="R20" s="10"/>
      <c r="S20" s="10"/>
      <c r="T20" s="10"/>
    </row>
    <row r="21" spans="1:20" x14ac:dyDescent="0.25">
      <c r="A21" s="10"/>
      <c r="B21" s="32"/>
      <c r="C21" s="29"/>
      <c r="D21" s="29"/>
      <c r="E21" s="10"/>
      <c r="F21" s="29"/>
      <c r="G21" s="10"/>
      <c r="H21" s="10"/>
      <c r="I21" s="94"/>
      <c r="J21" s="105"/>
      <c r="K21" s="10"/>
      <c r="L21" s="10"/>
      <c r="M21" s="108"/>
      <c r="N21" s="10"/>
      <c r="O21" s="10"/>
      <c r="P21" s="10"/>
      <c r="Q21" s="10"/>
    </row>
    <row r="22" spans="1:20" x14ac:dyDescent="0.25">
      <c r="A22" s="32"/>
      <c r="B22" s="10"/>
      <c r="C22" s="95"/>
      <c r="D22" s="29"/>
      <c r="E22" s="31"/>
      <c r="F22" s="29"/>
      <c r="G22" s="10"/>
      <c r="H22" s="10"/>
      <c r="I22" s="29"/>
      <c r="J22" s="105"/>
      <c r="K22" s="10"/>
      <c r="L22" s="10"/>
      <c r="M22" s="108"/>
      <c r="N22" s="10"/>
      <c r="O22" s="10"/>
      <c r="P22" s="10"/>
      <c r="Q22" s="10"/>
    </row>
    <row r="23" spans="1:20" x14ac:dyDescent="0.25">
      <c r="A23" s="32"/>
      <c r="B23" s="18"/>
      <c r="C23" s="29"/>
      <c r="D23" s="29"/>
      <c r="E23" s="12"/>
      <c r="F23" s="29"/>
      <c r="G23" s="10"/>
      <c r="H23" s="10"/>
      <c r="I23" s="29"/>
      <c r="J23" s="105"/>
      <c r="K23" s="10"/>
      <c r="L23" s="10"/>
      <c r="M23" s="108"/>
      <c r="N23" s="10"/>
      <c r="O23" s="10"/>
      <c r="P23" s="10"/>
      <c r="Q23" s="10"/>
    </row>
    <row r="24" spans="1:20" x14ac:dyDescent="0.25">
      <c r="A24" s="3" t="s">
        <v>601</v>
      </c>
      <c r="B24" s="21" t="s">
        <v>483</v>
      </c>
      <c r="C24" s="94"/>
      <c r="D24" s="29"/>
      <c r="F24" s="29"/>
      <c r="G24" s="10"/>
      <c r="H24" s="10"/>
      <c r="I24" s="29"/>
      <c r="J24" s="105"/>
      <c r="K24" s="10"/>
      <c r="L24" s="10"/>
      <c r="M24" s="108"/>
      <c r="N24" s="10"/>
      <c r="O24" s="10"/>
      <c r="P24" s="10"/>
      <c r="Q24" s="10"/>
    </row>
    <row r="25" spans="1:20" x14ac:dyDescent="0.25">
      <c r="A25" s="3"/>
      <c r="C25" s="94"/>
      <c r="D25" s="29"/>
      <c r="F25" s="29"/>
      <c r="G25" s="10"/>
      <c r="H25" s="10"/>
      <c r="I25" s="29"/>
      <c r="J25" s="105"/>
      <c r="K25" s="10"/>
      <c r="L25" s="10"/>
      <c r="M25" s="108"/>
      <c r="N25" s="10"/>
      <c r="O25" s="10"/>
      <c r="P25" s="10"/>
      <c r="Q25" s="10"/>
    </row>
    <row r="26" spans="1:20" x14ac:dyDescent="0.25">
      <c r="A26" s="3" t="s">
        <v>594</v>
      </c>
      <c r="B26" s="69" t="s">
        <v>481</v>
      </c>
      <c r="C26" s="29"/>
      <c r="D26" s="29"/>
      <c r="F26" s="29"/>
      <c r="G26" s="10"/>
      <c r="H26" s="10"/>
      <c r="I26" s="29"/>
      <c r="J26" s="105"/>
      <c r="K26" s="10"/>
      <c r="L26" s="10"/>
      <c r="M26" s="108"/>
      <c r="N26" s="10"/>
      <c r="O26" s="10"/>
      <c r="P26" s="10"/>
      <c r="Q26" s="10"/>
    </row>
    <row r="27" spans="1:20" x14ac:dyDescent="0.25">
      <c r="A27" s="3"/>
      <c r="B27" s="4" t="s">
        <v>494</v>
      </c>
      <c r="C27" s="29"/>
      <c r="D27" s="29"/>
      <c r="F27" s="29"/>
      <c r="G27" s="10"/>
      <c r="H27" s="10"/>
      <c r="I27" s="29"/>
      <c r="J27" s="105"/>
      <c r="K27" s="10"/>
      <c r="L27" s="10"/>
      <c r="M27" s="108"/>
      <c r="N27" s="10"/>
      <c r="O27" s="10"/>
      <c r="P27" s="10"/>
      <c r="Q27" s="10"/>
    </row>
    <row r="28" spans="1:20" x14ac:dyDescent="0.25">
      <c r="C28" s="29"/>
      <c r="D28" s="29"/>
      <c r="F28" s="29"/>
      <c r="G28" s="10"/>
      <c r="H28" s="10"/>
      <c r="I28" s="29"/>
      <c r="J28" s="105"/>
      <c r="K28" s="10"/>
      <c r="L28" s="10"/>
      <c r="M28" s="108"/>
      <c r="N28" s="10"/>
      <c r="O28" s="10"/>
      <c r="P28" s="10"/>
      <c r="Q28" s="10"/>
    </row>
    <row r="29" spans="1:20" x14ac:dyDescent="0.25">
      <c r="A29" s="3" t="s">
        <v>595</v>
      </c>
      <c r="B29" s="4" t="s">
        <v>484</v>
      </c>
      <c r="C29" s="93"/>
      <c r="D29" s="93"/>
      <c r="F29" s="93"/>
      <c r="I29" s="93"/>
      <c r="J29" s="103"/>
      <c r="M29" s="104"/>
    </row>
    <row r="30" spans="1:20" x14ac:dyDescent="0.25">
      <c r="A30" s="3"/>
      <c r="B30" s="21" t="s">
        <v>491</v>
      </c>
      <c r="C30" s="93"/>
      <c r="D30" s="93"/>
      <c r="F30" s="93"/>
      <c r="I30" s="93"/>
      <c r="J30" s="103"/>
      <c r="M30" s="104"/>
    </row>
    <row r="31" spans="1:20" x14ac:dyDescent="0.25">
      <c r="B31" s="69" t="s">
        <v>479</v>
      </c>
      <c r="C31" s="93"/>
      <c r="D31" s="93" t="s">
        <v>640</v>
      </c>
      <c r="F31" s="93"/>
      <c r="I31" s="93"/>
      <c r="J31" s="103"/>
      <c r="M31" s="104"/>
    </row>
    <row r="32" spans="1:20" x14ac:dyDescent="0.25">
      <c r="B32" s="21" t="s">
        <v>496</v>
      </c>
      <c r="C32" s="93"/>
      <c r="D32" s="93"/>
      <c r="F32" s="93"/>
      <c r="I32" s="93"/>
      <c r="J32" s="103"/>
      <c r="M32" s="104"/>
    </row>
    <row r="33" spans="1:13" x14ac:dyDescent="0.25">
      <c r="B33" s="4" t="s">
        <v>499</v>
      </c>
      <c r="C33" s="93"/>
      <c r="D33" s="93"/>
      <c r="F33" s="93"/>
      <c r="I33" s="93"/>
      <c r="J33" s="103"/>
      <c r="M33" s="104"/>
    </row>
    <row r="34" spans="1:13" x14ac:dyDescent="0.25">
      <c r="B34" s="21" t="s">
        <v>485</v>
      </c>
      <c r="C34" s="93"/>
      <c r="D34" s="93" t="s">
        <v>641</v>
      </c>
      <c r="F34" s="93"/>
      <c r="I34" s="93"/>
      <c r="J34" s="103"/>
      <c r="M34" s="104"/>
    </row>
    <row r="35" spans="1:13" x14ac:dyDescent="0.25">
      <c r="C35" s="93"/>
      <c r="D35" s="93"/>
      <c r="F35" s="93"/>
      <c r="I35" s="93"/>
      <c r="J35" s="103"/>
      <c r="M35" s="104"/>
    </row>
    <row r="36" spans="1:13" x14ac:dyDescent="0.25">
      <c r="A36" s="3" t="s">
        <v>596</v>
      </c>
      <c r="B36" s="4" t="s">
        <v>493</v>
      </c>
      <c r="C36" s="93"/>
      <c r="D36" s="93"/>
      <c r="F36" s="93"/>
      <c r="I36" s="93"/>
      <c r="J36" s="103"/>
      <c r="M36" s="104"/>
    </row>
    <row r="37" spans="1:13" x14ac:dyDescent="0.25">
      <c r="B37" s="21" t="s">
        <v>482</v>
      </c>
      <c r="C37" s="93"/>
      <c r="D37" s="93" t="s">
        <v>641</v>
      </c>
      <c r="F37" s="93"/>
      <c r="I37" s="93"/>
      <c r="J37" s="103"/>
      <c r="M37" s="104"/>
    </row>
    <row r="38" spans="1:13" x14ac:dyDescent="0.25">
      <c r="C38" s="93"/>
      <c r="D38" s="93"/>
      <c r="F38" s="93"/>
      <c r="I38" s="93"/>
      <c r="J38" s="103"/>
      <c r="M38" s="104"/>
    </row>
    <row r="39" spans="1:13" x14ac:dyDescent="0.25">
      <c r="A39" s="3" t="s">
        <v>597</v>
      </c>
      <c r="B39" s="21" t="s">
        <v>490</v>
      </c>
      <c r="C39" s="93"/>
      <c r="D39" s="93"/>
      <c r="F39" s="93"/>
      <c r="I39" s="93"/>
      <c r="J39" s="103"/>
      <c r="M39" s="104"/>
    </row>
    <row r="40" spans="1:13" x14ac:dyDescent="0.25">
      <c r="B40" s="21" t="s">
        <v>497</v>
      </c>
      <c r="C40" s="93"/>
      <c r="D40" s="93"/>
      <c r="F40" s="93"/>
      <c r="I40" s="93"/>
      <c r="J40" s="103"/>
      <c r="M40" s="104"/>
    </row>
    <row r="41" spans="1:13" x14ac:dyDescent="0.25">
      <c r="B41" s="4" t="s">
        <v>489</v>
      </c>
    </row>
    <row r="43" spans="1:13" x14ac:dyDescent="0.25">
      <c r="A43" t="s">
        <v>598</v>
      </c>
      <c r="B43" s="21" t="s">
        <v>487</v>
      </c>
    </row>
    <row r="44" spans="1:13" x14ac:dyDescent="0.25">
      <c r="B44" s="4" t="s">
        <v>492</v>
      </c>
    </row>
    <row r="45" spans="1:13" x14ac:dyDescent="0.25">
      <c r="B45" s="69" t="s">
        <v>488</v>
      </c>
      <c r="D45" s="3" t="s">
        <v>574</v>
      </c>
    </row>
    <row r="48" spans="1:13" x14ac:dyDescent="0.25">
      <c r="B48" s="21" t="s">
        <v>498</v>
      </c>
    </row>
    <row r="49" spans="2:2" x14ac:dyDescent="0.25">
      <c r="B49" s="4" t="s">
        <v>495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2"/>
  <sheetViews>
    <sheetView workbookViewId="0">
      <selection activeCell="O17" sqref="O17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bestFit="1" customWidth="1"/>
    <col min="4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1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  <c r="U1" s="54"/>
    </row>
    <row r="2" spans="1:21" x14ac:dyDescent="0.25">
      <c r="A2" s="10">
        <v>2300080</v>
      </c>
      <c r="B2" s="10" t="s">
        <v>500</v>
      </c>
      <c r="C2" s="10">
        <v>3.5</v>
      </c>
      <c r="D2" s="29"/>
      <c r="E2" s="10"/>
      <c r="F2" s="94"/>
      <c r="G2" s="17"/>
      <c r="H2" s="10">
        <f t="shared" ref="H2:H34" si="0">SUM(C2:G2)</f>
        <v>3.5</v>
      </c>
      <c r="I2" s="44">
        <v>25</v>
      </c>
      <c r="J2" s="105"/>
      <c r="K2" s="10"/>
      <c r="L2" s="3">
        <v>85</v>
      </c>
      <c r="M2" s="108">
        <v>3</v>
      </c>
      <c r="N2" s="10">
        <v>16</v>
      </c>
      <c r="O2" s="17"/>
      <c r="P2" s="10" t="s">
        <v>686</v>
      </c>
      <c r="Q2" s="17"/>
      <c r="R2" s="10"/>
      <c r="S2" s="10"/>
      <c r="T2" s="10"/>
      <c r="U2" s="17"/>
    </row>
    <row r="3" spans="1:21" x14ac:dyDescent="0.25">
      <c r="A3" s="10">
        <v>2300000</v>
      </c>
      <c r="B3" s="10" t="s">
        <v>503</v>
      </c>
      <c r="C3" s="10">
        <v>5</v>
      </c>
      <c r="D3" s="29"/>
      <c r="E3" s="10"/>
      <c r="F3" s="94"/>
      <c r="G3" s="10"/>
      <c r="H3" s="10">
        <f t="shared" si="0"/>
        <v>5</v>
      </c>
      <c r="I3" s="10">
        <v>36</v>
      </c>
      <c r="J3" s="105"/>
      <c r="K3" s="10"/>
      <c r="L3" s="10">
        <v>130</v>
      </c>
      <c r="M3" s="108">
        <v>5</v>
      </c>
      <c r="N3" s="10">
        <v>20</v>
      </c>
      <c r="O3" s="10"/>
      <c r="P3" s="10" t="s">
        <v>642</v>
      </c>
      <c r="Q3" s="10"/>
      <c r="R3" s="10"/>
      <c r="S3" s="10"/>
      <c r="T3" s="10"/>
      <c r="U3" s="17"/>
    </row>
    <row r="4" spans="1:21" x14ac:dyDescent="0.25">
      <c r="A4" s="10">
        <v>2300060</v>
      </c>
      <c r="B4" s="10" t="s">
        <v>504</v>
      </c>
      <c r="C4" s="33">
        <v>6</v>
      </c>
      <c r="D4" s="29"/>
      <c r="E4" s="10"/>
      <c r="F4" s="29"/>
      <c r="G4" s="10"/>
      <c r="H4" s="10">
        <f t="shared" si="0"/>
        <v>6</v>
      </c>
      <c r="I4" s="10">
        <v>37</v>
      </c>
      <c r="J4" s="106"/>
      <c r="K4" s="10"/>
      <c r="L4" s="10">
        <v>175</v>
      </c>
      <c r="M4" s="108">
        <v>5</v>
      </c>
      <c r="N4" s="10">
        <v>50</v>
      </c>
      <c r="O4" s="10"/>
      <c r="P4" s="10" t="s">
        <v>663</v>
      </c>
      <c r="Q4" s="10" t="s">
        <v>9</v>
      </c>
      <c r="R4" s="10"/>
      <c r="S4" s="10"/>
      <c r="T4" s="10"/>
      <c r="U4" s="17"/>
    </row>
    <row r="5" spans="1:21" x14ac:dyDescent="0.25">
      <c r="A5" s="10">
        <v>2300040</v>
      </c>
      <c r="B5" s="10" t="s">
        <v>507</v>
      </c>
      <c r="C5" s="12">
        <v>6</v>
      </c>
      <c r="D5" s="29"/>
      <c r="E5" s="10"/>
      <c r="F5" s="29"/>
      <c r="G5" s="10"/>
      <c r="H5" s="10">
        <f t="shared" si="0"/>
        <v>6</v>
      </c>
      <c r="I5" s="10">
        <v>56</v>
      </c>
      <c r="J5" s="106"/>
      <c r="K5" s="10"/>
      <c r="L5" s="10">
        <v>250</v>
      </c>
      <c r="M5" s="108">
        <v>9</v>
      </c>
      <c r="N5" s="10">
        <v>100</v>
      </c>
      <c r="O5" s="10"/>
      <c r="P5" s="10"/>
      <c r="Q5" s="10"/>
      <c r="R5" s="10"/>
      <c r="S5" s="10"/>
      <c r="T5" s="10"/>
      <c r="U5" s="17"/>
    </row>
    <row r="6" spans="1:21" x14ac:dyDescent="0.25">
      <c r="A6" s="32">
        <v>2300150</v>
      </c>
      <c r="B6" s="42" t="s">
        <v>501</v>
      </c>
      <c r="C6" s="12">
        <v>2</v>
      </c>
      <c r="D6" s="100">
        <v>5</v>
      </c>
      <c r="E6" s="5" t="s">
        <v>253</v>
      </c>
      <c r="F6" s="29"/>
      <c r="G6" s="12"/>
      <c r="H6" s="10">
        <f t="shared" si="0"/>
        <v>7</v>
      </c>
      <c r="I6" s="10">
        <v>33</v>
      </c>
      <c r="J6" s="106"/>
      <c r="K6" s="10"/>
      <c r="L6" s="10">
        <v>85</v>
      </c>
      <c r="M6" s="108">
        <v>3</v>
      </c>
      <c r="N6" s="10">
        <v>20</v>
      </c>
      <c r="O6" s="12"/>
      <c r="P6" s="10"/>
      <c r="Q6" s="12" t="s">
        <v>137</v>
      </c>
      <c r="R6" s="10"/>
      <c r="S6" s="10"/>
      <c r="T6" s="10"/>
      <c r="U6" s="17"/>
    </row>
    <row r="7" spans="1:21" x14ac:dyDescent="0.25">
      <c r="A7" s="32">
        <v>2300220</v>
      </c>
      <c r="B7" s="42" t="s">
        <v>502</v>
      </c>
      <c r="C7" s="12">
        <v>2</v>
      </c>
      <c r="D7" s="100">
        <v>5</v>
      </c>
      <c r="E7" s="5" t="s">
        <v>253</v>
      </c>
      <c r="F7" s="29"/>
      <c r="G7" s="10"/>
      <c r="H7" s="10">
        <f t="shared" si="0"/>
        <v>7</v>
      </c>
      <c r="I7" s="10">
        <v>37</v>
      </c>
      <c r="J7" s="107"/>
      <c r="K7" s="10"/>
      <c r="L7" s="10">
        <v>150</v>
      </c>
      <c r="M7" s="108">
        <v>3</v>
      </c>
      <c r="N7" s="10">
        <v>200</v>
      </c>
      <c r="O7" s="10"/>
      <c r="P7" s="10"/>
      <c r="Q7" s="10" t="s">
        <v>19</v>
      </c>
      <c r="R7" s="10"/>
      <c r="S7" s="10"/>
      <c r="T7" s="10"/>
      <c r="U7" s="17"/>
    </row>
    <row r="8" spans="1:21" x14ac:dyDescent="0.25">
      <c r="A8" s="10">
        <v>2300270</v>
      </c>
      <c r="B8" s="10" t="s">
        <v>523</v>
      </c>
      <c r="C8" s="10">
        <v>7</v>
      </c>
      <c r="D8" s="29"/>
      <c r="E8" s="10"/>
      <c r="F8" s="29"/>
      <c r="G8" s="10"/>
      <c r="H8" s="10">
        <f t="shared" si="0"/>
        <v>7</v>
      </c>
      <c r="I8" s="10">
        <v>34</v>
      </c>
      <c r="J8" s="106"/>
      <c r="K8" s="10"/>
      <c r="L8" s="10">
        <v>50</v>
      </c>
      <c r="M8" s="108">
        <v>5</v>
      </c>
      <c r="N8" s="10">
        <v>50</v>
      </c>
      <c r="O8" s="10"/>
      <c r="P8" s="10"/>
      <c r="Q8" s="10" t="s">
        <v>480</v>
      </c>
      <c r="R8" s="10"/>
      <c r="S8" s="10"/>
      <c r="T8" s="10"/>
      <c r="U8" s="17"/>
    </row>
    <row r="9" spans="1:21" x14ac:dyDescent="0.25">
      <c r="A9" s="10">
        <v>2300140</v>
      </c>
      <c r="B9" s="10" t="s">
        <v>510</v>
      </c>
      <c r="C9" s="10">
        <v>7</v>
      </c>
      <c r="D9" s="29"/>
      <c r="E9" s="10"/>
      <c r="F9" s="29"/>
      <c r="G9" s="10"/>
      <c r="H9" s="10">
        <f t="shared" si="0"/>
        <v>7</v>
      </c>
      <c r="I9" s="10">
        <v>46</v>
      </c>
      <c r="J9" s="106"/>
      <c r="K9" s="10"/>
      <c r="L9" s="10">
        <v>175</v>
      </c>
      <c r="M9" s="108">
        <v>5</v>
      </c>
      <c r="N9" s="10">
        <v>30</v>
      </c>
      <c r="O9" s="10"/>
      <c r="P9" s="10" t="s">
        <v>694</v>
      </c>
      <c r="Q9" s="10"/>
      <c r="R9" s="10"/>
      <c r="S9" s="10"/>
      <c r="T9" s="10"/>
      <c r="U9" s="17"/>
    </row>
    <row r="10" spans="1:21" x14ac:dyDescent="0.25">
      <c r="A10" s="10">
        <v>2300260</v>
      </c>
      <c r="B10" s="10" t="s">
        <v>524</v>
      </c>
      <c r="C10" s="12">
        <v>7</v>
      </c>
      <c r="D10" s="29"/>
      <c r="E10" s="10"/>
      <c r="F10" s="29"/>
      <c r="G10" s="10"/>
      <c r="H10" s="10">
        <f t="shared" si="0"/>
        <v>7</v>
      </c>
      <c r="I10" s="10">
        <v>43</v>
      </c>
      <c r="J10" s="107"/>
      <c r="K10" s="10"/>
      <c r="L10" s="10">
        <v>175</v>
      </c>
      <c r="M10" s="108">
        <v>5</v>
      </c>
      <c r="N10" s="10">
        <v>100</v>
      </c>
      <c r="O10" s="10"/>
      <c r="P10" s="10" t="s">
        <v>643</v>
      </c>
      <c r="Q10" s="10" t="s">
        <v>21</v>
      </c>
      <c r="R10" s="10"/>
      <c r="S10" s="10"/>
      <c r="T10" s="10"/>
      <c r="U10" s="17"/>
    </row>
    <row r="11" spans="1:21" x14ac:dyDescent="0.25">
      <c r="A11" s="10">
        <v>2300200</v>
      </c>
      <c r="B11" s="10" t="s">
        <v>505</v>
      </c>
      <c r="C11" s="10">
        <v>10</v>
      </c>
      <c r="D11" s="29"/>
      <c r="E11" s="10"/>
      <c r="F11" s="29"/>
      <c r="G11" s="10"/>
      <c r="H11" s="10">
        <f t="shared" si="0"/>
        <v>10</v>
      </c>
      <c r="I11" s="10">
        <v>41</v>
      </c>
      <c r="J11" s="106"/>
      <c r="K11" s="10"/>
      <c r="L11" s="10">
        <v>150</v>
      </c>
      <c r="M11" s="108">
        <v>3</v>
      </c>
      <c r="N11" s="10">
        <v>50</v>
      </c>
      <c r="O11" s="10"/>
      <c r="P11" s="10" t="s">
        <v>693</v>
      </c>
      <c r="Q11" s="10"/>
      <c r="R11" s="10"/>
      <c r="S11" s="10"/>
      <c r="T11" s="10"/>
      <c r="U11" s="17"/>
    </row>
    <row r="12" spans="1:21" x14ac:dyDescent="0.25">
      <c r="A12" s="10">
        <v>2300070</v>
      </c>
      <c r="B12" s="10" t="s">
        <v>509</v>
      </c>
      <c r="C12" s="12">
        <v>10</v>
      </c>
      <c r="D12" s="29"/>
      <c r="E12" s="10"/>
      <c r="F12" s="29"/>
      <c r="G12" s="10"/>
      <c r="H12" s="10">
        <f t="shared" si="0"/>
        <v>10</v>
      </c>
      <c r="I12" s="10">
        <v>43</v>
      </c>
      <c r="J12" s="106"/>
      <c r="K12" s="10"/>
      <c r="L12" s="10">
        <v>175</v>
      </c>
      <c r="M12" s="108">
        <v>5</v>
      </c>
      <c r="N12" s="10">
        <v>100</v>
      </c>
      <c r="O12" s="10"/>
      <c r="P12" s="10"/>
      <c r="Q12" s="10" t="s">
        <v>9</v>
      </c>
      <c r="R12" s="10"/>
      <c r="S12" s="10"/>
      <c r="T12" s="10"/>
      <c r="U12" s="17"/>
    </row>
    <row r="13" spans="1:21" x14ac:dyDescent="0.25">
      <c r="A13" s="10">
        <v>2300210</v>
      </c>
      <c r="B13" s="10" t="s">
        <v>506</v>
      </c>
      <c r="C13" s="33">
        <v>10</v>
      </c>
      <c r="D13" s="29"/>
      <c r="E13" s="10"/>
      <c r="F13" s="29"/>
      <c r="G13" s="10"/>
      <c r="H13" s="10">
        <f t="shared" si="0"/>
        <v>10</v>
      </c>
      <c r="I13" s="10">
        <v>43</v>
      </c>
      <c r="J13" s="107"/>
      <c r="K13" s="10"/>
      <c r="L13" s="10">
        <v>300</v>
      </c>
      <c r="M13" s="108">
        <v>5</v>
      </c>
      <c r="N13" s="10">
        <v>200</v>
      </c>
      <c r="O13" s="10"/>
      <c r="P13" s="10" t="s">
        <v>665</v>
      </c>
      <c r="Q13" s="10" t="s">
        <v>79</v>
      </c>
      <c r="R13" s="10"/>
      <c r="S13" s="10"/>
      <c r="T13" s="10"/>
      <c r="U13" s="17"/>
    </row>
    <row r="14" spans="1:21" x14ac:dyDescent="0.25">
      <c r="A14" s="10">
        <v>2300360</v>
      </c>
      <c r="B14" s="10" t="s">
        <v>525</v>
      </c>
      <c r="C14" s="12">
        <v>10</v>
      </c>
      <c r="D14" s="29"/>
      <c r="E14" s="10"/>
      <c r="F14" s="29"/>
      <c r="G14" s="10"/>
      <c r="H14" s="10">
        <f t="shared" si="0"/>
        <v>10</v>
      </c>
      <c r="I14" s="10">
        <v>40</v>
      </c>
      <c r="J14" s="107"/>
      <c r="K14" s="10"/>
      <c r="L14" s="10">
        <v>200</v>
      </c>
      <c r="M14" s="108">
        <v>8</v>
      </c>
      <c r="N14" s="10">
        <v>800</v>
      </c>
      <c r="O14" s="10"/>
      <c r="P14" s="10"/>
      <c r="Q14" s="10" t="s">
        <v>480</v>
      </c>
      <c r="R14" s="10"/>
      <c r="S14" s="10"/>
      <c r="T14" s="10"/>
      <c r="U14" s="17"/>
    </row>
    <row r="15" spans="1:21" x14ac:dyDescent="0.25">
      <c r="A15" s="10">
        <v>2300160</v>
      </c>
      <c r="B15" s="10" t="s">
        <v>515</v>
      </c>
      <c r="C15" s="12">
        <v>7</v>
      </c>
      <c r="D15" s="100">
        <v>7</v>
      </c>
      <c r="E15" s="5" t="s">
        <v>253</v>
      </c>
      <c r="F15" s="29"/>
      <c r="G15" s="10"/>
      <c r="H15" s="10">
        <f t="shared" si="0"/>
        <v>14</v>
      </c>
      <c r="I15" s="10">
        <v>56</v>
      </c>
      <c r="J15" s="106"/>
      <c r="K15" s="10"/>
      <c r="L15" s="10">
        <v>250</v>
      </c>
      <c r="M15" s="108">
        <v>6</v>
      </c>
      <c r="N15" s="10">
        <v>900</v>
      </c>
      <c r="O15" s="10"/>
      <c r="P15" s="10" t="s">
        <v>650</v>
      </c>
      <c r="Q15" s="10" t="s">
        <v>19</v>
      </c>
      <c r="R15" s="10"/>
      <c r="S15" s="10"/>
      <c r="T15" s="10"/>
      <c r="U15" s="17"/>
    </row>
    <row r="16" spans="1:21" x14ac:dyDescent="0.25">
      <c r="A16" s="10">
        <v>2300180</v>
      </c>
      <c r="B16" s="10" t="s">
        <v>513</v>
      </c>
      <c r="C16" s="33">
        <v>7</v>
      </c>
      <c r="D16" s="97">
        <v>7</v>
      </c>
      <c r="E16" s="8" t="s">
        <v>256</v>
      </c>
      <c r="F16" s="29"/>
      <c r="G16" s="10"/>
      <c r="H16" s="10">
        <f t="shared" si="0"/>
        <v>14</v>
      </c>
      <c r="I16" s="10">
        <v>51</v>
      </c>
      <c r="J16" s="107"/>
      <c r="K16" s="10"/>
      <c r="L16" s="10">
        <v>220</v>
      </c>
      <c r="M16" s="108">
        <v>6</v>
      </c>
      <c r="N16" s="10">
        <v>800</v>
      </c>
      <c r="O16" s="10"/>
      <c r="P16" s="10"/>
      <c r="Q16" s="10" t="s">
        <v>10</v>
      </c>
      <c r="R16" s="10"/>
      <c r="S16" s="10"/>
      <c r="T16" s="10"/>
      <c r="U16" s="17"/>
    </row>
    <row r="17" spans="1:21" x14ac:dyDescent="0.25">
      <c r="A17" s="10">
        <v>2300130</v>
      </c>
      <c r="B17" s="10" t="s">
        <v>519</v>
      </c>
      <c r="C17" s="12">
        <v>15</v>
      </c>
      <c r="D17" s="29"/>
      <c r="E17" s="10"/>
      <c r="F17" s="29"/>
      <c r="G17" s="10"/>
      <c r="H17" s="10">
        <f t="shared" si="0"/>
        <v>15</v>
      </c>
      <c r="I17" s="10">
        <v>58</v>
      </c>
      <c r="J17" s="105"/>
      <c r="K17" s="10"/>
      <c r="L17" s="10">
        <v>260</v>
      </c>
      <c r="M17" s="108">
        <v>7</v>
      </c>
      <c r="N17" s="10">
        <v>900</v>
      </c>
      <c r="O17" s="10"/>
      <c r="P17" s="10" t="s">
        <v>688</v>
      </c>
      <c r="Q17" s="10"/>
      <c r="R17" s="10"/>
      <c r="S17" s="10"/>
      <c r="T17" s="10"/>
      <c r="U17" s="17"/>
    </row>
    <row r="18" spans="1:21" x14ac:dyDescent="0.25">
      <c r="A18" s="10">
        <v>2300170</v>
      </c>
      <c r="B18" s="10" t="s">
        <v>514</v>
      </c>
      <c r="C18" s="10">
        <v>9</v>
      </c>
      <c r="D18" s="99">
        <v>9</v>
      </c>
      <c r="E18" s="7" t="s">
        <v>257</v>
      </c>
      <c r="F18" s="29"/>
      <c r="G18" s="10"/>
      <c r="H18" s="10">
        <f t="shared" si="0"/>
        <v>18</v>
      </c>
      <c r="I18" s="10">
        <v>56</v>
      </c>
      <c r="J18" s="105"/>
      <c r="K18" s="10"/>
      <c r="L18" s="10">
        <v>300</v>
      </c>
      <c r="M18" s="108">
        <v>7</v>
      </c>
      <c r="N18" s="10">
        <v>800</v>
      </c>
      <c r="O18" s="10"/>
      <c r="P18" s="10" t="s">
        <v>647</v>
      </c>
      <c r="Q18" s="10"/>
      <c r="R18" s="10"/>
      <c r="S18" s="10"/>
      <c r="T18" s="10"/>
      <c r="U18" s="17"/>
    </row>
    <row r="19" spans="1:21" x14ac:dyDescent="0.25">
      <c r="A19" s="10">
        <v>2300171</v>
      </c>
      <c r="B19" s="10" t="s">
        <v>511</v>
      </c>
      <c r="C19" s="12">
        <v>20</v>
      </c>
      <c r="D19" s="29"/>
      <c r="E19" s="10"/>
      <c r="F19" s="29"/>
      <c r="G19" s="10"/>
      <c r="H19" s="10">
        <f t="shared" si="0"/>
        <v>20</v>
      </c>
      <c r="I19" s="10">
        <v>51</v>
      </c>
      <c r="J19" s="106"/>
      <c r="K19" s="10"/>
      <c r="L19" s="10">
        <v>300</v>
      </c>
      <c r="M19" s="108">
        <v>7</v>
      </c>
      <c r="N19" s="10">
        <v>800</v>
      </c>
      <c r="O19" s="10"/>
      <c r="P19" s="10"/>
      <c r="Q19" s="10" t="s">
        <v>36</v>
      </c>
      <c r="R19" s="10"/>
      <c r="S19" s="10"/>
      <c r="T19" s="10"/>
      <c r="U19" s="17"/>
    </row>
    <row r="20" spans="1:21" x14ac:dyDescent="0.25">
      <c r="A20" s="10">
        <v>2300300</v>
      </c>
      <c r="B20" s="10" t="s">
        <v>527</v>
      </c>
      <c r="C20" s="10">
        <v>20</v>
      </c>
      <c r="D20" s="29"/>
      <c r="E20" s="10"/>
      <c r="F20" s="29"/>
      <c r="G20" s="10"/>
      <c r="H20" s="10">
        <f t="shared" si="0"/>
        <v>20</v>
      </c>
      <c r="I20" s="10">
        <v>51</v>
      </c>
      <c r="J20" s="105"/>
      <c r="K20" s="10"/>
      <c r="L20" s="10">
        <v>260</v>
      </c>
      <c r="M20" s="108">
        <v>5</v>
      </c>
      <c r="N20" s="10">
        <v>2000</v>
      </c>
      <c r="O20" s="10"/>
      <c r="P20" s="10" t="s">
        <v>653</v>
      </c>
      <c r="Q20" s="10" t="s">
        <v>480</v>
      </c>
      <c r="R20" s="10"/>
      <c r="S20" s="10"/>
      <c r="T20" s="10"/>
      <c r="U20" s="17"/>
    </row>
    <row r="21" spans="1:21" x14ac:dyDescent="0.25">
      <c r="A21" s="10">
        <v>2300090</v>
      </c>
      <c r="B21" s="10" t="s">
        <v>512</v>
      </c>
      <c r="C21" s="12">
        <v>20</v>
      </c>
      <c r="D21" s="29"/>
      <c r="E21" s="10"/>
      <c r="F21" s="29"/>
      <c r="G21" s="10"/>
      <c r="H21" s="10">
        <f t="shared" si="0"/>
        <v>20</v>
      </c>
      <c r="I21" s="10">
        <v>51</v>
      </c>
      <c r="J21" s="106"/>
      <c r="K21" s="10"/>
      <c r="L21" s="10">
        <v>260</v>
      </c>
      <c r="M21" s="108">
        <v>8</v>
      </c>
      <c r="N21" s="10">
        <v>800</v>
      </c>
      <c r="O21" s="10"/>
      <c r="P21" s="10" t="s">
        <v>649</v>
      </c>
      <c r="Q21" s="10" t="s">
        <v>23</v>
      </c>
      <c r="R21" s="10"/>
      <c r="S21" s="10"/>
      <c r="T21" s="10"/>
      <c r="U21" s="17"/>
    </row>
    <row r="22" spans="1:21" x14ac:dyDescent="0.25">
      <c r="A22" s="10">
        <v>2300350</v>
      </c>
      <c r="B22" s="10" t="s">
        <v>528</v>
      </c>
      <c r="C22" s="10">
        <v>20</v>
      </c>
      <c r="D22" s="29"/>
      <c r="E22" s="10"/>
      <c r="F22" s="29"/>
      <c r="G22" s="10"/>
      <c r="H22" s="10">
        <f t="shared" si="0"/>
        <v>20</v>
      </c>
      <c r="I22" s="10">
        <v>51</v>
      </c>
      <c r="J22" s="105"/>
      <c r="K22" s="10"/>
      <c r="L22" s="10">
        <v>260</v>
      </c>
      <c r="M22" s="108">
        <v>5</v>
      </c>
      <c r="N22" s="10">
        <v>300</v>
      </c>
      <c r="O22" s="10"/>
      <c r="P22" s="10" t="s">
        <v>645</v>
      </c>
      <c r="Q22" s="10"/>
      <c r="R22" s="10"/>
      <c r="S22" s="10"/>
      <c r="T22" s="10"/>
      <c r="U22" s="17"/>
    </row>
    <row r="23" spans="1:21" x14ac:dyDescent="0.25">
      <c r="A23" s="10">
        <v>2300340</v>
      </c>
      <c r="B23" s="10" t="s">
        <v>529</v>
      </c>
      <c r="C23" s="10">
        <v>20</v>
      </c>
      <c r="D23" s="29"/>
      <c r="E23" s="10"/>
      <c r="F23" s="29"/>
      <c r="G23" s="10"/>
      <c r="H23" s="10">
        <f t="shared" si="0"/>
        <v>20</v>
      </c>
      <c r="I23" s="10">
        <v>20</v>
      </c>
      <c r="J23" s="105"/>
      <c r="K23" s="10"/>
      <c r="L23" s="10">
        <v>260</v>
      </c>
      <c r="M23" s="108">
        <v>5</v>
      </c>
      <c r="N23" s="10">
        <v>900</v>
      </c>
      <c r="O23" s="10"/>
      <c r="P23" s="10" t="s">
        <v>652</v>
      </c>
      <c r="Q23" s="10" t="s">
        <v>33</v>
      </c>
      <c r="R23" s="10"/>
      <c r="S23" s="10"/>
      <c r="T23" s="10"/>
      <c r="U23" s="17"/>
    </row>
    <row r="24" spans="1:21" x14ac:dyDescent="0.25">
      <c r="A24" s="10">
        <v>2300290</v>
      </c>
      <c r="B24" s="10" t="s">
        <v>526</v>
      </c>
      <c r="C24" s="12">
        <v>12</v>
      </c>
      <c r="D24" s="101">
        <v>12</v>
      </c>
      <c r="E24" s="2" t="s">
        <v>255</v>
      </c>
      <c r="F24" s="29"/>
      <c r="G24" s="10"/>
      <c r="H24" s="10">
        <f t="shared" si="0"/>
        <v>24</v>
      </c>
      <c r="I24" s="10">
        <v>20</v>
      </c>
      <c r="J24" s="106"/>
      <c r="K24" s="10"/>
      <c r="L24" s="10">
        <v>300</v>
      </c>
      <c r="M24" s="108">
        <v>4</v>
      </c>
      <c r="N24" s="10">
        <v>2000</v>
      </c>
      <c r="O24" s="10"/>
      <c r="P24" s="10" t="s">
        <v>656</v>
      </c>
      <c r="Q24" s="10" t="s">
        <v>46</v>
      </c>
      <c r="R24" s="10"/>
      <c r="S24" s="10" t="s">
        <v>771</v>
      </c>
      <c r="T24" s="10"/>
      <c r="U24" s="17"/>
    </row>
    <row r="25" spans="1:21" x14ac:dyDescent="0.25">
      <c r="A25" s="10">
        <v>2300120</v>
      </c>
      <c r="B25" s="10" t="s">
        <v>508</v>
      </c>
      <c r="C25" s="12">
        <v>12</v>
      </c>
      <c r="D25" s="98">
        <v>12</v>
      </c>
      <c r="E25" s="6" t="s">
        <v>254</v>
      </c>
      <c r="F25" s="29"/>
      <c r="G25" s="10"/>
      <c r="H25" s="10">
        <f t="shared" si="0"/>
        <v>24</v>
      </c>
      <c r="I25" s="10">
        <v>43</v>
      </c>
      <c r="J25" s="106"/>
      <c r="K25" s="10"/>
      <c r="L25" s="10">
        <v>175</v>
      </c>
      <c r="M25" s="108">
        <v>8</v>
      </c>
      <c r="N25" s="10">
        <v>100</v>
      </c>
      <c r="O25" s="10"/>
      <c r="P25" s="10"/>
      <c r="Q25" s="10" t="s">
        <v>27</v>
      </c>
      <c r="R25" s="10"/>
      <c r="S25" s="10"/>
      <c r="T25" s="10"/>
      <c r="U25" s="17"/>
    </row>
    <row r="26" spans="1:21" x14ac:dyDescent="0.25">
      <c r="A26" s="10">
        <v>2300600</v>
      </c>
      <c r="B26" s="10" t="s">
        <v>516</v>
      </c>
      <c r="C26" s="10">
        <v>25</v>
      </c>
      <c r="D26" s="29"/>
      <c r="E26" s="10"/>
      <c r="F26" s="29"/>
      <c r="G26" s="10"/>
      <c r="H26" s="10">
        <f t="shared" si="0"/>
        <v>25</v>
      </c>
      <c r="I26" s="10">
        <v>25</v>
      </c>
      <c r="J26" s="105"/>
      <c r="K26" s="10"/>
      <c r="L26" s="10">
        <v>275</v>
      </c>
      <c r="M26" s="108">
        <v>5</v>
      </c>
      <c r="N26" s="10">
        <v>700</v>
      </c>
      <c r="O26" s="10"/>
      <c r="P26" s="10"/>
      <c r="Q26" s="10" t="s">
        <v>21</v>
      </c>
      <c r="R26" s="10"/>
      <c r="S26" s="10"/>
      <c r="T26" s="10"/>
      <c r="U26" s="17"/>
    </row>
    <row r="27" spans="1:21" x14ac:dyDescent="0.25">
      <c r="A27" s="10">
        <v>2300100</v>
      </c>
      <c r="B27" s="10" t="s">
        <v>517</v>
      </c>
      <c r="C27" s="10">
        <v>15</v>
      </c>
      <c r="D27" s="99">
        <v>15</v>
      </c>
      <c r="E27" s="7" t="s">
        <v>257</v>
      </c>
      <c r="F27" s="29"/>
      <c r="G27" s="10"/>
      <c r="H27" s="10">
        <f t="shared" si="0"/>
        <v>30</v>
      </c>
      <c r="I27" s="10">
        <v>51</v>
      </c>
      <c r="J27" s="105"/>
      <c r="K27" s="10"/>
      <c r="L27" s="10">
        <v>300</v>
      </c>
      <c r="M27" s="108">
        <v>6</v>
      </c>
      <c r="N27" s="10">
        <v>800</v>
      </c>
      <c r="O27" s="10"/>
      <c r="P27" s="10" t="s">
        <v>646</v>
      </c>
      <c r="Q27" s="10" t="s">
        <v>18</v>
      </c>
      <c r="R27" s="10"/>
      <c r="S27" s="10"/>
      <c r="T27" s="10"/>
      <c r="U27" s="17"/>
    </row>
    <row r="28" spans="1:21" x14ac:dyDescent="0.25">
      <c r="A28" s="10">
        <v>2300355</v>
      </c>
      <c r="B28" s="10" t="s">
        <v>530</v>
      </c>
      <c r="C28" s="10">
        <v>30</v>
      </c>
      <c r="D28" s="29"/>
      <c r="E28" s="10"/>
      <c r="F28" s="29"/>
      <c r="G28" s="10"/>
      <c r="H28" s="10">
        <f t="shared" si="0"/>
        <v>30</v>
      </c>
      <c r="I28" s="10">
        <v>55</v>
      </c>
      <c r="J28" s="105"/>
      <c r="K28" s="10"/>
      <c r="L28" s="10">
        <v>260</v>
      </c>
      <c r="M28" s="108">
        <v>5</v>
      </c>
      <c r="N28" s="10">
        <v>2000</v>
      </c>
      <c r="O28" s="10"/>
      <c r="P28" s="10" t="s">
        <v>666</v>
      </c>
      <c r="Q28" s="10"/>
      <c r="R28" s="10"/>
      <c r="S28" s="10"/>
      <c r="T28" s="10"/>
      <c r="U28" s="17"/>
    </row>
    <row r="29" spans="1:21" x14ac:dyDescent="0.25">
      <c r="A29" s="10">
        <v>2300050</v>
      </c>
      <c r="B29" s="10" t="s">
        <v>521</v>
      </c>
      <c r="C29" s="10">
        <v>30</v>
      </c>
      <c r="D29" s="29"/>
      <c r="E29" s="10"/>
      <c r="F29" s="29"/>
      <c r="G29" s="10"/>
      <c r="H29" s="10">
        <f t="shared" si="0"/>
        <v>30</v>
      </c>
      <c r="I29" s="10">
        <v>44</v>
      </c>
      <c r="J29" s="105"/>
      <c r="K29" s="10"/>
      <c r="L29" s="10">
        <v>400</v>
      </c>
      <c r="M29" s="108">
        <v>8</v>
      </c>
      <c r="N29" s="10">
        <v>800</v>
      </c>
      <c r="O29" s="10"/>
      <c r="P29" s="10" t="s">
        <v>648</v>
      </c>
      <c r="Q29" s="10" t="s">
        <v>165</v>
      </c>
      <c r="R29" s="10"/>
      <c r="S29" s="10"/>
      <c r="T29" s="10"/>
      <c r="U29" s="17"/>
    </row>
    <row r="30" spans="1:21" x14ac:dyDescent="0.25">
      <c r="A30" s="10">
        <v>2300091</v>
      </c>
      <c r="B30" s="10" t="s">
        <v>518</v>
      </c>
      <c r="C30" s="10">
        <v>32</v>
      </c>
      <c r="D30" s="29"/>
      <c r="E30" s="10"/>
      <c r="F30" s="29"/>
      <c r="G30" s="10"/>
      <c r="H30" s="10">
        <f t="shared" si="0"/>
        <v>32</v>
      </c>
      <c r="I30" s="10">
        <v>56</v>
      </c>
      <c r="J30" s="106"/>
      <c r="K30" s="10"/>
      <c r="L30" s="10">
        <v>300</v>
      </c>
      <c r="M30" s="108">
        <v>8</v>
      </c>
      <c r="N30" s="10">
        <v>900</v>
      </c>
      <c r="O30" s="10"/>
      <c r="P30" s="10"/>
      <c r="Q30" s="10" t="s">
        <v>23</v>
      </c>
      <c r="R30" s="10"/>
      <c r="S30" s="10"/>
      <c r="T30" s="10"/>
      <c r="U30" s="17"/>
    </row>
    <row r="31" spans="1:21" x14ac:dyDescent="0.25">
      <c r="A31" s="10">
        <v>2300230</v>
      </c>
      <c r="B31" s="10" t="s">
        <v>531</v>
      </c>
      <c r="C31" s="10">
        <v>34</v>
      </c>
      <c r="D31" s="29"/>
      <c r="E31" s="10"/>
      <c r="F31" s="29"/>
      <c r="G31" s="10"/>
      <c r="H31" s="10">
        <f t="shared" si="0"/>
        <v>34</v>
      </c>
      <c r="I31" s="10">
        <v>56</v>
      </c>
      <c r="J31" s="106"/>
      <c r="K31" s="10"/>
      <c r="L31" s="10">
        <v>275</v>
      </c>
      <c r="M31" s="108">
        <v>5</v>
      </c>
      <c r="N31" s="10">
        <v>900</v>
      </c>
      <c r="O31" s="10"/>
      <c r="P31" s="10" t="s">
        <v>669</v>
      </c>
      <c r="Q31" s="10" t="s">
        <v>12</v>
      </c>
      <c r="R31" s="10"/>
      <c r="S31" s="10"/>
      <c r="T31" s="10"/>
      <c r="U31" s="17"/>
    </row>
    <row r="32" spans="1:21" x14ac:dyDescent="0.25">
      <c r="A32" s="10">
        <v>2300365</v>
      </c>
      <c r="B32" s="10" t="s">
        <v>532</v>
      </c>
      <c r="C32" s="10">
        <v>35</v>
      </c>
      <c r="D32" s="29"/>
      <c r="E32" s="10"/>
      <c r="F32" s="29"/>
      <c r="G32" s="12"/>
      <c r="H32" s="3">
        <f t="shared" si="0"/>
        <v>35</v>
      </c>
      <c r="I32" s="10">
        <v>55</v>
      </c>
      <c r="J32" s="105"/>
      <c r="K32" s="10"/>
      <c r="L32" s="10">
        <v>275</v>
      </c>
      <c r="M32" s="108">
        <v>8</v>
      </c>
      <c r="N32" s="10">
        <v>2000</v>
      </c>
      <c r="O32" s="12"/>
      <c r="P32" s="10"/>
      <c r="Q32" s="12" t="s">
        <v>480</v>
      </c>
      <c r="R32" s="10"/>
      <c r="S32" s="10"/>
      <c r="T32" s="10"/>
      <c r="U32" s="17"/>
    </row>
    <row r="33" spans="1:21" x14ac:dyDescent="0.25">
      <c r="A33" s="10">
        <v>2300190</v>
      </c>
      <c r="B33" s="10" t="s">
        <v>520</v>
      </c>
      <c r="C33" s="10">
        <v>35</v>
      </c>
      <c r="D33" s="29"/>
      <c r="E33" s="10"/>
      <c r="F33" s="29"/>
      <c r="G33" s="10"/>
      <c r="H33" s="10">
        <f t="shared" si="0"/>
        <v>35</v>
      </c>
      <c r="I33" s="10">
        <v>66</v>
      </c>
      <c r="J33" s="105"/>
      <c r="K33" s="10"/>
      <c r="L33" s="10" t="s">
        <v>31</v>
      </c>
      <c r="M33" s="108">
        <v>10</v>
      </c>
      <c r="N33" s="10">
        <v>2000</v>
      </c>
      <c r="O33" s="10"/>
      <c r="P33" s="10" t="s">
        <v>655</v>
      </c>
      <c r="Q33" s="10"/>
      <c r="R33" s="10"/>
      <c r="S33" s="10"/>
      <c r="T33" s="10"/>
      <c r="U33" s="17"/>
    </row>
    <row r="34" spans="1:21" x14ac:dyDescent="0.25">
      <c r="A34" s="10">
        <v>2300030</v>
      </c>
      <c r="B34" s="10" t="s">
        <v>522</v>
      </c>
      <c r="C34" s="10">
        <v>40</v>
      </c>
      <c r="D34" s="29"/>
      <c r="E34" s="10"/>
      <c r="F34" s="29"/>
      <c r="G34" s="10"/>
      <c r="H34" s="10">
        <f t="shared" si="0"/>
        <v>40</v>
      </c>
      <c r="I34" s="10">
        <v>60</v>
      </c>
      <c r="J34" s="105"/>
      <c r="K34" s="10"/>
      <c r="L34" s="10">
        <v>325</v>
      </c>
      <c r="M34" s="108">
        <v>6</v>
      </c>
      <c r="N34" s="10">
        <v>2000</v>
      </c>
      <c r="O34" s="10"/>
      <c r="P34" s="10"/>
      <c r="Q34" s="10"/>
      <c r="R34" s="10"/>
      <c r="S34" s="10"/>
      <c r="T34" s="10"/>
      <c r="U34" s="17"/>
    </row>
    <row r="35" spans="1:21" x14ac:dyDescent="0.25">
      <c r="A35" s="32"/>
      <c r="B35" s="42"/>
      <c r="C35" s="94"/>
      <c r="D35" s="29"/>
      <c r="E35" s="10"/>
      <c r="F35" s="29"/>
      <c r="G35" s="10"/>
      <c r="H35" s="10"/>
      <c r="I35" s="29"/>
      <c r="J35" s="106"/>
      <c r="K35" s="10"/>
      <c r="L35" s="10"/>
      <c r="M35" s="108"/>
      <c r="N35" s="10"/>
      <c r="O35" s="10"/>
      <c r="P35" s="10"/>
      <c r="Q35" s="10"/>
    </row>
    <row r="36" spans="1:21" x14ac:dyDescent="0.25">
      <c r="A36" s="10"/>
      <c r="B36" s="10"/>
      <c r="C36" s="29"/>
      <c r="D36" s="29"/>
      <c r="E36" s="10"/>
      <c r="F36" s="29"/>
      <c r="G36" s="10"/>
      <c r="H36" s="10"/>
      <c r="I36" s="29"/>
      <c r="J36" s="105"/>
      <c r="K36" s="10"/>
      <c r="L36" s="10"/>
      <c r="M36" s="108"/>
      <c r="N36" s="10"/>
      <c r="O36" s="10"/>
      <c r="P36" s="10"/>
      <c r="Q36" s="10"/>
    </row>
    <row r="37" spans="1:21" x14ac:dyDescent="0.25">
      <c r="A37" s="10"/>
      <c r="B37" s="10"/>
      <c r="C37" s="29"/>
      <c r="D37" s="29"/>
      <c r="E37" s="10"/>
      <c r="F37" s="29"/>
      <c r="G37" s="10"/>
      <c r="H37" s="10"/>
      <c r="I37" s="29"/>
      <c r="J37" s="106"/>
      <c r="K37" s="10"/>
      <c r="L37" s="10"/>
      <c r="M37" s="108"/>
      <c r="N37" s="10"/>
      <c r="O37" s="10"/>
      <c r="P37" s="10"/>
      <c r="Q37" s="10"/>
    </row>
    <row r="38" spans="1:21" x14ac:dyDescent="0.25">
      <c r="A38" s="10"/>
      <c r="B38" s="10"/>
      <c r="C38" s="29"/>
      <c r="D38" s="29"/>
      <c r="E38" s="10"/>
      <c r="F38" s="29"/>
      <c r="G38" s="10"/>
      <c r="H38" s="10"/>
      <c r="I38" s="29"/>
      <c r="J38" s="105"/>
      <c r="K38" s="10"/>
      <c r="L38" s="10"/>
      <c r="M38" s="108"/>
      <c r="N38" s="10"/>
      <c r="O38" s="10"/>
      <c r="P38" s="10"/>
      <c r="Q38" s="10"/>
    </row>
    <row r="39" spans="1:21" x14ac:dyDescent="0.25">
      <c r="A39" s="10"/>
      <c r="B39" s="10"/>
      <c r="C39" s="29"/>
      <c r="D39" s="29"/>
      <c r="E39" s="10"/>
      <c r="F39" s="29"/>
      <c r="G39" s="10"/>
      <c r="H39" s="10"/>
      <c r="I39" s="29"/>
      <c r="J39" s="105"/>
      <c r="K39" s="10"/>
      <c r="L39" s="10"/>
      <c r="M39" s="108"/>
      <c r="N39" s="10"/>
      <c r="O39" s="10"/>
      <c r="P39" s="10"/>
      <c r="Q39" s="10"/>
    </row>
    <row r="40" spans="1:21" x14ac:dyDescent="0.25">
      <c r="A40" s="10"/>
      <c r="B40" s="10"/>
      <c r="C40" s="29"/>
      <c r="D40" s="29"/>
      <c r="E40" s="10"/>
      <c r="F40" s="29"/>
      <c r="G40" s="10"/>
      <c r="H40" s="10"/>
      <c r="I40" s="29"/>
      <c r="J40" s="105"/>
      <c r="K40" s="10"/>
      <c r="L40" s="10"/>
      <c r="M40" s="108"/>
      <c r="N40" s="10"/>
      <c r="O40" s="10"/>
      <c r="P40" s="10"/>
      <c r="Q40" s="10"/>
    </row>
    <row r="41" spans="1:2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2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9970-A532-4CDD-BBBA-B1F938BE2467}">
  <dimension ref="A1:T41"/>
  <sheetViews>
    <sheetView workbookViewId="0">
      <selection activeCell="E10" sqref="E10"/>
    </sheetView>
  </sheetViews>
  <sheetFormatPr defaultRowHeight="15" x14ac:dyDescent="0.25"/>
  <cols>
    <col min="1" max="1" width="15.140625" bestFit="1" customWidth="1"/>
    <col min="2" max="2" width="12.42578125" customWidth="1"/>
    <col min="3" max="3" width="12.140625" customWidth="1"/>
    <col min="4" max="4" width="13" customWidth="1"/>
    <col min="5" max="5" width="13.5703125" customWidth="1"/>
    <col min="6" max="6" width="12" customWidth="1"/>
    <col min="7" max="7" width="13.85546875" customWidth="1"/>
    <col min="8" max="8" width="12.5703125" customWidth="1"/>
    <col min="10" max="10" width="14.28515625" customWidth="1"/>
    <col min="11" max="11" width="11.42578125" customWidth="1"/>
    <col min="12" max="12" width="15.7109375" customWidth="1"/>
    <col min="13" max="13" width="13.42578125" customWidth="1"/>
    <col min="14" max="14" width="12.42578125" customWidth="1"/>
    <col min="15" max="15" width="14.5703125" customWidth="1"/>
    <col min="17" max="17" width="9.7109375" customWidth="1"/>
    <col min="18" max="18" width="17" customWidth="1"/>
    <col min="19" max="19" width="9.7109375" customWidth="1"/>
    <col min="20" max="20" width="17" customWidth="1"/>
  </cols>
  <sheetData>
    <row r="1" spans="1:20" x14ac:dyDescent="0.25">
      <c r="A1" s="129" t="s">
        <v>780</v>
      </c>
      <c r="B1" s="129" t="s">
        <v>781</v>
      </c>
      <c r="C1" s="130" t="s">
        <v>782</v>
      </c>
      <c r="D1" s="130" t="s">
        <v>783</v>
      </c>
      <c r="E1" s="130" t="s">
        <v>784</v>
      </c>
      <c r="F1" s="130" t="s">
        <v>785</v>
      </c>
      <c r="G1" s="135"/>
      <c r="H1" s="122"/>
      <c r="I1" s="122"/>
      <c r="J1" s="122"/>
      <c r="K1" s="122"/>
      <c r="L1" s="122"/>
      <c r="M1" s="129" t="s">
        <v>780</v>
      </c>
      <c r="N1" s="129" t="s">
        <v>781</v>
      </c>
      <c r="O1" s="130" t="s">
        <v>782</v>
      </c>
      <c r="P1" s="130" t="s">
        <v>783</v>
      </c>
      <c r="Q1" s="130" t="s">
        <v>784</v>
      </c>
      <c r="R1" s="130" t="s">
        <v>785</v>
      </c>
      <c r="S1" s="122"/>
      <c r="T1" s="122"/>
    </row>
    <row r="2" spans="1:20" x14ac:dyDescent="0.25">
      <c r="A2" s="4" t="s">
        <v>676</v>
      </c>
      <c r="B2" s="137">
        <v>1</v>
      </c>
      <c r="C2" s="137">
        <v>1</v>
      </c>
      <c r="D2" s="137">
        <v>1.4950000000000001</v>
      </c>
      <c r="E2" s="137">
        <v>1.2649999999999999</v>
      </c>
      <c r="F2" s="137">
        <v>1.2649999999999999</v>
      </c>
      <c r="G2" s="31"/>
      <c r="H2" s="141" t="s">
        <v>786</v>
      </c>
      <c r="I2" s="44"/>
      <c r="J2" s="136"/>
      <c r="K2" s="31"/>
      <c r="L2" s="31"/>
      <c r="M2" s="4" t="s">
        <v>676</v>
      </c>
      <c r="N2" s="137">
        <v>1</v>
      </c>
      <c r="O2" s="137">
        <v>1</v>
      </c>
      <c r="P2" s="137">
        <v>1.4950000000000001</v>
      </c>
      <c r="Q2" s="137">
        <v>1.2649999999999999</v>
      </c>
      <c r="R2" s="137">
        <v>1.2649999999999999</v>
      </c>
      <c r="S2" s="31"/>
      <c r="T2" s="31"/>
    </row>
    <row r="3" spans="1:20" x14ac:dyDescent="0.25">
      <c r="A3" s="1"/>
      <c r="B3" s="138">
        <v>1</v>
      </c>
      <c r="C3" s="138">
        <v>1</v>
      </c>
      <c r="D3" s="138">
        <v>1.3</v>
      </c>
      <c r="E3" s="138">
        <v>1.1000000000000001</v>
      </c>
      <c r="F3" s="138">
        <v>1.1000000000000001</v>
      </c>
      <c r="G3" s="133"/>
      <c r="H3" s="142" t="s">
        <v>787</v>
      </c>
      <c r="I3" s="133"/>
      <c r="J3" s="134"/>
      <c r="K3" s="133"/>
      <c r="L3" s="133"/>
      <c r="M3" s="1"/>
      <c r="N3" s="138">
        <v>1</v>
      </c>
      <c r="O3" s="138">
        <v>1</v>
      </c>
      <c r="P3" s="138">
        <v>1.3</v>
      </c>
      <c r="Q3" s="138">
        <v>1.1000000000000001</v>
      </c>
      <c r="R3" s="138">
        <v>1.1000000000000001</v>
      </c>
      <c r="S3" s="133"/>
      <c r="T3" s="133"/>
    </row>
    <row r="4" spans="1:20" x14ac:dyDescent="0.25">
      <c r="A4" s="1"/>
      <c r="B4" s="139">
        <v>1</v>
      </c>
      <c r="C4" s="139">
        <v>1</v>
      </c>
      <c r="D4" s="139">
        <v>1</v>
      </c>
      <c r="E4" s="139">
        <v>1</v>
      </c>
      <c r="F4" s="139">
        <v>1</v>
      </c>
      <c r="H4" s="143" t="s">
        <v>773</v>
      </c>
      <c r="M4" s="1"/>
      <c r="N4" s="139">
        <v>1</v>
      </c>
      <c r="O4" s="139">
        <v>1</v>
      </c>
      <c r="P4" s="139">
        <v>1</v>
      </c>
      <c r="Q4" s="139">
        <v>1</v>
      </c>
      <c r="R4" s="139">
        <v>1</v>
      </c>
    </row>
    <row r="5" spans="1:20" x14ac:dyDescent="0.25">
      <c r="A5" s="1"/>
      <c r="B5" s="140">
        <v>1</v>
      </c>
      <c r="C5" s="140">
        <v>1</v>
      </c>
      <c r="D5" s="140">
        <v>1.2</v>
      </c>
      <c r="E5" s="140">
        <v>1.1000000000000001</v>
      </c>
      <c r="F5" s="140">
        <v>1.1000000000000001</v>
      </c>
      <c r="H5" s="144" t="s">
        <v>236</v>
      </c>
      <c r="M5" s="1"/>
      <c r="N5" s="140">
        <v>1</v>
      </c>
      <c r="O5" s="140">
        <v>1</v>
      </c>
      <c r="P5" s="140">
        <v>1.2</v>
      </c>
      <c r="Q5" s="140">
        <v>1.1000000000000001</v>
      </c>
      <c r="R5" s="140">
        <v>1.1000000000000001</v>
      </c>
    </row>
    <row r="6" spans="1:20" x14ac:dyDescent="0.25">
      <c r="A6" s="131" t="s">
        <v>677</v>
      </c>
      <c r="B6" s="137">
        <v>1</v>
      </c>
      <c r="C6" s="137">
        <v>1</v>
      </c>
      <c r="D6" s="137">
        <v>1.5</v>
      </c>
      <c r="E6" s="137">
        <v>1.2649999999999999</v>
      </c>
      <c r="F6" s="137">
        <v>1.2649999999999999</v>
      </c>
      <c r="M6" s="131" t="s">
        <v>677</v>
      </c>
      <c r="N6" s="137">
        <v>1</v>
      </c>
      <c r="O6" s="137">
        <v>1</v>
      </c>
      <c r="P6" s="137">
        <v>1.5</v>
      </c>
      <c r="Q6" s="137">
        <v>1.2649999999999999</v>
      </c>
      <c r="R6" s="137">
        <v>1.2649999999999999</v>
      </c>
    </row>
    <row r="7" spans="1:20" x14ac:dyDescent="0.25">
      <c r="B7" s="138">
        <v>1</v>
      </c>
      <c r="C7" s="138">
        <v>1</v>
      </c>
      <c r="D7" s="138">
        <v>1.5</v>
      </c>
      <c r="E7" s="138">
        <v>1.1000000000000001</v>
      </c>
      <c r="F7" s="138">
        <v>1.1000000000000001</v>
      </c>
      <c r="N7" s="138">
        <v>1</v>
      </c>
      <c r="O7" s="138">
        <v>1</v>
      </c>
      <c r="P7" s="138">
        <v>1.5</v>
      </c>
      <c r="Q7" s="138">
        <v>1.1000000000000001</v>
      </c>
      <c r="R7" s="138">
        <v>1.1000000000000001</v>
      </c>
    </row>
    <row r="8" spans="1:20" x14ac:dyDescent="0.25">
      <c r="B8" s="139">
        <v>1</v>
      </c>
      <c r="C8" s="139">
        <v>1</v>
      </c>
      <c r="D8" s="139">
        <v>1</v>
      </c>
      <c r="E8" s="139">
        <v>1</v>
      </c>
      <c r="F8" s="139">
        <v>1</v>
      </c>
      <c r="N8" s="139">
        <v>1</v>
      </c>
      <c r="O8" s="139">
        <v>1</v>
      </c>
      <c r="P8" s="139">
        <v>1</v>
      </c>
      <c r="Q8" s="139">
        <v>1</v>
      </c>
      <c r="R8" s="139">
        <v>1</v>
      </c>
    </row>
    <row r="9" spans="1:20" x14ac:dyDescent="0.25">
      <c r="B9" s="140">
        <v>1</v>
      </c>
      <c r="C9" s="140">
        <v>1</v>
      </c>
      <c r="D9" s="140">
        <v>1.3</v>
      </c>
      <c r="E9" s="140">
        <v>1.1000000000000001</v>
      </c>
      <c r="F9" s="140">
        <v>1.1000000000000001</v>
      </c>
      <c r="N9" s="140">
        <v>1</v>
      </c>
      <c r="O9" s="140">
        <v>1</v>
      </c>
      <c r="P9" s="140">
        <v>1.3</v>
      </c>
      <c r="Q9" s="140">
        <v>1.1000000000000001</v>
      </c>
      <c r="R9" s="140">
        <v>1.1000000000000001</v>
      </c>
    </row>
    <row r="10" spans="1:20" x14ac:dyDescent="0.25">
      <c r="A10" t="s">
        <v>678</v>
      </c>
      <c r="B10" s="137">
        <v>1</v>
      </c>
      <c r="C10" s="137">
        <v>1</v>
      </c>
      <c r="D10" s="137">
        <v>1.3</v>
      </c>
      <c r="E10" s="137">
        <v>1.3</v>
      </c>
      <c r="F10" s="137">
        <v>1.3</v>
      </c>
      <c r="M10" t="s">
        <v>678</v>
      </c>
      <c r="N10" s="137">
        <v>1</v>
      </c>
      <c r="O10" s="137">
        <v>1</v>
      </c>
      <c r="P10" s="137">
        <v>1.3</v>
      </c>
      <c r="Q10" s="137">
        <v>1.3</v>
      </c>
      <c r="R10" s="137">
        <v>1.3</v>
      </c>
    </row>
    <row r="11" spans="1:20" x14ac:dyDescent="0.25">
      <c r="B11" s="138">
        <v>1</v>
      </c>
      <c r="C11" s="138">
        <v>1</v>
      </c>
      <c r="D11" s="138">
        <v>1.3</v>
      </c>
      <c r="E11" s="138">
        <v>1.3</v>
      </c>
      <c r="F11" s="138">
        <v>1.3</v>
      </c>
      <c r="N11" s="138">
        <v>1</v>
      </c>
      <c r="O11" s="138">
        <v>1</v>
      </c>
      <c r="P11" s="138">
        <v>1.3</v>
      </c>
      <c r="Q11" s="138">
        <v>1.3</v>
      </c>
      <c r="R11" s="138">
        <v>1.3</v>
      </c>
    </row>
    <row r="12" spans="1:20" x14ac:dyDescent="0.25">
      <c r="B12" s="139">
        <v>1</v>
      </c>
      <c r="C12" s="139">
        <v>1</v>
      </c>
      <c r="D12" s="139">
        <v>1</v>
      </c>
      <c r="E12" s="139">
        <v>1</v>
      </c>
      <c r="F12" s="139">
        <v>1</v>
      </c>
      <c r="N12" s="139">
        <v>1</v>
      </c>
      <c r="O12" s="139">
        <v>1</v>
      </c>
      <c r="P12" s="139">
        <v>1</v>
      </c>
      <c r="Q12" s="139">
        <v>1</v>
      </c>
      <c r="R12" s="139">
        <v>1</v>
      </c>
    </row>
    <row r="13" spans="1:20" x14ac:dyDescent="0.25">
      <c r="B13" s="140">
        <v>1</v>
      </c>
      <c r="C13" s="140">
        <v>1</v>
      </c>
      <c r="D13" s="140">
        <v>1.2</v>
      </c>
      <c r="E13" s="140">
        <v>1.2</v>
      </c>
      <c r="F13" s="140">
        <v>1.2</v>
      </c>
      <c r="N13" s="140">
        <v>1</v>
      </c>
      <c r="O13" s="140">
        <v>1</v>
      </c>
      <c r="P13" s="140">
        <v>1.2</v>
      </c>
      <c r="Q13" s="140">
        <v>1.2</v>
      </c>
      <c r="R13" s="140">
        <v>1.2</v>
      </c>
    </row>
    <row r="14" spans="1:20" x14ac:dyDescent="0.25">
      <c r="A14" t="s">
        <v>679</v>
      </c>
      <c r="B14" s="137">
        <v>1</v>
      </c>
      <c r="C14" s="137">
        <v>1</v>
      </c>
      <c r="D14" s="137">
        <v>1.3</v>
      </c>
      <c r="E14" s="137">
        <v>1.3</v>
      </c>
      <c r="F14" s="137">
        <v>1.3</v>
      </c>
      <c r="M14" t="s">
        <v>679</v>
      </c>
      <c r="N14" s="137">
        <v>1</v>
      </c>
      <c r="O14" s="137">
        <v>1</v>
      </c>
      <c r="P14" s="137">
        <v>1.3</v>
      </c>
      <c r="Q14" s="137">
        <v>1.3</v>
      </c>
      <c r="R14" s="137">
        <v>1.3</v>
      </c>
    </row>
    <row r="15" spans="1:20" x14ac:dyDescent="0.25">
      <c r="B15" s="138">
        <v>1</v>
      </c>
      <c r="C15" s="138">
        <v>1</v>
      </c>
      <c r="D15" s="138">
        <v>1.3</v>
      </c>
      <c r="E15" s="138">
        <v>1.3</v>
      </c>
      <c r="F15" s="138">
        <v>1.3</v>
      </c>
      <c r="N15" s="138">
        <v>1</v>
      </c>
      <c r="O15" s="138">
        <v>1</v>
      </c>
      <c r="P15" s="138">
        <v>1.3</v>
      </c>
      <c r="Q15" s="138">
        <v>1.3</v>
      </c>
      <c r="R15" s="138">
        <v>1.3</v>
      </c>
    </row>
    <row r="16" spans="1:20" x14ac:dyDescent="0.25">
      <c r="B16" s="139">
        <v>1</v>
      </c>
      <c r="C16" s="139">
        <v>1</v>
      </c>
      <c r="D16" s="139">
        <v>1</v>
      </c>
      <c r="E16" s="139">
        <v>1</v>
      </c>
      <c r="F16" s="139">
        <v>1</v>
      </c>
      <c r="N16" s="139">
        <v>1</v>
      </c>
      <c r="O16" s="139">
        <v>1</v>
      </c>
      <c r="P16" s="139">
        <v>1</v>
      </c>
      <c r="Q16" s="139">
        <v>1</v>
      </c>
      <c r="R16" s="139">
        <v>1</v>
      </c>
    </row>
    <row r="17" spans="1:18" x14ac:dyDescent="0.25">
      <c r="B17" s="140">
        <v>1</v>
      </c>
      <c r="C17" s="140">
        <v>1</v>
      </c>
      <c r="D17" s="140">
        <v>1.375</v>
      </c>
      <c r="E17" s="140">
        <v>1.375</v>
      </c>
      <c r="F17" s="140">
        <v>1.375</v>
      </c>
      <c r="N17" s="140">
        <v>1</v>
      </c>
      <c r="O17" s="140">
        <v>1</v>
      </c>
      <c r="P17" s="140">
        <v>1.375</v>
      </c>
      <c r="Q17" s="140">
        <v>1.375</v>
      </c>
      <c r="R17" s="140">
        <v>1.375</v>
      </c>
    </row>
    <row r="18" spans="1:18" x14ac:dyDescent="0.25">
      <c r="A18" t="s">
        <v>680</v>
      </c>
      <c r="B18" s="137">
        <v>1</v>
      </c>
      <c r="C18" s="137">
        <v>1</v>
      </c>
      <c r="D18" s="137">
        <v>1.3</v>
      </c>
      <c r="E18" s="137">
        <v>1.3</v>
      </c>
      <c r="F18" s="137">
        <v>1.3</v>
      </c>
      <c r="M18" t="s">
        <v>680</v>
      </c>
      <c r="N18" s="137">
        <v>1</v>
      </c>
      <c r="O18" s="137">
        <v>1</v>
      </c>
      <c r="P18" s="137">
        <v>1.3</v>
      </c>
      <c r="Q18" s="137">
        <v>1.3</v>
      </c>
      <c r="R18" s="137">
        <v>1.3</v>
      </c>
    </row>
    <row r="19" spans="1:18" x14ac:dyDescent="0.25">
      <c r="B19" s="138">
        <v>1</v>
      </c>
      <c r="C19" s="138">
        <v>1</v>
      </c>
      <c r="D19" s="138">
        <v>2.5</v>
      </c>
      <c r="E19" s="138">
        <v>1.3</v>
      </c>
      <c r="F19" s="138">
        <v>1.3</v>
      </c>
      <c r="N19" s="138">
        <v>1</v>
      </c>
      <c r="O19" s="138">
        <v>1</v>
      </c>
      <c r="P19" s="138">
        <v>2.5</v>
      </c>
      <c r="Q19" s="138">
        <v>1.3</v>
      </c>
      <c r="R19" s="138">
        <v>1.3</v>
      </c>
    </row>
    <row r="20" spans="1:18" x14ac:dyDescent="0.25">
      <c r="B20" s="139">
        <v>1</v>
      </c>
      <c r="C20" s="139">
        <v>1</v>
      </c>
      <c r="D20" s="139">
        <v>1</v>
      </c>
      <c r="E20" s="139">
        <v>1</v>
      </c>
      <c r="F20" s="139">
        <v>1</v>
      </c>
      <c r="N20" s="139">
        <v>1</v>
      </c>
      <c r="O20" s="139">
        <v>1</v>
      </c>
      <c r="P20" s="139">
        <v>1</v>
      </c>
      <c r="Q20" s="139">
        <v>1</v>
      </c>
      <c r="R20" s="139">
        <v>1</v>
      </c>
    </row>
    <row r="21" spans="1:18" x14ac:dyDescent="0.25">
      <c r="B21" s="140">
        <v>1</v>
      </c>
      <c r="C21" s="140">
        <v>1</v>
      </c>
      <c r="D21" s="140">
        <v>1.3</v>
      </c>
      <c r="E21" s="140">
        <v>1.3</v>
      </c>
      <c r="F21" s="140">
        <v>1.3</v>
      </c>
      <c r="N21" s="140">
        <v>1</v>
      </c>
      <c r="O21" s="140">
        <v>1</v>
      </c>
      <c r="P21" s="140">
        <v>1.3</v>
      </c>
      <c r="Q21" s="140">
        <v>1.3</v>
      </c>
      <c r="R21" s="140">
        <v>1.3</v>
      </c>
    </row>
    <row r="22" spans="1:18" x14ac:dyDescent="0.25">
      <c r="A22" t="s">
        <v>681</v>
      </c>
      <c r="B22" s="137">
        <v>1</v>
      </c>
      <c r="C22" s="137">
        <v>1</v>
      </c>
      <c r="D22" s="137">
        <v>0.75</v>
      </c>
      <c r="E22" s="137">
        <v>1.4</v>
      </c>
      <c r="F22" s="137">
        <v>1.4</v>
      </c>
      <c r="M22" t="s">
        <v>681</v>
      </c>
      <c r="N22" s="137">
        <v>1</v>
      </c>
      <c r="O22" s="137">
        <v>1</v>
      </c>
      <c r="P22" s="137">
        <v>0.75</v>
      </c>
      <c r="Q22" s="137">
        <v>1.4</v>
      </c>
      <c r="R22" s="137">
        <v>1.4</v>
      </c>
    </row>
    <row r="23" spans="1:18" x14ac:dyDescent="0.25">
      <c r="B23" s="138">
        <v>1</v>
      </c>
      <c r="C23" s="138">
        <v>1</v>
      </c>
      <c r="D23" s="138">
        <v>2</v>
      </c>
      <c r="E23" s="138">
        <v>1.4</v>
      </c>
      <c r="F23" s="138">
        <v>1.4</v>
      </c>
      <c r="N23" s="138">
        <v>1</v>
      </c>
      <c r="O23" s="138">
        <v>1</v>
      </c>
      <c r="P23" s="138">
        <v>2</v>
      </c>
      <c r="Q23" s="138">
        <v>1.4</v>
      </c>
      <c r="R23" s="138">
        <v>1.4</v>
      </c>
    </row>
    <row r="24" spans="1:18" x14ac:dyDescent="0.25">
      <c r="B24" s="139">
        <v>1</v>
      </c>
      <c r="C24" s="139">
        <v>1</v>
      </c>
      <c r="D24" s="139">
        <v>1</v>
      </c>
      <c r="E24" s="139">
        <v>1</v>
      </c>
      <c r="F24" s="139">
        <v>1</v>
      </c>
      <c r="N24" s="139">
        <v>1</v>
      </c>
      <c r="O24" s="139">
        <v>1</v>
      </c>
      <c r="P24" s="139">
        <v>1</v>
      </c>
      <c r="Q24" s="139">
        <v>1</v>
      </c>
      <c r="R24" s="139">
        <v>1</v>
      </c>
    </row>
    <row r="25" spans="1:18" x14ac:dyDescent="0.25">
      <c r="B25" s="140">
        <v>1</v>
      </c>
      <c r="C25" s="140">
        <v>1</v>
      </c>
      <c r="D25" s="140">
        <v>1.2</v>
      </c>
      <c r="E25" s="140">
        <v>1.2</v>
      </c>
      <c r="F25" s="140">
        <v>1.2</v>
      </c>
      <c r="N25" s="140">
        <v>1</v>
      </c>
      <c r="O25" s="140">
        <v>1</v>
      </c>
      <c r="P25" s="140">
        <v>1.2</v>
      </c>
      <c r="Q25" s="140">
        <v>1.2</v>
      </c>
      <c r="R25" s="140">
        <v>1.2</v>
      </c>
    </row>
    <row r="26" spans="1:18" x14ac:dyDescent="0.25">
      <c r="A26" t="s">
        <v>682</v>
      </c>
      <c r="B26" s="137">
        <v>1</v>
      </c>
      <c r="C26" s="137">
        <v>1</v>
      </c>
      <c r="D26" s="137">
        <v>1.3</v>
      </c>
      <c r="E26" s="137">
        <v>1.3</v>
      </c>
      <c r="F26" s="137">
        <v>1.7</v>
      </c>
      <c r="M26" t="s">
        <v>682</v>
      </c>
      <c r="N26" s="137">
        <v>1</v>
      </c>
      <c r="O26" s="137">
        <v>1</v>
      </c>
      <c r="P26" s="137">
        <v>1.3</v>
      </c>
      <c r="Q26" s="137">
        <v>1.3</v>
      </c>
      <c r="R26" s="137">
        <v>1.7</v>
      </c>
    </row>
    <row r="27" spans="1:18" x14ac:dyDescent="0.25">
      <c r="B27" s="138">
        <v>1</v>
      </c>
      <c r="C27" s="138">
        <v>1</v>
      </c>
      <c r="D27" s="138">
        <v>1.3</v>
      </c>
      <c r="E27" s="138">
        <v>1.3</v>
      </c>
      <c r="F27" s="138">
        <v>1.7</v>
      </c>
      <c r="N27" s="138">
        <v>1</v>
      </c>
      <c r="O27" s="138">
        <v>1</v>
      </c>
      <c r="P27" s="138">
        <v>1.3</v>
      </c>
      <c r="Q27" s="138">
        <v>1.3</v>
      </c>
      <c r="R27" s="138">
        <v>1.7</v>
      </c>
    </row>
    <row r="28" spans="1:18" x14ac:dyDescent="0.25">
      <c r="B28" s="139">
        <v>1</v>
      </c>
      <c r="C28" s="139">
        <v>1</v>
      </c>
      <c r="D28" s="139">
        <v>1</v>
      </c>
      <c r="E28" s="139">
        <v>1</v>
      </c>
      <c r="F28" s="139">
        <v>1</v>
      </c>
      <c r="N28" s="139">
        <v>1</v>
      </c>
      <c r="O28" s="139">
        <v>1</v>
      </c>
      <c r="P28" s="139">
        <v>1</v>
      </c>
      <c r="Q28" s="139">
        <v>1</v>
      </c>
      <c r="R28" s="139">
        <v>1</v>
      </c>
    </row>
    <row r="29" spans="1:18" x14ac:dyDescent="0.25">
      <c r="B29" s="140">
        <v>1</v>
      </c>
      <c r="C29" s="140">
        <v>1</v>
      </c>
      <c r="D29" s="140">
        <v>1.25</v>
      </c>
      <c r="E29" s="140">
        <v>1.25</v>
      </c>
      <c r="F29" s="140">
        <v>1.75</v>
      </c>
      <c r="N29" s="140">
        <v>1</v>
      </c>
      <c r="O29" s="140">
        <v>1</v>
      </c>
      <c r="P29" s="140">
        <v>1.25</v>
      </c>
      <c r="Q29" s="140">
        <v>1.25</v>
      </c>
      <c r="R29" s="140">
        <v>1.75</v>
      </c>
    </row>
    <row r="30" spans="1:18" x14ac:dyDescent="0.25">
      <c r="A30" t="s">
        <v>712</v>
      </c>
      <c r="B30" s="137">
        <v>1</v>
      </c>
      <c r="C30" s="137">
        <v>1</v>
      </c>
      <c r="D30" s="137">
        <v>1.3</v>
      </c>
      <c r="E30" s="137">
        <v>1.3</v>
      </c>
      <c r="F30" s="137">
        <v>1.7</v>
      </c>
      <c r="M30" t="s">
        <v>712</v>
      </c>
      <c r="N30" s="137">
        <v>1</v>
      </c>
      <c r="O30" s="137">
        <v>1</v>
      </c>
      <c r="P30" s="137">
        <v>1.3</v>
      </c>
      <c r="Q30" s="137">
        <v>1.3</v>
      </c>
      <c r="R30" s="137">
        <v>1.7</v>
      </c>
    </row>
    <row r="31" spans="1:18" x14ac:dyDescent="0.25">
      <c r="B31" s="138">
        <v>1</v>
      </c>
      <c r="C31" s="138">
        <v>1</v>
      </c>
      <c r="D31" s="138">
        <v>1.3</v>
      </c>
      <c r="E31" s="138">
        <v>1.3</v>
      </c>
      <c r="F31" s="138">
        <v>1.7</v>
      </c>
      <c r="N31" s="138">
        <v>1</v>
      </c>
      <c r="O31" s="138">
        <v>1</v>
      </c>
      <c r="P31" s="138">
        <v>1.3</v>
      </c>
      <c r="Q31" s="138">
        <v>1.3</v>
      </c>
      <c r="R31" s="138">
        <v>1.7</v>
      </c>
    </row>
    <row r="32" spans="1:18" x14ac:dyDescent="0.25">
      <c r="B32" s="139">
        <v>1</v>
      </c>
      <c r="C32" s="139">
        <v>1</v>
      </c>
      <c r="D32" s="139">
        <v>1</v>
      </c>
      <c r="E32" s="139">
        <v>1</v>
      </c>
      <c r="F32" s="139">
        <v>1</v>
      </c>
      <c r="N32" s="139">
        <v>1</v>
      </c>
      <c r="O32" s="139">
        <v>1</v>
      </c>
      <c r="P32" s="139">
        <v>1</v>
      </c>
      <c r="Q32" s="139">
        <v>1</v>
      </c>
      <c r="R32" s="139">
        <v>1</v>
      </c>
    </row>
    <row r="33" spans="1:18" x14ac:dyDescent="0.25">
      <c r="B33" s="140">
        <v>1</v>
      </c>
      <c r="C33" s="140">
        <v>1</v>
      </c>
      <c r="D33" s="140">
        <v>1.25</v>
      </c>
      <c r="E33" s="140">
        <v>1.25</v>
      </c>
      <c r="F33" s="140">
        <v>1.75</v>
      </c>
      <c r="N33" s="140">
        <v>1</v>
      </c>
      <c r="O33" s="140">
        <v>1</v>
      </c>
      <c r="P33" s="140">
        <v>1.25</v>
      </c>
      <c r="Q33" s="140">
        <v>1.25</v>
      </c>
      <c r="R33" s="140">
        <v>1.75</v>
      </c>
    </row>
    <row r="34" spans="1:18" x14ac:dyDescent="0.25">
      <c r="A34" s="128" t="s">
        <v>683</v>
      </c>
      <c r="B34" s="137">
        <v>1</v>
      </c>
      <c r="C34" s="137">
        <v>1</v>
      </c>
      <c r="D34" s="137">
        <v>1.4</v>
      </c>
      <c r="E34" s="137">
        <v>1.3</v>
      </c>
      <c r="F34" s="137">
        <v>1.2</v>
      </c>
      <c r="M34" s="128" t="s">
        <v>683</v>
      </c>
      <c r="N34" s="137">
        <v>1</v>
      </c>
      <c r="O34" s="137">
        <v>1</v>
      </c>
      <c r="P34" s="137">
        <v>1.4</v>
      </c>
      <c r="Q34" s="137">
        <v>1.3</v>
      </c>
      <c r="R34" s="137">
        <v>1.2</v>
      </c>
    </row>
    <row r="35" spans="1:18" x14ac:dyDescent="0.25">
      <c r="B35" s="138">
        <v>1</v>
      </c>
      <c r="C35" s="138">
        <v>1</v>
      </c>
      <c r="D35" s="138">
        <v>1.2</v>
      </c>
      <c r="E35" s="138">
        <v>1.2</v>
      </c>
      <c r="F35" s="138">
        <v>1.1000000000000001</v>
      </c>
      <c r="N35" s="138">
        <v>1</v>
      </c>
      <c r="O35" s="138">
        <v>1</v>
      </c>
      <c r="P35" s="138">
        <v>1.2</v>
      </c>
      <c r="Q35" s="138">
        <v>1.2</v>
      </c>
      <c r="R35" s="138">
        <v>1.1000000000000001</v>
      </c>
    </row>
    <row r="36" spans="1:18" x14ac:dyDescent="0.25">
      <c r="B36" s="139">
        <v>1</v>
      </c>
      <c r="C36" s="139">
        <v>1</v>
      </c>
      <c r="D36" s="139">
        <v>1</v>
      </c>
      <c r="E36" s="139">
        <v>1</v>
      </c>
      <c r="F36" s="139">
        <v>1</v>
      </c>
      <c r="N36" s="139">
        <v>1</v>
      </c>
      <c r="O36" s="139">
        <v>1</v>
      </c>
      <c r="P36" s="139">
        <v>1</v>
      </c>
      <c r="Q36" s="139">
        <v>1</v>
      </c>
      <c r="R36" s="139">
        <v>1</v>
      </c>
    </row>
    <row r="37" spans="1:18" x14ac:dyDescent="0.25">
      <c r="B37" s="140">
        <v>1</v>
      </c>
      <c r="C37" s="140">
        <v>1</v>
      </c>
      <c r="D37" s="140">
        <v>1.25</v>
      </c>
      <c r="E37" s="140">
        <v>1.25</v>
      </c>
      <c r="F37" s="140">
        <v>1.25</v>
      </c>
      <c r="N37" s="140">
        <v>1</v>
      </c>
      <c r="O37" s="140">
        <v>1</v>
      </c>
      <c r="P37" s="140">
        <v>1.25</v>
      </c>
      <c r="Q37" s="140">
        <v>1.25</v>
      </c>
      <c r="R37" s="140">
        <v>1.25</v>
      </c>
    </row>
    <row r="38" spans="1:18" x14ac:dyDescent="0.25">
      <c r="A38" s="132" t="s">
        <v>684</v>
      </c>
      <c r="B38" s="137">
        <v>1</v>
      </c>
      <c r="C38" s="137">
        <v>1</v>
      </c>
      <c r="D38" s="137">
        <v>1.3</v>
      </c>
      <c r="E38" s="137">
        <v>1.3</v>
      </c>
      <c r="F38" s="137">
        <v>1.3</v>
      </c>
      <c r="M38" s="132" t="s">
        <v>684</v>
      </c>
      <c r="N38" s="137">
        <v>1</v>
      </c>
      <c r="O38" s="137">
        <v>1</v>
      </c>
      <c r="P38" s="137">
        <v>1.3</v>
      </c>
      <c r="Q38" s="137">
        <v>1.3</v>
      </c>
      <c r="R38" s="137">
        <v>1.3</v>
      </c>
    </row>
    <row r="39" spans="1:18" x14ac:dyDescent="0.25">
      <c r="B39" s="138">
        <v>1</v>
      </c>
      <c r="C39" s="138">
        <v>1</v>
      </c>
      <c r="D39" s="138">
        <v>1.3</v>
      </c>
      <c r="E39" s="138">
        <v>1.3</v>
      </c>
      <c r="F39" s="138">
        <v>1.3</v>
      </c>
      <c r="N39" s="138">
        <v>1</v>
      </c>
      <c r="O39" s="138">
        <v>1</v>
      </c>
      <c r="P39" s="138">
        <v>1.3</v>
      </c>
      <c r="Q39" s="138">
        <v>1.3</v>
      </c>
      <c r="R39" s="138">
        <v>1.3</v>
      </c>
    </row>
    <row r="40" spans="1:18" x14ac:dyDescent="0.25">
      <c r="B40" s="139">
        <v>1</v>
      </c>
      <c r="C40" s="139">
        <v>1</v>
      </c>
      <c r="D40" s="139">
        <v>1</v>
      </c>
      <c r="E40" s="139">
        <v>1</v>
      </c>
      <c r="F40" s="139">
        <v>1</v>
      </c>
      <c r="N40" s="139">
        <v>1</v>
      </c>
      <c r="O40" s="139">
        <v>1</v>
      </c>
      <c r="P40" s="139">
        <v>1</v>
      </c>
      <c r="Q40" s="139">
        <v>1</v>
      </c>
      <c r="R40" s="139">
        <v>1</v>
      </c>
    </row>
    <row r="41" spans="1:18" x14ac:dyDescent="0.25">
      <c r="B41" s="140">
        <v>1</v>
      </c>
      <c r="C41" s="140">
        <v>1</v>
      </c>
      <c r="D41" s="140">
        <v>1.3</v>
      </c>
      <c r="E41" s="140">
        <v>1.2</v>
      </c>
      <c r="F41" s="140">
        <v>1.2</v>
      </c>
      <c r="N41" s="140">
        <v>1</v>
      </c>
      <c r="O41" s="140">
        <v>1</v>
      </c>
      <c r="P41" s="140">
        <v>1.3</v>
      </c>
      <c r="Q41" s="140">
        <v>1.2</v>
      </c>
      <c r="R41" s="140">
        <v>1.2</v>
      </c>
    </row>
  </sheetData>
  <phoneticPr fontId="23" type="noConversion"/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45"/>
  <sheetViews>
    <sheetView workbookViewId="0">
      <selection activeCell="J19" sqref="J19"/>
    </sheetView>
  </sheetViews>
  <sheetFormatPr defaultRowHeight="15" x14ac:dyDescent="0.25"/>
  <cols>
    <col min="1" max="1" width="24.7109375" bestFit="1" customWidth="1"/>
  </cols>
  <sheetData>
    <row r="1" spans="1:22" x14ac:dyDescent="0.25">
      <c r="A1" t="s">
        <v>1</v>
      </c>
      <c r="B1" s="3" t="s">
        <v>755</v>
      </c>
      <c r="C1" s="3" t="s">
        <v>756</v>
      </c>
      <c r="D1" s="25" t="s">
        <v>757</v>
      </c>
      <c r="E1" s="3" t="s">
        <v>758</v>
      </c>
      <c r="F1" t="s">
        <v>759</v>
      </c>
      <c r="G1" s="3" t="s">
        <v>760</v>
      </c>
      <c r="H1" s="3" t="s">
        <v>761</v>
      </c>
      <c r="I1" s="3" t="s">
        <v>762</v>
      </c>
      <c r="J1" s="25" t="s">
        <v>763</v>
      </c>
      <c r="K1" s="3" t="s">
        <v>764</v>
      </c>
      <c r="L1" t="s">
        <v>765</v>
      </c>
      <c r="M1" s="3" t="s">
        <v>766</v>
      </c>
      <c r="N1" s="78"/>
      <c r="O1" s="122"/>
      <c r="P1" s="78"/>
      <c r="Q1" s="78"/>
      <c r="R1" s="78"/>
      <c r="S1" s="78"/>
      <c r="T1" s="78"/>
      <c r="U1" s="78"/>
      <c r="V1" s="78"/>
    </row>
    <row r="2" spans="1:22" x14ac:dyDescent="0.25">
      <c r="A2" s="84" t="s">
        <v>239</v>
      </c>
      <c r="B2" s="123"/>
      <c r="C2" s="8"/>
      <c r="D2" s="5"/>
      <c r="E2" s="126">
        <v>7</v>
      </c>
      <c r="F2" s="2">
        <v>7</v>
      </c>
      <c r="G2" s="22"/>
      <c r="H2" s="123"/>
      <c r="I2" s="8"/>
      <c r="J2" s="5"/>
      <c r="K2" s="126"/>
      <c r="L2" s="2"/>
      <c r="M2" s="22"/>
      <c r="N2" s="12"/>
      <c r="O2" s="31"/>
      <c r="P2" s="12"/>
      <c r="Q2" s="31"/>
      <c r="R2" s="78"/>
      <c r="S2" s="78"/>
      <c r="T2" s="78"/>
      <c r="U2" s="78"/>
      <c r="V2" s="78"/>
    </row>
    <row r="3" spans="1:22" x14ac:dyDescent="0.25">
      <c r="A3" s="85" t="s">
        <v>294</v>
      </c>
      <c r="B3" s="123"/>
      <c r="C3" s="8"/>
      <c r="D3" s="5">
        <v>7</v>
      </c>
      <c r="E3" s="126">
        <v>7</v>
      </c>
      <c r="F3" s="2"/>
      <c r="G3" s="6"/>
      <c r="H3" s="123"/>
      <c r="I3" s="8"/>
      <c r="J3" s="5"/>
      <c r="K3" s="126"/>
      <c r="L3" s="2"/>
      <c r="M3" s="6"/>
      <c r="N3" s="12"/>
      <c r="O3" s="12"/>
      <c r="P3" s="12"/>
      <c r="Q3" s="12"/>
      <c r="R3" s="78"/>
      <c r="S3" s="78"/>
      <c r="T3" s="78"/>
      <c r="U3" s="78"/>
      <c r="V3" s="78"/>
    </row>
    <row r="4" spans="1:22" x14ac:dyDescent="0.25">
      <c r="A4" s="10" t="s">
        <v>288</v>
      </c>
      <c r="B4" s="124"/>
      <c r="C4" s="8"/>
      <c r="D4" s="5"/>
      <c r="E4" s="127"/>
      <c r="F4" s="2"/>
      <c r="G4" s="6"/>
      <c r="H4" s="124"/>
      <c r="I4" s="8"/>
      <c r="J4" s="5"/>
      <c r="K4" s="127"/>
      <c r="L4" s="2">
        <v>-30</v>
      </c>
      <c r="M4" s="6"/>
      <c r="N4" s="12"/>
      <c r="O4" s="12"/>
      <c r="P4" s="12"/>
      <c r="Q4" s="12"/>
      <c r="R4" s="78"/>
      <c r="S4" s="78"/>
      <c r="T4" s="78"/>
      <c r="U4" s="78"/>
      <c r="V4" s="78"/>
    </row>
    <row r="5" spans="1:22" x14ac:dyDescent="0.25">
      <c r="A5" s="10" t="s">
        <v>349</v>
      </c>
      <c r="B5" s="125"/>
      <c r="C5" s="8"/>
      <c r="D5" s="5"/>
      <c r="E5" s="127"/>
      <c r="F5" s="2"/>
      <c r="G5" s="6"/>
      <c r="H5" s="125"/>
      <c r="I5" s="8"/>
      <c r="J5" s="5"/>
      <c r="K5" s="127"/>
      <c r="L5" s="2"/>
      <c r="M5" s="6">
        <v>-20</v>
      </c>
      <c r="N5" s="12"/>
      <c r="O5" s="12"/>
      <c r="P5" s="12"/>
      <c r="Q5" s="12"/>
      <c r="R5" s="78"/>
      <c r="S5" s="78"/>
      <c r="T5" s="78"/>
      <c r="U5" s="78"/>
      <c r="V5" s="78"/>
    </row>
    <row r="6" spans="1:22" x14ac:dyDescent="0.25">
      <c r="A6" s="42" t="s">
        <v>327</v>
      </c>
      <c r="B6" s="125"/>
      <c r="C6" s="8"/>
      <c r="D6" s="5"/>
      <c r="E6" s="127">
        <v>7</v>
      </c>
      <c r="F6" s="2">
        <v>7</v>
      </c>
      <c r="G6" s="43"/>
      <c r="H6" s="125"/>
      <c r="I6" s="8"/>
      <c r="J6" s="5"/>
      <c r="K6" s="127"/>
      <c r="L6" s="2"/>
      <c r="M6" s="43"/>
      <c r="N6" s="12"/>
      <c r="O6" s="12"/>
      <c r="P6" s="12"/>
      <c r="Q6" s="12"/>
      <c r="R6" s="78"/>
      <c r="S6" s="78"/>
      <c r="T6" s="78"/>
      <c r="U6" s="78"/>
      <c r="V6" s="78"/>
    </row>
    <row r="7" spans="1:22" x14ac:dyDescent="0.25">
      <c r="A7" s="42" t="s">
        <v>337</v>
      </c>
      <c r="B7" s="125"/>
      <c r="C7" s="8"/>
      <c r="D7" s="5"/>
      <c r="E7" s="127"/>
      <c r="F7" s="2">
        <v>15</v>
      </c>
      <c r="G7" s="6"/>
      <c r="H7" s="125"/>
      <c r="I7" s="8"/>
      <c r="J7" s="5"/>
      <c r="K7" s="127"/>
      <c r="L7" s="2"/>
      <c r="M7" s="6"/>
      <c r="N7" s="12"/>
      <c r="O7" s="12"/>
      <c r="P7" s="12"/>
      <c r="Q7" s="12"/>
      <c r="R7" s="78"/>
      <c r="S7" s="78"/>
      <c r="T7" s="78"/>
      <c r="U7" s="78"/>
      <c r="V7" s="78"/>
    </row>
    <row r="8" spans="1:22" x14ac:dyDescent="0.25">
      <c r="A8" s="10" t="s">
        <v>526</v>
      </c>
      <c r="B8" s="123"/>
      <c r="C8" s="8">
        <v>7</v>
      </c>
      <c r="D8" s="5"/>
      <c r="E8" s="127">
        <v>7</v>
      </c>
      <c r="F8" s="2"/>
      <c r="G8" s="6"/>
      <c r="H8" s="123"/>
      <c r="I8" s="8"/>
      <c r="J8" s="5"/>
      <c r="K8" s="127"/>
      <c r="L8" s="2"/>
      <c r="M8" s="6"/>
      <c r="N8" s="12"/>
      <c r="O8" s="12"/>
      <c r="P8" s="12"/>
      <c r="Q8" s="12"/>
      <c r="R8" s="78"/>
      <c r="S8" s="78"/>
      <c r="T8" s="78"/>
      <c r="U8" s="78"/>
      <c r="V8" s="78"/>
    </row>
    <row r="9" spans="1:22" x14ac:dyDescent="0.25">
      <c r="A9" s="10" t="s">
        <v>516</v>
      </c>
      <c r="B9" s="123"/>
      <c r="C9" s="8"/>
      <c r="D9" s="5"/>
      <c r="E9" s="127">
        <v>7</v>
      </c>
      <c r="F9" s="2"/>
      <c r="G9" s="6"/>
      <c r="H9" s="123"/>
      <c r="I9" s="8"/>
      <c r="J9" s="5"/>
      <c r="K9" s="127"/>
      <c r="L9" s="2"/>
      <c r="M9" s="6"/>
      <c r="N9" s="12"/>
      <c r="O9" s="12"/>
      <c r="P9" s="12"/>
      <c r="Q9" s="12"/>
      <c r="R9" s="78"/>
      <c r="S9" s="78"/>
      <c r="T9" s="78"/>
      <c r="U9" s="78"/>
      <c r="V9" s="78"/>
    </row>
    <row r="10" spans="1:22" x14ac:dyDescent="0.25">
      <c r="A10" s="10" t="s">
        <v>487</v>
      </c>
      <c r="B10" s="125"/>
      <c r="C10" s="8">
        <v>7</v>
      </c>
      <c r="D10" s="5"/>
      <c r="E10" s="127">
        <v>7</v>
      </c>
      <c r="F10" s="2"/>
      <c r="G10" s="6"/>
      <c r="H10" s="125"/>
      <c r="I10" s="8"/>
      <c r="J10" s="5"/>
      <c r="K10" s="127"/>
      <c r="L10" s="2"/>
      <c r="M10" s="6"/>
      <c r="N10" s="12"/>
      <c r="O10" s="12"/>
      <c r="P10" s="12"/>
      <c r="Q10" s="12"/>
      <c r="R10" s="78"/>
      <c r="S10" s="78"/>
      <c r="T10" s="78"/>
      <c r="U10" s="78"/>
      <c r="V10" s="78"/>
    </row>
    <row r="11" spans="1:22" x14ac:dyDescent="0.25">
      <c r="A11" s="10" t="s">
        <v>467</v>
      </c>
      <c r="B11" s="123"/>
      <c r="C11" s="8"/>
      <c r="D11" s="5">
        <v>7</v>
      </c>
      <c r="E11" s="127"/>
      <c r="F11" s="2"/>
      <c r="G11" s="6">
        <v>7</v>
      </c>
      <c r="H11" s="123"/>
      <c r="I11" s="8"/>
      <c r="J11" s="5"/>
      <c r="K11" s="127"/>
      <c r="L11" s="2"/>
      <c r="M11" s="6"/>
      <c r="N11" s="12"/>
      <c r="O11" s="12"/>
      <c r="P11" s="12"/>
      <c r="Q11" s="12"/>
      <c r="R11" s="78"/>
      <c r="S11" s="78"/>
      <c r="T11" s="78"/>
      <c r="U11" s="78"/>
      <c r="V11" s="78"/>
    </row>
    <row r="12" spans="1:22" x14ac:dyDescent="0.25">
      <c r="A12" s="10" t="s">
        <v>471</v>
      </c>
      <c r="B12" s="125"/>
      <c r="C12" s="8"/>
      <c r="D12" s="5"/>
      <c r="E12" s="127"/>
      <c r="F12" s="2">
        <v>5</v>
      </c>
      <c r="G12" s="6"/>
      <c r="H12" s="125"/>
      <c r="I12" s="8"/>
      <c r="J12" s="5"/>
      <c r="K12" s="127"/>
      <c r="L12" s="2"/>
      <c r="M12" s="6"/>
      <c r="N12" s="12"/>
      <c r="O12" s="12"/>
      <c r="P12" s="12"/>
      <c r="Q12" s="12"/>
      <c r="R12" s="78"/>
      <c r="S12" s="78"/>
      <c r="T12" s="78"/>
      <c r="U12" s="78"/>
      <c r="V12" s="78"/>
    </row>
    <row r="13" spans="1:22" x14ac:dyDescent="0.25">
      <c r="A13" s="10" t="s">
        <v>317</v>
      </c>
      <c r="B13" s="124"/>
      <c r="C13" s="8">
        <v>10</v>
      </c>
      <c r="D13" s="5">
        <v>10</v>
      </c>
      <c r="E13" s="127">
        <v>10</v>
      </c>
      <c r="F13" s="2">
        <v>10</v>
      </c>
      <c r="G13" s="6">
        <v>10</v>
      </c>
      <c r="H13" s="124"/>
      <c r="I13" s="8"/>
      <c r="J13" s="5"/>
      <c r="K13" s="127"/>
      <c r="L13" s="2"/>
      <c r="M13" s="6"/>
      <c r="N13" s="12"/>
      <c r="O13" s="12"/>
      <c r="P13" s="12"/>
      <c r="Q13" s="12"/>
      <c r="R13" s="78"/>
      <c r="S13" s="78"/>
      <c r="T13" s="78"/>
      <c r="U13" s="78"/>
      <c r="V13" s="78"/>
    </row>
    <row r="14" spans="1:22" x14ac:dyDescent="0.25">
      <c r="A14" s="10" t="s">
        <v>365</v>
      </c>
      <c r="B14" s="125"/>
      <c r="C14" s="8"/>
      <c r="D14" s="5">
        <v>7</v>
      </c>
      <c r="E14" s="127"/>
      <c r="F14" s="2"/>
      <c r="G14" s="6">
        <v>7</v>
      </c>
      <c r="H14" s="125"/>
      <c r="I14" s="8"/>
      <c r="J14" s="5"/>
      <c r="K14" s="127"/>
      <c r="L14" s="2"/>
      <c r="M14" s="6"/>
      <c r="N14" s="12"/>
      <c r="O14" s="12"/>
      <c r="P14" s="12"/>
      <c r="Q14" s="12"/>
      <c r="R14" s="78"/>
      <c r="S14" s="78"/>
      <c r="T14" s="78"/>
      <c r="U14" s="78"/>
      <c r="V14" s="78"/>
    </row>
    <row r="15" spans="1:22" x14ac:dyDescent="0.25">
      <c r="A15" s="10" t="s">
        <v>368</v>
      </c>
      <c r="B15" s="125"/>
      <c r="C15" s="8"/>
      <c r="D15" s="5"/>
      <c r="E15" s="127"/>
      <c r="F15" s="2">
        <v>15</v>
      </c>
      <c r="G15" s="6"/>
      <c r="H15" s="125"/>
      <c r="I15" s="8"/>
      <c r="J15" s="5"/>
      <c r="K15" s="127"/>
      <c r="L15" s="2"/>
      <c r="M15" s="6"/>
      <c r="N15" s="12"/>
      <c r="O15" s="12"/>
      <c r="P15" s="12"/>
      <c r="Q15" s="12"/>
      <c r="R15" s="78"/>
      <c r="S15" s="78"/>
      <c r="T15" s="78"/>
      <c r="U15" s="78"/>
      <c r="V15" s="78"/>
    </row>
    <row r="16" spans="1:22" x14ac:dyDescent="0.25">
      <c r="A16" s="10" t="s">
        <v>148</v>
      </c>
      <c r="B16" s="124"/>
      <c r="C16" s="8"/>
      <c r="D16" s="5"/>
      <c r="E16" s="127">
        <v>20</v>
      </c>
      <c r="F16" s="2"/>
      <c r="G16" s="6"/>
      <c r="H16" s="124"/>
      <c r="I16" s="8"/>
      <c r="J16" s="5"/>
      <c r="K16" s="127"/>
      <c r="L16" s="2"/>
      <c r="M16" s="6"/>
      <c r="N16" s="12"/>
      <c r="O16" s="12"/>
      <c r="P16" s="12"/>
      <c r="Q16" s="12"/>
      <c r="R16" s="78"/>
      <c r="S16" s="78"/>
      <c r="T16" s="78"/>
      <c r="U16" s="78"/>
      <c r="V16" s="78"/>
    </row>
    <row r="17" spans="1:22" x14ac:dyDescent="0.25">
      <c r="A17" s="10" t="s">
        <v>142</v>
      </c>
      <c r="B17" s="125"/>
      <c r="C17" s="8"/>
      <c r="D17" s="5"/>
      <c r="E17" s="127"/>
      <c r="F17" s="2"/>
      <c r="G17" s="6">
        <v>20</v>
      </c>
      <c r="H17" s="125"/>
      <c r="I17" s="8"/>
      <c r="J17" s="5"/>
      <c r="K17" s="127"/>
      <c r="L17" s="2"/>
      <c r="M17" s="6"/>
      <c r="N17" s="12"/>
      <c r="O17" s="12"/>
      <c r="P17" s="12"/>
      <c r="Q17" s="12"/>
      <c r="R17" s="78"/>
      <c r="S17" s="78"/>
      <c r="T17" s="78"/>
      <c r="U17" s="78"/>
      <c r="V17" s="78"/>
    </row>
    <row r="18" spans="1:22" x14ac:dyDescent="0.25">
      <c r="A18" s="10" t="s">
        <v>147</v>
      </c>
      <c r="B18" s="123"/>
      <c r="C18" s="8"/>
      <c r="D18" s="5"/>
      <c r="E18" s="127"/>
      <c r="F18" s="2">
        <v>20</v>
      </c>
      <c r="G18" s="6"/>
      <c r="H18" s="123"/>
      <c r="I18" s="8"/>
      <c r="J18" s="5"/>
      <c r="K18" s="127"/>
      <c r="L18" s="2"/>
      <c r="M18" s="6"/>
      <c r="N18" s="12"/>
      <c r="O18" s="12"/>
      <c r="P18" s="12"/>
      <c r="Q18" s="12"/>
      <c r="R18" s="78"/>
      <c r="S18" s="78"/>
      <c r="T18" s="78"/>
      <c r="U18" s="78"/>
      <c r="V18" s="78"/>
    </row>
    <row r="19" spans="1:22" x14ac:dyDescent="0.25">
      <c r="A19" s="10" t="s">
        <v>375</v>
      </c>
      <c r="B19" s="125"/>
      <c r="C19" s="8"/>
      <c r="D19" s="5"/>
      <c r="E19" s="127">
        <v>20</v>
      </c>
      <c r="F19" s="2"/>
      <c r="G19" s="6"/>
      <c r="H19" s="125"/>
      <c r="I19" s="8"/>
      <c r="J19" s="5"/>
      <c r="K19" s="127"/>
      <c r="L19" s="2"/>
      <c r="M19" s="6"/>
      <c r="N19" s="12"/>
      <c r="O19" s="12"/>
      <c r="P19" s="12"/>
      <c r="Q19" s="12"/>
      <c r="R19" s="78"/>
      <c r="S19" s="78"/>
      <c r="T19" s="78"/>
      <c r="U19" s="78"/>
      <c r="V19" s="78"/>
    </row>
    <row r="20" spans="1:22" x14ac:dyDescent="0.25">
      <c r="A20" s="10" t="s">
        <v>219</v>
      </c>
      <c r="B20" s="123"/>
      <c r="C20" s="8">
        <v>20</v>
      </c>
      <c r="D20" s="5"/>
      <c r="E20" s="127"/>
      <c r="F20" s="2"/>
      <c r="G20" s="6"/>
      <c r="H20" s="123"/>
      <c r="I20" s="8"/>
      <c r="J20" s="5"/>
      <c r="K20" s="127"/>
      <c r="L20" s="2"/>
      <c r="M20" s="6"/>
      <c r="N20" s="12"/>
      <c r="O20" s="12"/>
      <c r="P20" s="12"/>
      <c r="Q20" s="12"/>
      <c r="R20" s="78"/>
      <c r="S20" s="78"/>
      <c r="T20" s="78"/>
      <c r="U20" s="78"/>
      <c r="V20" s="78"/>
    </row>
    <row r="21" spans="1:22" x14ac:dyDescent="0.25">
      <c r="A21" s="10" t="s">
        <v>143</v>
      </c>
      <c r="B21" s="125"/>
      <c r="C21" s="8"/>
      <c r="D21" s="5">
        <v>40</v>
      </c>
      <c r="E21" s="127"/>
      <c r="F21" s="2"/>
      <c r="G21" s="6"/>
      <c r="H21" s="125"/>
      <c r="I21" s="8"/>
      <c r="J21" s="5"/>
      <c r="K21" s="127"/>
      <c r="L21" s="2"/>
      <c r="M21" s="6"/>
      <c r="N21" s="12"/>
      <c r="O21" s="12"/>
      <c r="P21" s="12"/>
      <c r="Q21" s="12"/>
      <c r="R21" s="78"/>
      <c r="S21" s="78"/>
      <c r="T21" s="78"/>
      <c r="U21" s="78"/>
      <c r="V21" s="78"/>
    </row>
    <row r="22" spans="1:22" x14ac:dyDescent="0.25">
      <c r="A22" s="10" t="s">
        <v>376</v>
      </c>
      <c r="B22" s="123"/>
      <c r="C22" s="8"/>
      <c r="D22" s="5"/>
      <c r="E22" s="127"/>
      <c r="F22" s="2"/>
      <c r="G22" s="6">
        <v>40</v>
      </c>
      <c r="H22" s="123"/>
      <c r="I22" s="8"/>
      <c r="J22" s="5"/>
      <c r="K22" s="127"/>
      <c r="L22" s="2"/>
      <c r="M22" s="6"/>
      <c r="N22" s="12"/>
      <c r="O22" s="12"/>
      <c r="P22" s="12"/>
      <c r="Q22" s="12"/>
      <c r="R22" s="78"/>
      <c r="S22" s="78"/>
      <c r="T22" s="78"/>
      <c r="U22" s="78"/>
      <c r="V22" s="78"/>
    </row>
    <row r="23" spans="1:22" x14ac:dyDescent="0.25">
      <c r="A23" s="10" t="s">
        <v>377</v>
      </c>
      <c r="B23" s="123"/>
      <c r="C23" s="8"/>
      <c r="D23" s="5"/>
      <c r="E23" s="127">
        <v>40</v>
      </c>
      <c r="F23" s="2"/>
      <c r="G23" s="6"/>
      <c r="H23" s="123"/>
      <c r="I23" s="8"/>
      <c r="J23" s="5"/>
      <c r="K23" s="127"/>
      <c r="L23" s="2"/>
      <c r="M23" s="6"/>
      <c r="N23" s="12"/>
      <c r="O23" s="12"/>
      <c r="P23" s="12"/>
      <c r="Q23" s="12"/>
      <c r="R23" s="78"/>
      <c r="S23" s="78"/>
      <c r="T23" s="78"/>
      <c r="U23" s="78"/>
      <c r="V23" s="78"/>
    </row>
    <row r="24" spans="1:22" x14ac:dyDescent="0.25">
      <c r="A24" s="10" t="s">
        <v>378</v>
      </c>
      <c r="B24" s="125"/>
      <c r="C24" s="8"/>
      <c r="D24" s="5"/>
      <c r="E24" s="127"/>
      <c r="F24" s="2">
        <v>40</v>
      </c>
      <c r="G24" s="6"/>
      <c r="H24" s="125"/>
      <c r="I24" s="8"/>
      <c r="J24" s="5"/>
      <c r="K24" s="127"/>
      <c r="L24" s="2"/>
      <c r="M24" s="6"/>
      <c r="N24" s="12"/>
      <c r="O24" s="12"/>
      <c r="P24" s="12"/>
      <c r="Q24" s="12"/>
      <c r="R24" s="78"/>
      <c r="S24" s="78"/>
      <c r="T24" s="78"/>
      <c r="U24" s="78"/>
      <c r="V24" s="78"/>
    </row>
    <row r="25" spans="1:22" x14ac:dyDescent="0.25">
      <c r="A25" s="10" t="s">
        <v>379</v>
      </c>
      <c r="B25" s="125"/>
      <c r="C25" s="8">
        <v>40</v>
      </c>
      <c r="D25" s="5">
        <v>40</v>
      </c>
      <c r="E25" s="127">
        <v>40</v>
      </c>
      <c r="F25" s="2">
        <v>40</v>
      </c>
      <c r="G25" s="6">
        <v>40</v>
      </c>
      <c r="H25" s="125"/>
      <c r="I25" s="8"/>
      <c r="J25" s="5"/>
      <c r="K25" s="127"/>
      <c r="L25" s="2"/>
      <c r="M25" s="6"/>
      <c r="N25" s="12"/>
      <c r="O25" s="12"/>
      <c r="P25" s="12"/>
      <c r="Q25" s="12"/>
      <c r="R25" s="78"/>
      <c r="S25" s="78"/>
      <c r="T25" s="78"/>
      <c r="U25" s="78"/>
      <c r="V25" s="78"/>
    </row>
    <row r="26" spans="1:22" x14ac:dyDescent="0.25">
      <c r="A26" s="10" t="s">
        <v>217</v>
      </c>
      <c r="B26" s="123"/>
      <c r="C26" s="8"/>
      <c r="D26" s="5"/>
      <c r="E26" s="127">
        <v>20</v>
      </c>
      <c r="F26" s="2"/>
      <c r="G26" s="6">
        <v>20</v>
      </c>
      <c r="H26" s="123"/>
      <c r="I26" s="8"/>
      <c r="J26" s="5"/>
      <c r="K26" s="127"/>
      <c r="L26" s="2"/>
      <c r="M26" s="6"/>
      <c r="N26" s="12"/>
      <c r="O26" s="12"/>
      <c r="P26" s="12"/>
      <c r="Q26" s="12"/>
      <c r="R26" s="78"/>
      <c r="S26" s="78"/>
      <c r="T26" s="78"/>
      <c r="U26" s="78"/>
      <c r="V26" s="78"/>
    </row>
    <row r="27" spans="1:22" x14ac:dyDescent="0.25">
      <c r="A27" s="10" t="s">
        <v>388</v>
      </c>
      <c r="B27" s="123"/>
      <c r="C27" s="8"/>
      <c r="D27" s="5"/>
      <c r="E27" s="127">
        <v>7</v>
      </c>
      <c r="F27" s="2"/>
      <c r="G27" s="6">
        <v>7</v>
      </c>
      <c r="H27" s="123"/>
      <c r="I27" s="8"/>
      <c r="J27" s="5"/>
      <c r="K27" s="127"/>
      <c r="L27" s="2"/>
      <c r="M27" s="6"/>
      <c r="N27" s="12"/>
      <c r="O27" s="12"/>
      <c r="P27" s="12"/>
      <c r="Q27" s="12"/>
      <c r="R27" s="78"/>
      <c r="S27" s="78"/>
      <c r="T27" s="78"/>
      <c r="U27" s="78"/>
      <c r="V27" s="78"/>
    </row>
    <row r="28" spans="1:22" x14ac:dyDescent="0.25">
      <c r="A28" s="10" t="s">
        <v>394</v>
      </c>
      <c r="B28" s="123"/>
      <c r="C28" s="8"/>
      <c r="D28" s="5"/>
      <c r="E28" s="127"/>
      <c r="F28" s="2">
        <v>15</v>
      </c>
      <c r="G28" s="6"/>
      <c r="H28" s="123"/>
      <c r="I28" s="8"/>
      <c r="J28" s="5"/>
      <c r="K28" s="127"/>
      <c r="L28" s="2"/>
      <c r="M28" s="6"/>
      <c r="N28" s="12"/>
      <c r="O28" s="12"/>
      <c r="P28" s="12"/>
      <c r="Q28" s="12"/>
      <c r="R28" s="78"/>
      <c r="S28" s="78"/>
      <c r="T28" s="78"/>
      <c r="U28" s="78"/>
      <c r="V28" s="78"/>
    </row>
    <row r="29" spans="1:22" x14ac:dyDescent="0.25">
      <c r="A29" s="10" t="s">
        <v>397</v>
      </c>
      <c r="B29" s="123"/>
      <c r="C29" s="8"/>
      <c r="D29" s="5"/>
      <c r="E29" s="127"/>
      <c r="F29" s="2">
        <v>7</v>
      </c>
      <c r="G29" s="6">
        <v>7</v>
      </c>
      <c r="H29" s="123"/>
      <c r="I29" s="8"/>
      <c r="J29" s="5"/>
      <c r="K29" s="127"/>
      <c r="L29" s="2"/>
      <c r="M29" s="6"/>
      <c r="N29" s="12"/>
      <c r="O29" s="12"/>
      <c r="P29" s="12"/>
      <c r="Q29" s="12"/>
      <c r="R29" s="78"/>
      <c r="S29" s="78"/>
      <c r="T29" s="78"/>
      <c r="U29" s="78"/>
      <c r="V29" s="78"/>
    </row>
    <row r="30" spans="1:22" x14ac:dyDescent="0.25">
      <c r="A30" s="10" t="s">
        <v>404</v>
      </c>
      <c r="B30" s="123"/>
      <c r="C30" s="8"/>
      <c r="D30" s="5"/>
      <c r="E30" s="127"/>
      <c r="F30" s="2">
        <v>15</v>
      </c>
      <c r="G30" s="6"/>
      <c r="H30" s="123"/>
      <c r="I30" s="8"/>
      <c r="J30" s="5"/>
      <c r="K30" s="127"/>
      <c r="L30" s="2"/>
      <c r="M30" s="6"/>
      <c r="N30" s="12"/>
      <c r="O30" s="12"/>
      <c r="P30" s="12"/>
      <c r="Q30" s="12"/>
      <c r="R30" s="78"/>
      <c r="S30" s="78"/>
      <c r="T30" s="78"/>
      <c r="U30" s="78"/>
      <c r="V30" s="78"/>
    </row>
    <row r="31" spans="1:22" x14ac:dyDescent="0.25">
      <c r="A31" s="10" t="s">
        <v>426</v>
      </c>
      <c r="B31" s="123"/>
      <c r="C31" s="8"/>
      <c r="D31" s="5">
        <v>13</v>
      </c>
      <c r="E31" s="127"/>
      <c r="F31" s="2"/>
      <c r="G31" s="6"/>
      <c r="H31" s="123"/>
      <c r="I31" s="8"/>
      <c r="J31" s="5"/>
      <c r="K31" s="127"/>
      <c r="L31" s="2"/>
      <c r="M31" s="6"/>
      <c r="N31" s="12"/>
      <c r="O31" s="12"/>
      <c r="P31" s="12"/>
      <c r="Q31" s="12"/>
      <c r="R31" s="78"/>
      <c r="S31" s="78"/>
      <c r="T31" s="78"/>
      <c r="U31" s="78"/>
      <c r="V31" s="78"/>
    </row>
    <row r="32" spans="1:22" x14ac:dyDescent="0.25">
      <c r="A32" s="10" t="s">
        <v>414</v>
      </c>
      <c r="B32" s="123"/>
      <c r="C32" s="8"/>
      <c r="D32" s="5">
        <v>7</v>
      </c>
      <c r="E32" s="127"/>
      <c r="F32" s="2"/>
      <c r="G32" s="43">
        <v>7</v>
      </c>
      <c r="H32" s="123"/>
      <c r="I32" s="8"/>
      <c r="J32" s="5"/>
      <c r="K32" s="127"/>
      <c r="L32" s="2"/>
      <c r="M32" s="43"/>
      <c r="N32" s="12"/>
      <c r="O32" s="12"/>
      <c r="P32" s="12"/>
      <c r="Q32" s="12"/>
      <c r="R32" s="78"/>
      <c r="S32" s="78"/>
      <c r="T32" s="78"/>
      <c r="U32" s="78"/>
      <c r="V32" s="78"/>
    </row>
    <row r="33" spans="1:22" x14ac:dyDescent="0.25">
      <c r="A33" s="10" t="s">
        <v>420</v>
      </c>
      <c r="B33" s="123"/>
      <c r="C33" s="8"/>
      <c r="D33" s="5"/>
      <c r="E33" s="127"/>
      <c r="F33" s="2">
        <v>10</v>
      </c>
      <c r="G33" s="6"/>
      <c r="H33" s="123"/>
      <c r="I33" s="8"/>
      <c r="J33" s="5"/>
      <c r="K33" s="127"/>
      <c r="L33" s="2"/>
      <c r="M33" s="6"/>
      <c r="N33" s="12"/>
      <c r="O33" s="12"/>
      <c r="P33" s="12"/>
      <c r="Q33" s="12"/>
      <c r="R33" s="78"/>
      <c r="S33" s="78"/>
      <c r="T33" s="78"/>
      <c r="U33" s="78"/>
      <c r="V33" s="78"/>
    </row>
    <row r="34" spans="1:22" x14ac:dyDescent="0.25">
      <c r="A34" s="10" t="s">
        <v>260</v>
      </c>
      <c r="B34" s="123"/>
      <c r="C34" s="8">
        <v>7</v>
      </c>
      <c r="D34" s="5">
        <v>7</v>
      </c>
      <c r="E34" s="127"/>
      <c r="F34" s="2"/>
      <c r="G34" s="6"/>
      <c r="H34" s="123"/>
      <c r="I34" s="8"/>
      <c r="J34" s="5"/>
      <c r="K34" s="127"/>
      <c r="L34" s="2"/>
      <c r="M34" s="6"/>
      <c r="N34" s="12"/>
      <c r="O34" s="12"/>
      <c r="P34" s="12"/>
      <c r="Q34" s="12"/>
      <c r="R34" s="78"/>
      <c r="S34" s="78"/>
      <c r="T34" s="78"/>
      <c r="U34" s="78"/>
      <c r="V34" s="78"/>
    </row>
    <row r="35" spans="1:22" x14ac:dyDescent="0.25">
      <c r="A35" s="10" t="s">
        <v>265</v>
      </c>
      <c r="B35" s="123"/>
      <c r="C35" s="8">
        <v>15</v>
      </c>
      <c r="D35" s="5"/>
      <c r="E35" s="127">
        <v>15</v>
      </c>
      <c r="F35" s="2"/>
      <c r="G35" s="6"/>
      <c r="H35" s="123"/>
      <c r="I35" s="8"/>
      <c r="J35" s="5"/>
      <c r="K35" s="127"/>
      <c r="L35" s="2"/>
      <c r="M35" s="6"/>
    </row>
    <row r="36" spans="1:22" x14ac:dyDescent="0.25">
      <c r="A36" s="10" t="s">
        <v>266</v>
      </c>
      <c r="B36" s="123"/>
      <c r="C36" s="8"/>
      <c r="D36" s="5"/>
      <c r="E36" s="127"/>
      <c r="F36" s="2">
        <v>15</v>
      </c>
      <c r="G36" s="6"/>
      <c r="H36" s="123"/>
      <c r="I36" s="8"/>
      <c r="J36" s="5"/>
      <c r="K36" s="127"/>
      <c r="L36" s="2"/>
      <c r="M36" s="6"/>
    </row>
    <row r="37" spans="1:22" x14ac:dyDescent="0.25">
      <c r="A37" s="10" t="s">
        <v>277</v>
      </c>
      <c r="B37" s="123"/>
      <c r="C37" s="8">
        <v>7</v>
      </c>
      <c r="D37" s="5"/>
      <c r="E37" s="127"/>
      <c r="F37" s="2">
        <v>7</v>
      </c>
      <c r="G37" s="6"/>
      <c r="H37" s="123"/>
      <c r="I37" s="8"/>
      <c r="J37" s="5"/>
      <c r="K37" s="127"/>
      <c r="L37" s="2"/>
      <c r="M37" s="6"/>
    </row>
    <row r="38" spans="1:22" x14ac:dyDescent="0.25">
      <c r="A38" s="10" t="s">
        <v>282</v>
      </c>
      <c r="B38" s="123"/>
      <c r="C38" s="8"/>
      <c r="D38" s="5"/>
      <c r="E38" s="127"/>
      <c r="F38" s="2">
        <v>10</v>
      </c>
      <c r="G38" s="6"/>
      <c r="H38" s="123"/>
      <c r="I38" s="8"/>
      <c r="J38" s="5"/>
      <c r="K38" s="127"/>
      <c r="L38" s="2"/>
      <c r="M38" s="6"/>
    </row>
    <row r="39" spans="1:22" x14ac:dyDescent="0.25">
      <c r="A39" s="10" t="s">
        <v>60</v>
      </c>
      <c r="B39" s="123"/>
      <c r="C39" s="8"/>
      <c r="D39" s="5"/>
      <c r="E39" s="127"/>
      <c r="F39" s="2">
        <v>15</v>
      </c>
      <c r="G39" s="6">
        <v>15</v>
      </c>
      <c r="H39" s="123"/>
      <c r="I39" s="8"/>
      <c r="J39" s="5"/>
      <c r="K39" s="127"/>
      <c r="L39" s="2"/>
      <c r="M39" s="6"/>
    </row>
    <row r="40" spans="1:22" x14ac:dyDescent="0.25">
      <c r="A40" s="10" t="s">
        <v>299</v>
      </c>
      <c r="B40" s="123"/>
      <c r="C40" s="8"/>
      <c r="D40" s="5"/>
      <c r="E40" s="127"/>
      <c r="F40" s="2">
        <v>15</v>
      </c>
      <c r="G40" s="6"/>
      <c r="H40" s="123"/>
      <c r="I40" s="8"/>
      <c r="J40" s="5"/>
      <c r="K40" s="127"/>
      <c r="L40" s="2"/>
      <c r="M40" s="6"/>
    </row>
    <row r="41" spans="1:22" x14ac:dyDescent="0.25">
      <c r="A41" s="10" t="s">
        <v>244</v>
      </c>
      <c r="B41" s="123"/>
      <c r="C41" s="8"/>
      <c r="D41" s="5"/>
      <c r="E41" s="127"/>
      <c r="F41" s="2">
        <v>10</v>
      </c>
      <c r="G41" s="6"/>
      <c r="H41" s="123"/>
      <c r="I41" s="8"/>
      <c r="J41" s="5"/>
      <c r="K41" s="127"/>
      <c r="L41" s="2"/>
      <c r="M41" s="6"/>
    </row>
    <row r="42" spans="1:22" x14ac:dyDescent="0.25">
      <c r="A42" s="10"/>
      <c r="B42" s="123"/>
      <c r="C42" s="8"/>
      <c r="D42" s="5"/>
      <c r="E42" s="127"/>
      <c r="F42" s="2"/>
      <c r="G42" s="6"/>
      <c r="H42" s="123"/>
      <c r="I42" s="8"/>
      <c r="J42" s="5"/>
      <c r="K42" s="127"/>
      <c r="L42" s="2"/>
      <c r="M42" s="6"/>
    </row>
    <row r="43" spans="1:22" x14ac:dyDescent="0.25">
      <c r="A43" s="10"/>
      <c r="B43" s="123"/>
      <c r="C43" s="8"/>
      <c r="D43" s="5"/>
      <c r="E43" s="127"/>
      <c r="F43" s="2"/>
      <c r="G43" s="6"/>
      <c r="H43" s="123"/>
      <c r="I43" s="8"/>
      <c r="J43" s="5"/>
      <c r="K43" s="127"/>
      <c r="L43" s="2"/>
      <c r="M43" s="6"/>
    </row>
    <row r="44" spans="1:22" x14ac:dyDescent="0.25">
      <c r="A44" s="10"/>
      <c r="B44" s="123"/>
      <c r="C44" s="8"/>
      <c r="D44" s="5"/>
      <c r="E44" s="127"/>
      <c r="F44" s="2"/>
      <c r="G44" s="6"/>
      <c r="H44" s="123"/>
      <c r="I44" s="8"/>
      <c r="J44" s="5"/>
      <c r="K44" s="127"/>
      <c r="L44" s="2"/>
      <c r="M44" s="6"/>
    </row>
    <row r="45" spans="1:22" x14ac:dyDescent="0.25">
      <c r="A45" s="10"/>
      <c r="B45" s="123"/>
      <c r="C45" s="8"/>
      <c r="D45" s="5"/>
      <c r="E45" s="127"/>
      <c r="F45" s="2"/>
      <c r="G45" s="6"/>
      <c r="H45" s="123"/>
      <c r="I45" s="8"/>
      <c r="J45" s="5"/>
      <c r="K45" s="127"/>
      <c r="L45" s="2"/>
      <c r="M4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4"/>
  <sheetViews>
    <sheetView tabSelected="1" zoomScaleNormal="100" workbookViewId="0">
      <selection activeCell="L12" sqref="L12"/>
    </sheetView>
  </sheetViews>
  <sheetFormatPr defaultRowHeight="15" x14ac:dyDescent="0.25"/>
  <cols>
    <col min="1" max="1" width="4.28515625" customWidth="1"/>
    <col min="2" max="2" width="24.140625" customWidth="1"/>
    <col min="3" max="3" width="5.5703125" customWidth="1"/>
    <col min="4" max="4" width="13.5703125" customWidth="1"/>
    <col min="5" max="5" width="24.28515625" customWidth="1"/>
    <col min="6" max="6" width="22.85546875" customWidth="1"/>
    <col min="7" max="7" width="11.140625" customWidth="1"/>
    <col min="8" max="8" width="7.42578125" customWidth="1"/>
    <col min="9" max="9" width="6.28515625" customWidth="1"/>
    <col min="10" max="10" width="6.5703125" customWidth="1"/>
  </cols>
  <sheetData>
    <row r="1" spans="1:17" x14ac:dyDescent="0.25">
      <c r="A1" t="s">
        <v>0</v>
      </c>
      <c r="B1" t="s">
        <v>1</v>
      </c>
      <c r="C1" t="s">
        <v>559</v>
      </c>
      <c r="D1" s="10" t="s">
        <v>558</v>
      </c>
      <c r="E1" s="3" t="s">
        <v>560</v>
      </c>
      <c r="F1" s="3" t="s">
        <v>42</v>
      </c>
      <c r="G1" t="s">
        <v>562</v>
      </c>
      <c r="H1" t="s">
        <v>563</v>
      </c>
      <c r="I1" t="s">
        <v>2</v>
      </c>
      <c r="J1" t="s">
        <v>569</v>
      </c>
    </row>
    <row r="2" spans="1:17" x14ac:dyDescent="0.25">
      <c r="A2" s="10"/>
      <c r="B2" s="10" t="s">
        <v>533</v>
      </c>
      <c r="C2" s="44">
        <v>18</v>
      </c>
      <c r="D2" s="10" t="s">
        <v>534</v>
      </c>
      <c r="E2" s="12"/>
      <c r="F2" s="10"/>
      <c r="G2" s="10"/>
      <c r="H2" s="10"/>
      <c r="I2" s="10">
        <v>1</v>
      </c>
      <c r="J2" s="10">
        <v>500</v>
      </c>
      <c r="K2" s="51"/>
      <c r="L2" s="10"/>
      <c r="M2" s="10"/>
      <c r="N2" s="10"/>
      <c r="O2" s="10"/>
      <c r="P2" s="17"/>
      <c r="Q2" s="10"/>
    </row>
    <row r="3" spans="1:17" x14ac:dyDescent="0.25">
      <c r="A3" s="10"/>
      <c r="B3" s="10" t="s">
        <v>547</v>
      </c>
      <c r="C3" s="10">
        <v>12</v>
      </c>
      <c r="D3" s="10" t="s">
        <v>534</v>
      </c>
      <c r="E3" s="10"/>
      <c r="F3" s="12"/>
      <c r="G3" s="48">
        <v>0.04</v>
      </c>
      <c r="H3" s="10"/>
      <c r="I3" s="10">
        <v>2</v>
      </c>
      <c r="J3" s="10">
        <v>100</v>
      </c>
      <c r="K3" s="10"/>
      <c r="L3" s="10"/>
      <c r="M3" s="10"/>
      <c r="N3" s="10"/>
      <c r="O3" s="10"/>
      <c r="P3" s="10"/>
      <c r="Q3" s="10"/>
    </row>
    <row r="4" spans="1:17" x14ac:dyDescent="0.25">
      <c r="A4" s="32"/>
      <c r="B4" s="46" t="s">
        <v>552</v>
      </c>
      <c r="C4" s="10">
        <v>14</v>
      </c>
      <c r="D4" s="10" t="s">
        <v>534</v>
      </c>
      <c r="E4" s="10"/>
      <c r="F4" s="10" t="s">
        <v>564</v>
      </c>
      <c r="G4" s="10"/>
      <c r="H4" s="10">
        <v>2</v>
      </c>
      <c r="I4" s="10">
        <v>2</v>
      </c>
      <c r="J4" s="10">
        <v>200</v>
      </c>
      <c r="K4" s="10"/>
      <c r="L4" s="10"/>
      <c r="M4" s="10"/>
      <c r="N4" s="10"/>
      <c r="O4" s="10"/>
      <c r="P4" s="10"/>
      <c r="Q4" s="10"/>
    </row>
    <row r="5" spans="1:17" x14ac:dyDescent="0.25">
      <c r="A5" s="10"/>
      <c r="B5" s="10" t="s">
        <v>536</v>
      </c>
      <c r="C5" s="10">
        <v>16</v>
      </c>
      <c r="D5" s="50" t="s">
        <v>534</v>
      </c>
      <c r="E5" s="10"/>
      <c r="F5" s="10" t="s">
        <v>537</v>
      </c>
      <c r="G5" s="10"/>
      <c r="H5" s="10">
        <v>15</v>
      </c>
      <c r="I5" s="10">
        <v>4</v>
      </c>
      <c r="J5" s="10">
        <v>500</v>
      </c>
      <c r="K5" s="10"/>
      <c r="L5" s="10"/>
      <c r="M5" s="10"/>
      <c r="N5" s="10"/>
      <c r="O5" s="10"/>
      <c r="P5" s="10"/>
      <c r="Q5" s="10"/>
    </row>
    <row r="6" spans="1:17" x14ac:dyDescent="0.25">
      <c r="A6" s="10"/>
      <c r="B6" s="10" t="s">
        <v>553</v>
      </c>
      <c r="C6" s="10">
        <v>12</v>
      </c>
      <c r="D6" s="10" t="s">
        <v>534</v>
      </c>
      <c r="E6" s="10" t="s">
        <v>538</v>
      </c>
      <c r="F6" s="20" t="s">
        <v>565</v>
      </c>
      <c r="G6" s="10"/>
      <c r="H6" s="10">
        <v>2</v>
      </c>
      <c r="I6" s="10">
        <v>1</v>
      </c>
      <c r="J6" s="10">
        <v>400</v>
      </c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 t="s">
        <v>541</v>
      </c>
      <c r="C7" s="10">
        <v>20</v>
      </c>
      <c r="D7" s="50" t="s">
        <v>534</v>
      </c>
      <c r="E7" s="10" t="s">
        <v>542</v>
      </c>
      <c r="F7" s="20" t="s">
        <v>568</v>
      </c>
      <c r="G7" s="45">
        <v>0.25</v>
      </c>
      <c r="H7" s="10">
        <v>2</v>
      </c>
      <c r="I7" s="10">
        <v>2</v>
      </c>
      <c r="J7" s="10">
        <v>2000</v>
      </c>
      <c r="K7" s="10"/>
      <c r="L7" s="10"/>
      <c r="M7" s="10"/>
      <c r="N7" s="10"/>
      <c r="O7" s="10"/>
      <c r="P7" s="10"/>
      <c r="Q7" s="10"/>
    </row>
    <row r="8" spans="1:17" x14ac:dyDescent="0.25">
      <c r="A8" s="10"/>
      <c r="B8" s="10" t="s">
        <v>554</v>
      </c>
      <c r="C8" s="10">
        <v>22</v>
      </c>
      <c r="D8" s="50" t="s">
        <v>534</v>
      </c>
      <c r="E8" s="10"/>
      <c r="F8" s="47" t="s">
        <v>561</v>
      </c>
      <c r="G8" s="10"/>
      <c r="H8" s="10">
        <v>2</v>
      </c>
      <c r="I8" s="10">
        <v>3</v>
      </c>
      <c r="J8" s="10">
        <v>1000</v>
      </c>
      <c r="K8" s="10"/>
      <c r="L8" s="10"/>
      <c r="M8" s="10"/>
      <c r="N8" s="10"/>
      <c r="O8" s="10"/>
      <c r="P8" s="10"/>
      <c r="Q8" s="10"/>
    </row>
    <row r="9" spans="1:17" x14ac:dyDescent="0.25">
      <c r="A9" s="10"/>
      <c r="B9" s="10" t="s">
        <v>555</v>
      </c>
      <c r="C9" s="10">
        <v>20</v>
      </c>
      <c r="D9" s="52"/>
      <c r="E9" s="10"/>
      <c r="F9" s="47" t="s">
        <v>567</v>
      </c>
      <c r="G9" s="10"/>
      <c r="H9" s="10">
        <v>2</v>
      </c>
      <c r="I9" s="10">
        <v>2</v>
      </c>
      <c r="J9" s="10">
        <v>400</v>
      </c>
      <c r="K9" s="10"/>
      <c r="L9" s="10"/>
      <c r="M9" s="10"/>
      <c r="N9" s="10"/>
      <c r="O9" s="10"/>
      <c r="P9" s="10"/>
      <c r="Q9" s="10"/>
    </row>
    <row r="10" spans="1:17" x14ac:dyDescent="0.25">
      <c r="A10" s="10"/>
      <c r="B10" s="10" t="s">
        <v>556</v>
      </c>
      <c r="C10" s="10">
        <v>20</v>
      </c>
      <c r="D10" s="52"/>
      <c r="E10" s="10"/>
      <c r="F10" s="20" t="s">
        <v>557</v>
      </c>
      <c r="G10" s="10"/>
      <c r="H10" s="10">
        <v>2</v>
      </c>
      <c r="I10" s="10">
        <v>2</v>
      </c>
      <c r="J10" s="10">
        <v>400</v>
      </c>
      <c r="K10" s="10"/>
      <c r="L10" s="10"/>
      <c r="M10" s="10"/>
      <c r="N10" s="10"/>
      <c r="O10" s="10"/>
      <c r="P10" s="10"/>
      <c r="Q10" s="10"/>
    </row>
    <row r="11" spans="1:17" x14ac:dyDescent="0.25">
      <c r="A11" s="10"/>
      <c r="B11" s="10" t="s">
        <v>550</v>
      </c>
      <c r="C11" s="10">
        <v>20</v>
      </c>
      <c r="D11" s="52"/>
      <c r="E11" s="10"/>
      <c r="F11" s="12" t="s">
        <v>551</v>
      </c>
      <c r="G11" s="45">
        <v>0.5</v>
      </c>
      <c r="H11" s="10">
        <v>2</v>
      </c>
      <c r="I11" s="10">
        <v>4</v>
      </c>
      <c r="J11" s="10">
        <v>400</v>
      </c>
      <c r="K11" s="10"/>
      <c r="L11" s="10"/>
      <c r="M11" s="10"/>
      <c r="N11" s="10"/>
      <c r="O11" s="10"/>
      <c r="P11" s="10"/>
      <c r="Q11" s="10"/>
    </row>
    <row r="12" spans="1:17" x14ac:dyDescent="0.25">
      <c r="A12" s="10"/>
      <c r="B12" s="10" t="s">
        <v>545</v>
      </c>
      <c r="C12" s="10">
        <v>10</v>
      </c>
      <c r="D12" s="10"/>
      <c r="E12" s="10"/>
      <c r="F12" s="12"/>
      <c r="G12" s="10"/>
      <c r="H12" s="10"/>
      <c r="I12" s="10">
        <v>1</v>
      </c>
      <c r="J12" s="10">
        <v>30</v>
      </c>
      <c r="K12" s="10"/>
      <c r="L12" s="10"/>
      <c r="M12" s="10"/>
      <c r="N12" s="10"/>
      <c r="O12" s="10"/>
      <c r="P12" s="10"/>
      <c r="Q12" s="10"/>
    </row>
    <row r="13" spans="1:17" x14ac:dyDescent="0.25">
      <c r="A13" s="10"/>
      <c r="B13" s="10" t="s">
        <v>543</v>
      </c>
      <c r="C13" s="10">
        <v>20</v>
      </c>
      <c r="D13" s="10"/>
      <c r="E13" s="10"/>
      <c r="F13" s="12"/>
      <c r="G13" s="48">
        <v>0.02</v>
      </c>
      <c r="H13" s="10"/>
      <c r="I13" s="10">
        <v>2</v>
      </c>
      <c r="J13" s="10">
        <v>60</v>
      </c>
      <c r="K13" s="10"/>
      <c r="L13" s="10"/>
      <c r="M13" s="10"/>
      <c r="N13" s="10"/>
      <c r="O13" s="10"/>
      <c r="P13" s="10"/>
      <c r="Q13" s="10"/>
    </row>
    <row r="14" spans="1:17" x14ac:dyDescent="0.25">
      <c r="A14" s="10"/>
      <c r="B14" s="10" t="s">
        <v>544</v>
      </c>
      <c r="C14" s="10">
        <v>20</v>
      </c>
      <c r="D14" s="10"/>
      <c r="E14" s="10"/>
      <c r="F14" s="12"/>
      <c r="G14" s="45">
        <v>0.75</v>
      </c>
      <c r="H14" s="10">
        <v>2</v>
      </c>
      <c r="I14" s="10">
        <v>3</v>
      </c>
      <c r="J14" s="10">
        <v>1000</v>
      </c>
      <c r="K14" s="10"/>
      <c r="L14" s="10"/>
      <c r="M14" s="10"/>
      <c r="N14" s="10"/>
      <c r="O14" s="10"/>
      <c r="P14" s="10"/>
      <c r="Q14" s="10"/>
    </row>
    <row r="15" spans="1:17" x14ac:dyDescent="0.25">
      <c r="A15" s="10"/>
      <c r="B15" s="10" t="s">
        <v>549</v>
      </c>
      <c r="C15" s="10">
        <v>35</v>
      </c>
      <c r="D15" s="10"/>
      <c r="E15" s="10" t="s">
        <v>570</v>
      </c>
      <c r="F15" s="47" t="s">
        <v>566</v>
      </c>
      <c r="G15" s="48">
        <v>0.06</v>
      </c>
      <c r="H15" s="10">
        <v>2</v>
      </c>
      <c r="I15" s="10">
        <v>8</v>
      </c>
      <c r="J15" s="10">
        <v>500</v>
      </c>
      <c r="K15" s="10"/>
      <c r="L15" s="10"/>
      <c r="M15" s="10"/>
      <c r="N15" s="10"/>
      <c r="O15" s="10"/>
      <c r="P15" s="10"/>
      <c r="Q15" s="10"/>
    </row>
    <row r="16" spans="1:17" x14ac:dyDescent="0.25">
      <c r="A16" s="32"/>
      <c r="B16" s="42" t="s">
        <v>535</v>
      </c>
      <c r="C16" s="10">
        <v>30</v>
      </c>
      <c r="D16" s="10"/>
      <c r="E16" s="10" t="s">
        <v>570</v>
      </c>
      <c r="F16" s="47" t="s">
        <v>566</v>
      </c>
      <c r="G16" s="45">
        <v>0.5</v>
      </c>
      <c r="H16" s="10">
        <v>1</v>
      </c>
      <c r="I16" s="10">
        <v>3</v>
      </c>
      <c r="J16" s="10">
        <v>500</v>
      </c>
      <c r="K16" s="10"/>
      <c r="L16" s="10"/>
      <c r="M16" s="10"/>
      <c r="N16" s="10"/>
      <c r="O16" s="10"/>
      <c r="P16" s="10"/>
      <c r="Q16" s="10"/>
    </row>
    <row r="17" spans="1:17" x14ac:dyDescent="0.25">
      <c r="A17" s="10"/>
      <c r="B17" s="10" t="s">
        <v>539</v>
      </c>
      <c r="C17" s="10">
        <v>20</v>
      </c>
      <c r="D17" s="10"/>
      <c r="E17" s="10" t="s">
        <v>540</v>
      </c>
      <c r="F17" s="47" t="s">
        <v>572</v>
      </c>
      <c r="G17" s="10"/>
      <c r="H17" s="10"/>
      <c r="I17" s="10">
        <v>2</v>
      </c>
      <c r="J17" s="10">
        <v>400</v>
      </c>
      <c r="K17" s="10"/>
      <c r="L17" s="10"/>
      <c r="M17" s="10"/>
      <c r="N17" s="10"/>
      <c r="O17" s="10"/>
      <c r="P17" s="10"/>
      <c r="Q17" s="10"/>
    </row>
    <row r="18" spans="1:17" x14ac:dyDescent="0.25">
      <c r="A18" s="10"/>
      <c r="B18" s="10" t="s">
        <v>546</v>
      </c>
      <c r="C18" s="10">
        <v>30</v>
      </c>
      <c r="D18" s="10"/>
      <c r="E18" s="10" t="s">
        <v>805</v>
      </c>
      <c r="F18" s="47" t="s">
        <v>566</v>
      </c>
      <c r="G18" s="48">
        <v>0.04</v>
      </c>
      <c r="H18" s="10">
        <v>2</v>
      </c>
      <c r="I18" s="10">
        <v>3</v>
      </c>
      <c r="J18" s="10">
        <v>500</v>
      </c>
      <c r="K18" s="10"/>
      <c r="L18" s="10"/>
      <c r="M18" s="10"/>
      <c r="N18" s="10"/>
      <c r="O18" s="10"/>
      <c r="P18" s="10"/>
      <c r="Q18" s="10"/>
    </row>
    <row r="19" spans="1:17" x14ac:dyDescent="0.25">
      <c r="A19" s="10"/>
      <c r="B19" s="10" t="s">
        <v>548</v>
      </c>
      <c r="C19" s="10">
        <v>30</v>
      </c>
      <c r="D19" s="10"/>
      <c r="E19" s="20" t="s">
        <v>570</v>
      </c>
      <c r="F19" s="10" t="s">
        <v>804</v>
      </c>
      <c r="G19" s="48">
        <v>0.04</v>
      </c>
      <c r="H19" s="10">
        <v>9</v>
      </c>
      <c r="I19" s="10">
        <v>4</v>
      </c>
      <c r="J19" s="10">
        <v>500</v>
      </c>
      <c r="K19" s="10"/>
      <c r="L19" s="10"/>
      <c r="M19" s="10"/>
      <c r="N19" s="10"/>
      <c r="O19" s="10"/>
      <c r="P19" s="10"/>
      <c r="Q19" s="10"/>
    </row>
    <row r="20" spans="1:17" x14ac:dyDescent="0.25">
      <c r="A20" s="10"/>
      <c r="B20" s="10" t="s">
        <v>571</v>
      </c>
      <c r="C20" s="10">
        <v>40</v>
      </c>
      <c r="D20" s="10"/>
      <c r="E20" s="20" t="s">
        <v>570</v>
      </c>
      <c r="F20" s="47" t="s">
        <v>566</v>
      </c>
      <c r="G20" s="49"/>
      <c r="H20" s="10"/>
      <c r="I20" s="10">
        <v>5</v>
      </c>
      <c r="J20" s="10">
        <v>2000</v>
      </c>
      <c r="K20" s="10"/>
      <c r="L20" s="10"/>
      <c r="M20" s="10"/>
      <c r="N20" s="10"/>
      <c r="O20" s="10"/>
      <c r="P20" s="10"/>
      <c r="Q20" s="10"/>
    </row>
    <row r="21" spans="1:17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0"/>
      <c r="B22" s="10"/>
      <c r="C22" s="10"/>
      <c r="D22" s="10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0"/>
      <c r="B25" s="10"/>
      <c r="C25" s="12"/>
      <c r="D25" s="10"/>
      <c r="E25" s="10"/>
      <c r="F25" s="10"/>
      <c r="G25" s="10"/>
      <c r="H25" s="10"/>
      <c r="I25" s="10"/>
      <c r="J25" s="12"/>
      <c r="K25" s="10"/>
      <c r="L25" s="10"/>
      <c r="M25" s="10"/>
      <c r="N25" s="10"/>
      <c r="O25" s="10"/>
      <c r="P25" s="10"/>
      <c r="Q25" s="10"/>
    </row>
    <row r="26" spans="1:1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2"/>
      <c r="K28" s="10"/>
      <c r="L28" s="10"/>
      <c r="M28" s="10"/>
      <c r="N28" s="10"/>
      <c r="O28" s="10"/>
      <c r="P28" s="10"/>
      <c r="Q28" s="10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2"/>
      <c r="K29" s="10"/>
      <c r="L29" s="10"/>
      <c r="M29" s="10"/>
      <c r="N29" s="10"/>
      <c r="O29" s="10"/>
      <c r="P29" s="10"/>
      <c r="Q29" s="10"/>
    </row>
    <row r="30" spans="1:17" x14ac:dyDescent="0.25">
      <c r="A30" s="10"/>
      <c r="B30" s="10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0"/>
      <c r="C34" s="10"/>
      <c r="D34" s="10"/>
      <c r="E34" s="10"/>
      <c r="F34" s="10"/>
      <c r="G34" s="12"/>
      <c r="H34" s="10"/>
      <c r="I34" s="10"/>
      <c r="J34" s="10"/>
      <c r="K34" s="10"/>
      <c r="L34" s="10"/>
      <c r="M34" s="10"/>
      <c r="N34" s="10"/>
      <c r="O34" s="10"/>
      <c r="P34" s="12"/>
      <c r="Q34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6"/>
  <sheetViews>
    <sheetView zoomScaleNormal="100" workbookViewId="0">
      <selection activeCell="K5" sqref="K5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3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3">
        <v>2000060</v>
      </c>
      <c r="B2" s="84" t="s">
        <v>4</v>
      </c>
      <c r="C2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8</v>
      </c>
      <c r="D2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7"/>
      <c r="F2" s="29"/>
      <c r="G2" s="10"/>
      <c r="H2" s="10">
        <f t="shared" ref="H2:H40" ca="1" si="0">SUM(C2:G2)</f>
        <v>8</v>
      </c>
      <c r="I2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2" s="103">
        <f ca="1" xml:space="preserve"> INDEX(Modifiers[],MATCH(MID(CELL("filename",$A$1),SEARCH("]",CELL("filename",$A$1))+1,31),Modifiers[Weapon Type],0),MATCH(J$1,Modifiers[#Headers],0)) + 0.1</f>
        <v>1.1000000000000001</v>
      </c>
      <c r="K2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2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" s="17" t="s">
        <v>7</v>
      </c>
      <c r="P2" s="10" t="s">
        <v>686</v>
      </c>
      <c r="Q2" s="10" t="s">
        <v>7</v>
      </c>
      <c r="R2" s="3"/>
      <c r="S2" s="3"/>
      <c r="T2" s="3"/>
    </row>
    <row r="3" spans="1:22" x14ac:dyDescent="0.25">
      <c r="A3" s="11">
        <v>2000151</v>
      </c>
      <c r="B3" s="85" t="s">
        <v>35</v>
      </c>
      <c r="C3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8</v>
      </c>
      <c r="D3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7"/>
      <c r="F3" s="29"/>
      <c r="G3" s="10"/>
      <c r="H3" s="10">
        <f t="shared" ca="1" si="0"/>
        <v>8</v>
      </c>
      <c r="I3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3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3" s="17" t="s">
        <v>7</v>
      </c>
      <c r="P3" s="10" t="s">
        <v>686</v>
      </c>
      <c r="Q3" s="10" t="s">
        <v>36</v>
      </c>
      <c r="R3" s="3">
        <v>30</v>
      </c>
      <c r="S3" s="3"/>
      <c r="T3" s="3"/>
    </row>
    <row r="4" spans="1:22" x14ac:dyDescent="0.25">
      <c r="A4" s="11">
        <v>2100061</v>
      </c>
      <c r="B4" s="85" t="s">
        <v>13</v>
      </c>
      <c r="C4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8</v>
      </c>
      <c r="D4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7"/>
      <c r="F4" s="29"/>
      <c r="G4" s="10"/>
      <c r="H4" s="10">
        <f t="shared" ca="1" si="0"/>
        <v>8</v>
      </c>
      <c r="I4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4" s="103">
        <f ca="1" xml:space="preserve"> INDEX(Modifiers[],MATCH(MID(CELL("filename",$A$1),SEARCH("]",CELL("filename",$A$1))+1,31),Modifiers[Weapon Type],0),MATCH(J$1,Modifiers[#Headers],0)) + 0.1</f>
        <v>1.1000000000000001</v>
      </c>
      <c r="K4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4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4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4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4" s="17" t="s">
        <v>7</v>
      </c>
      <c r="P4" s="10" t="s">
        <v>686</v>
      </c>
      <c r="Q4" s="10" t="s">
        <v>7</v>
      </c>
      <c r="R4" s="3"/>
      <c r="S4" s="3"/>
      <c r="T4" s="3"/>
    </row>
    <row r="5" spans="1:22" x14ac:dyDescent="0.25">
      <c r="A5" s="11">
        <v>2000110</v>
      </c>
      <c r="B5" s="85" t="s">
        <v>15</v>
      </c>
      <c r="C5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5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7"/>
      <c r="F5" s="29"/>
      <c r="G5" s="10"/>
      <c r="H5" s="10">
        <f t="shared" ca="1" si="0"/>
        <v>10</v>
      </c>
      <c r="I5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5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5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5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</v>
      </c>
      <c r="O5" s="17" t="s">
        <v>7</v>
      </c>
      <c r="P5" s="10" t="s">
        <v>698</v>
      </c>
      <c r="Q5" s="10" t="s">
        <v>7</v>
      </c>
      <c r="R5" s="3"/>
      <c r="S5" s="3"/>
      <c r="T5" s="3"/>
    </row>
    <row r="6" spans="1:22" x14ac:dyDescent="0.25">
      <c r="A6" s="11">
        <v>2000050</v>
      </c>
      <c r="B6" s="85" t="s">
        <v>16</v>
      </c>
      <c r="C6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6" s="10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7"/>
      <c r="F6" s="29"/>
      <c r="G6" s="10"/>
      <c r="H6" s="10">
        <f t="shared" ca="1" si="0"/>
        <v>10</v>
      </c>
      <c r="I6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6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6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6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6" s="17" t="s">
        <v>7</v>
      </c>
      <c r="P6" s="10" t="s">
        <v>663</v>
      </c>
      <c r="Q6" s="10" t="s">
        <v>9</v>
      </c>
      <c r="R6" s="3">
        <v>30</v>
      </c>
      <c r="S6" s="3"/>
      <c r="T6" s="3"/>
    </row>
    <row r="7" spans="1:22" x14ac:dyDescent="0.25">
      <c r="A7" s="3">
        <v>2000010</v>
      </c>
      <c r="B7" s="85" t="s">
        <v>237</v>
      </c>
      <c r="C7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7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7"/>
      <c r="F7" s="29"/>
      <c r="G7" s="10"/>
      <c r="H7" s="10">
        <f t="shared" ca="1" si="0"/>
        <v>10</v>
      </c>
      <c r="I7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7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7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7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7" s="17" t="s">
        <v>7</v>
      </c>
      <c r="P7" s="10" t="s">
        <v>642</v>
      </c>
      <c r="Q7" s="10" t="s">
        <v>7</v>
      </c>
      <c r="R7" s="3"/>
      <c r="S7" s="3"/>
      <c r="T7" s="3"/>
    </row>
    <row r="8" spans="1:22" x14ac:dyDescent="0.25">
      <c r="A8" s="11">
        <v>2000210</v>
      </c>
      <c r="B8" s="85" t="s">
        <v>246</v>
      </c>
      <c r="C8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8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7"/>
      <c r="F8" s="29"/>
      <c r="G8" s="10"/>
      <c r="H8" s="10">
        <f t="shared" ca="1" si="0"/>
        <v>12</v>
      </c>
      <c r="I8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8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8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8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8" s="17" t="s">
        <v>7</v>
      </c>
      <c r="P8" s="10" t="s">
        <v>643</v>
      </c>
      <c r="Q8" s="10" t="s">
        <v>21</v>
      </c>
      <c r="R8" s="3">
        <v>30</v>
      </c>
      <c r="S8" s="3"/>
      <c r="T8" s="3"/>
    </row>
    <row r="9" spans="1:22" x14ac:dyDescent="0.25">
      <c r="A9" s="11">
        <v>2000090</v>
      </c>
      <c r="B9" s="85" t="s">
        <v>28</v>
      </c>
      <c r="C9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9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7"/>
      <c r="F9" s="29"/>
      <c r="G9" s="10"/>
      <c r="H9" s="10">
        <f t="shared" ca="1" si="0"/>
        <v>12</v>
      </c>
      <c r="I9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9" s="103">
        <f ca="1" xml:space="preserve"> INDEX(Modifiers[],MATCH(MID(CELL("filename",$A$1),SEARCH("]",CELL("filename",$A$1))+1,31),Modifiers[Weapon Type],0),MATCH(J$1,Modifiers[#Headers],0)) + 0.1</f>
        <v>1.1000000000000001</v>
      </c>
      <c r="K9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9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9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9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9" s="17" t="s">
        <v>7</v>
      </c>
      <c r="P9" s="10" t="s">
        <v>708</v>
      </c>
      <c r="Q9" s="10" t="s">
        <v>7</v>
      </c>
      <c r="R9" s="3"/>
      <c r="S9" s="3"/>
      <c r="T9" s="3"/>
    </row>
    <row r="10" spans="1:22" x14ac:dyDescent="0.25">
      <c r="A10" s="11">
        <v>2000100</v>
      </c>
      <c r="B10" s="85" t="s">
        <v>32</v>
      </c>
      <c r="C10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0</v>
      </c>
      <c r="D10" s="8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10" s="17" t="s">
        <v>256</v>
      </c>
      <c r="F10" s="29"/>
      <c r="G10" s="10"/>
      <c r="H10" s="10">
        <f t="shared" ca="1" si="0"/>
        <v>10</v>
      </c>
      <c r="I10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</v>
      </c>
      <c r="J10" s="103">
        <f ca="1" xml:space="preserve"> INDEX(Modifiers[],MATCH(MID(CELL("filename",$A$1),SEARCH("]",CELL("filename",$A$1))+1,31),Modifiers[Weapon Type],0),MATCH(J$1,Modifiers[#Headers],0)) + 0.1</f>
        <v>1.1000000000000001</v>
      </c>
      <c r="K10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0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10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0</v>
      </c>
      <c r="N10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0</v>
      </c>
      <c r="O10" s="17" t="s">
        <v>7</v>
      </c>
      <c r="P10" s="10" t="s">
        <v>696</v>
      </c>
      <c r="Q10" s="10"/>
      <c r="R10" s="3"/>
      <c r="S10" s="3"/>
      <c r="T10" s="3"/>
      <c r="V10" s="4" t="s">
        <v>186</v>
      </c>
    </row>
    <row r="11" spans="1:22" x14ac:dyDescent="0.25">
      <c r="A11" s="11">
        <v>2000020</v>
      </c>
      <c r="B11" s="85" t="s">
        <v>34</v>
      </c>
      <c r="C11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11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7"/>
      <c r="F11" s="29"/>
      <c r="G11" s="10"/>
      <c r="H11" s="10">
        <f t="shared" ca="1" si="0"/>
        <v>12</v>
      </c>
      <c r="I11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11" s="103">
        <f ca="1" xml:space="preserve"> INDEX(Modifiers[],MATCH(MID(CELL("filename",$A$1),SEARCH("]",CELL("filename",$A$1))+1,31),Modifiers[Weapon Type],0),MATCH(J$1,Modifiers[#Headers],0)) + 0.1</f>
        <v>1.1000000000000001</v>
      </c>
      <c r="K11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1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1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1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11" s="17" t="s">
        <v>7</v>
      </c>
      <c r="P11" s="10" t="s">
        <v>694</v>
      </c>
      <c r="Q11" s="10" t="s">
        <v>7</v>
      </c>
      <c r="R11" s="3"/>
      <c r="S11" s="3"/>
      <c r="T11" s="3"/>
    </row>
    <row r="12" spans="1:22" x14ac:dyDescent="0.25">
      <c r="A12" s="3">
        <v>2000130</v>
      </c>
      <c r="B12" s="84" t="s">
        <v>5</v>
      </c>
      <c r="C12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12" s="10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2" s="17"/>
      <c r="F12" s="29"/>
      <c r="G12" s="10"/>
      <c r="H12" s="10">
        <f t="shared" ca="1" si="0"/>
        <v>15</v>
      </c>
      <c r="I12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2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12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2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12" s="17" t="s">
        <v>7</v>
      </c>
      <c r="P12" s="10" t="s">
        <v>711</v>
      </c>
      <c r="Q12" s="10" t="s">
        <v>8</v>
      </c>
      <c r="R12" s="3">
        <v>30</v>
      </c>
      <c r="S12" s="3" t="s">
        <v>9</v>
      </c>
      <c r="T12" s="3">
        <v>30</v>
      </c>
    </row>
    <row r="13" spans="1:22" x14ac:dyDescent="0.25">
      <c r="A13" s="11">
        <v>2000300</v>
      </c>
      <c r="B13" s="85" t="s">
        <v>247</v>
      </c>
      <c r="C13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13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17"/>
      <c r="F13" s="29"/>
      <c r="G13" s="10"/>
      <c r="H13" s="10">
        <f t="shared" ca="1" si="0"/>
        <v>15</v>
      </c>
      <c r="I13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3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3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3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3" s="17" t="s">
        <v>7</v>
      </c>
      <c r="P13" s="10" t="s">
        <v>645</v>
      </c>
      <c r="Q13" s="10" t="s">
        <v>7</v>
      </c>
      <c r="R13" s="3"/>
      <c r="S13" s="3"/>
      <c r="T13" s="3"/>
    </row>
    <row r="14" spans="1:22" x14ac:dyDescent="0.25">
      <c r="A14" s="11">
        <v>2000260</v>
      </c>
      <c r="B14" s="85" t="s">
        <v>249</v>
      </c>
      <c r="C14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14" s="6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5</v>
      </c>
      <c r="E14" s="17" t="s">
        <v>254</v>
      </c>
      <c r="F14" s="29"/>
      <c r="G14" s="10"/>
      <c r="H14" s="10">
        <f t="shared" ca="1" si="0"/>
        <v>15</v>
      </c>
      <c r="I14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4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4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4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4" s="17" t="s">
        <v>7</v>
      </c>
      <c r="P14" s="10" t="s">
        <v>644</v>
      </c>
      <c r="Q14" s="10" t="s">
        <v>27</v>
      </c>
      <c r="R14" s="3"/>
      <c r="S14" s="3"/>
      <c r="T14" s="3"/>
    </row>
    <row r="15" spans="1:22" x14ac:dyDescent="0.25">
      <c r="A15" s="11">
        <v>2000080</v>
      </c>
      <c r="B15" s="85" t="s">
        <v>17</v>
      </c>
      <c r="C15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15" s="7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15" s="17" t="s">
        <v>257</v>
      </c>
      <c r="F15" s="29"/>
      <c r="G15" s="10"/>
      <c r="H15" s="10">
        <f t="shared" ca="1" si="0"/>
        <v>18</v>
      </c>
      <c r="I15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5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5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5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5" s="17" t="s">
        <v>7</v>
      </c>
      <c r="P15" s="10" t="s">
        <v>646</v>
      </c>
      <c r="Q15" s="10" t="s">
        <v>18</v>
      </c>
      <c r="R15" s="3"/>
      <c r="S15" s="3"/>
      <c r="T15" s="3"/>
    </row>
    <row r="16" spans="1:22" x14ac:dyDescent="0.25">
      <c r="A16" s="11">
        <v>2000120</v>
      </c>
      <c r="B16" s="84" t="s">
        <v>20</v>
      </c>
      <c r="C16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16" s="5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16" s="17" t="s">
        <v>253</v>
      </c>
      <c r="F16" s="29"/>
      <c r="G16" s="10"/>
      <c r="H16" s="10">
        <f t="shared" ca="1" si="0"/>
        <v>18</v>
      </c>
      <c r="I16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6" s="103">
        <f ca="1" xml:space="preserve"> INDEX(Modifiers[],MATCH(MID(CELL("filename",$A$1),SEARCH("]",CELL("filename",$A$1))+1,31),Modifiers[Weapon Type],0),MATCH(J$1,Modifiers[#Headers],0)) + 0.1</f>
        <v>1.1000000000000001</v>
      </c>
      <c r="K16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6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6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6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6" s="17" t="s">
        <v>7</v>
      </c>
      <c r="P16" s="10" t="s">
        <v>646</v>
      </c>
      <c r="Q16" s="10"/>
      <c r="R16" s="3"/>
      <c r="S16" s="3"/>
      <c r="T16" s="3"/>
      <c r="V16" s="4" t="s">
        <v>43</v>
      </c>
    </row>
    <row r="17" spans="1:22" x14ac:dyDescent="0.25">
      <c r="A17" s="11">
        <v>2000180</v>
      </c>
      <c r="B17" s="85" t="s">
        <v>245</v>
      </c>
      <c r="C17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17" s="5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17" s="17" t="s">
        <v>253</v>
      </c>
      <c r="F17" s="29"/>
      <c r="G17" s="10"/>
      <c r="H17" s="10">
        <f t="shared" ca="1" si="0"/>
        <v>18</v>
      </c>
      <c r="I17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7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7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7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650</v>
      </c>
      <c r="Q17" s="10"/>
      <c r="R17" s="3"/>
      <c r="S17" s="3"/>
      <c r="T17" s="3"/>
      <c r="V17" s="21" t="s">
        <v>605</v>
      </c>
    </row>
    <row r="18" spans="1:22" x14ac:dyDescent="0.25">
      <c r="A18" s="11">
        <v>2000140</v>
      </c>
      <c r="B18" s="85" t="s">
        <v>29</v>
      </c>
      <c r="C18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18" s="7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6</v>
      </c>
      <c r="E18" s="17" t="s">
        <v>257</v>
      </c>
      <c r="F18" s="29"/>
      <c r="G18" s="10"/>
      <c r="H18" s="10">
        <f t="shared" ca="1" si="0"/>
        <v>18</v>
      </c>
      <c r="I18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8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8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8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8" s="17" t="s">
        <v>7</v>
      </c>
      <c r="P18" s="10" t="s">
        <v>647</v>
      </c>
      <c r="Q18" s="10" t="s">
        <v>7</v>
      </c>
      <c r="R18" s="3"/>
      <c r="S18" s="3"/>
      <c r="T18" s="3"/>
    </row>
    <row r="19" spans="1:22" x14ac:dyDescent="0.25">
      <c r="A19" s="3">
        <v>2000150</v>
      </c>
      <c r="B19" s="86" t="s">
        <v>11</v>
      </c>
      <c r="C19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19" s="2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19" s="17" t="s">
        <v>255</v>
      </c>
      <c r="F19" s="29"/>
      <c r="G19" s="10"/>
      <c r="H19" s="10">
        <f t="shared" ca="1" si="0"/>
        <v>18</v>
      </c>
      <c r="I19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19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19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19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9" s="17" t="s">
        <v>7</v>
      </c>
      <c r="P19" s="10" t="s">
        <v>687</v>
      </c>
      <c r="Q19" s="10" t="s">
        <v>625</v>
      </c>
      <c r="R19" s="3"/>
      <c r="S19" s="3" t="s">
        <v>12</v>
      </c>
      <c r="T19" s="3"/>
    </row>
    <row r="20" spans="1:22" x14ac:dyDescent="0.25">
      <c r="A20" s="11">
        <v>2000030</v>
      </c>
      <c r="B20" s="85" t="s">
        <v>39</v>
      </c>
      <c r="C20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0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7"/>
      <c r="F20" s="29"/>
      <c r="G20" s="10"/>
      <c r="H20" s="10">
        <f t="shared" ca="1" si="0"/>
        <v>18</v>
      </c>
      <c r="I20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0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0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0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0" s="17" t="s">
        <v>7</v>
      </c>
      <c r="P20" s="10" t="s">
        <v>648</v>
      </c>
      <c r="Q20" s="10" t="s">
        <v>165</v>
      </c>
      <c r="R20" s="3">
        <v>25</v>
      </c>
      <c r="S20" s="3"/>
      <c r="T20" s="3"/>
    </row>
    <row r="21" spans="1:22" x14ac:dyDescent="0.25">
      <c r="A21" s="11">
        <v>2000070</v>
      </c>
      <c r="B21" s="85" t="s">
        <v>24</v>
      </c>
      <c r="C21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21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17"/>
      <c r="F21" s="29"/>
      <c r="G21" s="10"/>
      <c r="H21" s="10">
        <f t="shared" ca="1" si="0"/>
        <v>20</v>
      </c>
      <c r="I21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1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1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1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1" s="17" t="s">
        <v>7</v>
      </c>
      <c r="P21" s="10" t="s">
        <v>649</v>
      </c>
      <c r="Q21" s="10" t="s">
        <v>7</v>
      </c>
      <c r="R21" s="3"/>
      <c r="S21" s="3"/>
      <c r="T21" s="3"/>
    </row>
    <row r="22" spans="1:22" x14ac:dyDescent="0.25">
      <c r="A22" s="11">
        <v>2000031</v>
      </c>
      <c r="B22" s="84" t="s">
        <v>30</v>
      </c>
      <c r="C22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0</v>
      </c>
      <c r="D22" s="7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20</v>
      </c>
      <c r="E22" s="17" t="s">
        <v>257</v>
      </c>
      <c r="F22" s="29"/>
      <c r="G22" s="10"/>
      <c r="H22" s="10">
        <f t="shared" ca="1" si="0"/>
        <v>20</v>
      </c>
      <c r="I22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2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2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2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2" s="17" t="s">
        <v>7</v>
      </c>
      <c r="P22" s="10" t="s">
        <v>749</v>
      </c>
      <c r="Q22" s="10" t="s">
        <v>7</v>
      </c>
      <c r="R22" s="3"/>
      <c r="S22" s="3"/>
      <c r="T22" s="3"/>
    </row>
    <row r="23" spans="1:22" x14ac:dyDescent="0.25">
      <c r="A23" s="11">
        <v>2000320</v>
      </c>
      <c r="B23" s="84" t="s">
        <v>248</v>
      </c>
      <c r="C23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3" s="8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12</v>
      </c>
      <c r="E23" s="17" t="s">
        <v>256</v>
      </c>
      <c r="F23" s="29"/>
      <c r="G23" s="10"/>
      <c r="H23" s="10">
        <f t="shared" ca="1" si="0"/>
        <v>24</v>
      </c>
      <c r="I23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23" s="103">
        <f ca="1" xml:space="preserve"> INDEX(Modifiers[],MATCH(MID(CELL("filename",$A$1),SEARCH("]",CELL("filename",$A$1))+1,31),Modifiers[Weapon Type],0),MATCH(J$1,Modifiers[#Headers],0)) + 0.1</f>
        <v>1.1000000000000001</v>
      </c>
      <c r="K23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3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23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3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3" s="17" t="s">
        <v>7</v>
      </c>
      <c r="P23" s="10" t="s">
        <v>248</v>
      </c>
      <c r="Q23" s="10" t="s">
        <v>7</v>
      </c>
      <c r="R23" s="3"/>
      <c r="S23" s="3"/>
      <c r="T23" s="3"/>
    </row>
    <row r="24" spans="1:22" x14ac:dyDescent="0.25">
      <c r="A24" s="11">
        <v>2000290</v>
      </c>
      <c r="B24" s="84" t="s">
        <v>250</v>
      </c>
      <c r="C24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14</v>
      </c>
      <c r="D24" s="6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7</v>
      </c>
      <c r="E24" s="17" t="s">
        <v>254</v>
      </c>
      <c r="F24" s="29"/>
      <c r="G24" s="10"/>
      <c r="H24" s="10">
        <f t="shared" ca="1" si="0"/>
        <v>21</v>
      </c>
      <c r="I24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4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4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4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4" s="17" t="s">
        <v>7</v>
      </c>
      <c r="P24" s="10" t="s">
        <v>652</v>
      </c>
      <c r="Q24" s="10" t="s">
        <v>33</v>
      </c>
      <c r="R24" s="3"/>
      <c r="S24" s="3"/>
      <c r="T24" s="3"/>
    </row>
    <row r="25" spans="1:22" x14ac:dyDescent="0.25">
      <c r="A25" s="11">
        <v>2000200</v>
      </c>
      <c r="B25" s="85" t="s">
        <v>252</v>
      </c>
      <c r="C25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25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17"/>
      <c r="F25" s="29"/>
      <c r="G25" s="10"/>
      <c r="H25" s="10">
        <f t="shared" ca="1" si="0"/>
        <v>24</v>
      </c>
      <c r="I25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5" s="103">
        <f ca="1" xml:space="preserve"> INDEX(Modifiers[],MATCH(MID(CELL("filename",$A$1),SEARCH("]",CELL("filename",$A$1))+1,31),Modifiers[Weapon Type],0),MATCH(J$1,Modifiers[#Headers],0))</f>
        <v>1</v>
      </c>
      <c r="K25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5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5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5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5" s="17" t="s">
        <v>7</v>
      </c>
      <c r="P25" s="10" t="s">
        <v>651</v>
      </c>
      <c r="Q25" s="10" t="s">
        <v>7</v>
      </c>
      <c r="R25" s="3"/>
      <c r="S25" s="3"/>
      <c r="T25" s="3"/>
    </row>
    <row r="26" spans="1:22" x14ac:dyDescent="0.25">
      <c r="A26" s="11">
        <v>2000270</v>
      </c>
      <c r="B26" s="85" t="s">
        <v>240</v>
      </c>
      <c r="C26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6" s="2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26" s="17" t="s">
        <v>255</v>
      </c>
      <c r="F26" s="29"/>
      <c r="G26" s="10"/>
      <c r="H26" s="10">
        <f t="shared" ca="1" si="0"/>
        <v>27</v>
      </c>
      <c r="I26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6" s="103">
        <f ca="1" xml:space="preserve"> INDEX(Modifiers[],MATCH(MID(CELL("filename",$A$1),SEARCH("]",CELL("filename",$A$1))+1,31),Modifiers[Weapon Type],0),MATCH(J$1,Modifiers[#Headers],0))</f>
        <v>1</v>
      </c>
      <c r="K26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6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6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6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6" s="17" t="s">
        <v>7</v>
      </c>
      <c r="P26" s="10" t="s">
        <v>654</v>
      </c>
      <c r="Q26" s="10" t="s">
        <v>8</v>
      </c>
      <c r="R26" s="3"/>
      <c r="S26" s="3"/>
      <c r="T26" s="3"/>
    </row>
    <row r="27" spans="1:22" x14ac:dyDescent="0.25">
      <c r="A27" s="11">
        <v>2000250</v>
      </c>
      <c r="B27" s="84" t="s">
        <v>242</v>
      </c>
      <c r="C27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27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17"/>
      <c r="F27" s="29"/>
      <c r="G27" s="10"/>
      <c r="H27" s="10">
        <f t="shared" ca="1" si="0"/>
        <v>24</v>
      </c>
      <c r="I27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27" s="103">
        <f ca="1" xml:space="preserve"> INDEX(Modifiers[],MATCH(MID(CELL("filename",$A$1),SEARCH("]",CELL("filename",$A$1))+1,31),Modifiers[Weapon Type],0),MATCH(J$1,Modifiers[#Headers],0))</f>
        <v>1</v>
      </c>
      <c r="K27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7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7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7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7" s="17" t="s">
        <v>7</v>
      </c>
      <c r="P27" s="10" t="s">
        <v>653</v>
      </c>
      <c r="Q27" s="10" t="s">
        <v>7</v>
      </c>
      <c r="R27" s="3"/>
      <c r="S27" s="3"/>
      <c r="T27" s="3"/>
    </row>
    <row r="28" spans="1:22" x14ac:dyDescent="0.25">
      <c r="A28" s="11">
        <v>2000230</v>
      </c>
      <c r="B28" s="84" t="s">
        <v>241</v>
      </c>
      <c r="C28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28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8" s="17"/>
      <c r="F28" s="29"/>
      <c r="G28" s="10"/>
      <c r="H28" s="10">
        <f t="shared" ca="1" si="0"/>
        <v>30</v>
      </c>
      <c r="I28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8" s="103">
        <f ca="1" xml:space="preserve"> INDEX(Modifiers[],MATCH(MID(CELL("filename",$A$1),SEARCH("]",CELL("filename",$A$1))+1,31),Modifiers[Weapon Type],0),MATCH(J$1,Modifiers[#Headers],0))</f>
        <v>1</v>
      </c>
      <c r="K28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8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8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8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7</v>
      </c>
      <c r="P28" s="10" t="s">
        <v>658</v>
      </c>
      <c r="Q28" s="10"/>
      <c r="R28" s="3"/>
      <c r="S28" s="3"/>
      <c r="T28" s="3"/>
      <c r="V28" s="4" t="s">
        <v>14</v>
      </c>
    </row>
    <row r="29" spans="1:22" x14ac:dyDescent="0.25">
      <c r="A29" s="11">
        <v>2000310</v>
      </c>
      <c r="B29" s="84" t="s">
        <v>243</v>
      </c>
      <c r="C29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0</v>
      </c>
      <c r="D29" s="110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30</v>
      </c>
      <c r="E29" s="60" t="s">
        <v>256</v>
      </c>
      <c r="F29" s="29"/>
      <c r="G29" s="10"/>
      <c r="H29" s="10">
        <f t="shared" ca="1" si="0"/>
        <v>30</v>
      </c>
      <c r="I29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29" s="103">
        <f ca="1" xml:space="preserve"> INDEX(Modifiers[],MATCH(MID(CELL("filename",$A$1),SEARCH("]",CELL("filename",$A$1))+1,31),Modifiers[Weapon Type],0),MATCH(J$1,Modifiers[#Headers],0)) + 0.1</f>
        <v>1.1000000000000001</v>
      </c>
      <c r="K29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29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9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9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697</v>
      </c>
      <c r="Q29" s="10"/>
      <c r="R29" s="3"/>
      <c r="S29" s="3"/>
      <c r="T29" s="3"/>
      <c r="V29" s="21" t="s">
        <v>185</v>
      </c>
    </row>
    <row r="30" spans="1:22" x14ac:dyDescent="0.25">
      <c r="A30" s="11">
        <v>2000190</v>
      </c>
      <c r="B30" s="85" t="s">
        <v>251</v>
      </c>
      <c r="C30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30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0" s="17"/>
      <c r="F30" s="29"/>
      <c r="G30" s="10"/>
      <c r="H30" s="10">
        <f t="shared" ca="1" si="0"/>
        <v>30</v>
      </c>
      <c r="I30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0" s="103">
        <f ca="1" xml:space="preserve"> INDEX(Modifiers[],MATCH(MID(CELL("filename",$A$1),SEARCH("]",CELL("filename",$A$1))+1,31),Modifiers[Weapon Type],0),MATCH(J$1,Modifiers[#Headers],0))</f>
        <v>1</v>
      </c>
      <c r="K30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0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0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0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0" s="17" t="s">
        <v>7</v>
      </c>
      <c r="P30" s="10" t="s">
        <v>657</v>
      </c>
      <c r="Q30" s="10"/>
      <c r="R30" s="3"/>
      <c r="S30" s="3"/>
      <c r="T30" s="3"/>
      <c r="V30" s="4" t="s">
        <v>38</v>
      </c>
    </row>
    <row r="31" spans="1:22" x14ac:dyDescent="0.25">
      <c r="A31" s="3">
        <v>2000240</v>
      </c>
      <c r="B31" s="84" t="s">
        <v>239</v>
      </c>
      <c r="C31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31" s="6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31" s="17" t="s">
        <v>254</v>
      </c>
      <c r="F31" s="29"/>
      <c r="G31" s="10"/>
      <c r="H31" s="10">
        <f t="shared" ca="1" si="0"/>
        <v>30</v>
      </c>
      <c r="I31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9</v>
      </c>
      <c r="J31" s="103">
        <f ca="1" xml:space="preserve"> INDEX(Modifiers[],MATCH(MID(CELL("filename",$A$1),SEARCH("]",CELL("filename",$A$1))+1,31),Modifiers[Weapon Type],0),MATCH(J$1,Modifiers[#Headers],0))</f>
        <v>1</v>
      </c>
      <c r="K31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1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1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1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174</v>
      </c>
      <c r="P31" s="10" t="s">
        <v>656</v>
      </c>
      <c r="Q31" s="10" t="s">
        <v>10</v>
      </c>
      <c r="R31" s="3"/>
      <c r="S31" s="3" t="s">
        <v>771</v>
      </c>
      <c r="T31" s="3"/>
    </row>
    <row r="32" spans="1:22" x14ac:dyDescent="0.25">
      <c r="A32" s="11">
        <v>2000170</v>
      </c>
      <c r="B32" s="119" t="s">
        <v>22</v>
      </c>
      <c r="C32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32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17"/>
      <c r="F32" s="29"/>
      <c r="G32" s="10"/>
      <c r="H32" s="10">
        <f t="shared" ca="1" si="0"/>
        <v>30</v>
      </c>
      <c r="I32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32" s="103">
        <f ca="1" xml:space="preserve"> INDEX(Modifiers[],MATCH(MID(CELL("filename",$A$1),SEARCH("]",CELL("filename",$A$1))+1,31),Modifiers[Weapon Type],0),MATCH(J$1,Modifiers[#Headers],0))</f>
        <v>1</v>
      </c>
      <c r="K32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2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2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2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7</v>
      </c>
      <c r="P32" s="1" t="s">
        <v>714</v>
      </c>
      <c r="Q32" s="10" t="s">
        <v>23</v>
      </c>
      <c r="R32" s="3"/>
      <c r="S32" s="3"/>
      <c r="T32" s="3"/>
    </row>
    <row r="33" spans="1:22" x14ac:dyDescent="0.25">
      <c r="A33" s="11">
        <v>2000160</v>
      </c>
      <c r="B33" s="84" t="s">
        <v>37</v>
      </c>
      <c r="C33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33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3" s="17"/>
      <c r="F33" s="29"/>
      <c r="G33" s="10"/>
      <c r="H33" s="10">
        <f t="shared" ca="1" si="0"/>
        <v>30</v>
      </c>
      <c r="I33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33" s="103">
        <f ca="1" xml:space="preserve"> INDEX(Modifiers[],MATCH(MID(CELL("filename",$A$1),SEARCH("]",CELL("filename",$A$1))+1,31),Modifiers[Weapon Type],0),MATCH(J$1,Modifiers[#Headers],0))</f>
        <v>1</v>
      </c>
      <c r="K33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3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33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3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7</v>
      </c>
      <c r="P33" s="10" t="s">
        <v>655</v>
      </c>
      <c r="Q33" s="10" t="s">
        <v>7</v>
      </c>
      <c r="R33" s="3"/>
      <c r="S33" s="3"/>
      <c r="T33" s="3"/>
    </row>
    <row r="34" spans="1:22" x14ac:dyDescent="0.25">
      <c r="A34" s="11">
        <v>2000280</v>
      </c>
      <c r="B34" s="84" t="s">
        <v>244</v>
      </c>
      <c r="C34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34" s="2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18</v>
      </c>
      <c r="E34" s="17" t="s">
        <v>255</v>
      </c>
      <c r="F34" s="29"/>
      <c r="G34" s="10"/>
      <c r="H34" s="10">
        <f t="shared" ca="1" si="0"/>
        <v>36</v>
      </c>
      <c r="I34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34" s="103">
        <f ca="1" xml:space="preserve"> INDEX(Modifiers[],MATCH(MID(CELL("filename",$A$1),SEARCH("]",CELL("filename",$A$1))+1,31),Modifiers[Weapon Type],0),MATCH(J$1,Modifiers[#Headers],0))</f>
        <v>1</v>
      </c>
      <c r="K34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4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4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4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4" s="17" t="s">
        <v>175</v>
      </c>
      <c r="P34" s="10" t="s">
        <v>659</v>
      </c>
      <c r="Q34" s="10"/>
      <c r="R34" s="3"/>
      <c r="S34" s="3"/>
      <c r="T34" s="3"/>
      <c r="V34" s="35" t="s">
        <v>582</v>
      </c>
    </row>
    <row r="35" spans="1:22" x14ac:dyDescent="0.25">
      <c r="A35" s="11">
        <v>2000061</v>
      </c>
      <c r="B35" s="85" t="s">
        <v>197</v>
      </c>
      <c r="C35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35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5" s="17"/>
      <c r="F35" s="29"/>
      <c r="G35" s="10"/>
      <c r="H35" s="10">
        <f t="shared" ca="1" si="0"/>
        <v>40</v>
      </c>
      <c r="I35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35" s="103">
        <f ca="1" xml:space="preserve"> INDEX(Modifiers[],MATCH(MID(CELL("filename",$A$1),SEARCH("]",CELL("filename",$A$1))+1,31),Modifiers[Weapon Type],0),MATCH(J$1,Modifiers[#Headers],0)) + 0.1</f>
        <v>1.1000000000000001</v>
      </c>
      <c r="K35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5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5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5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5" s="17" t="s">
        <v>7</v>
      </c>
      <c r="P35" s="10" t="s">
        <v>693</v>
      </c>
      <c r="Q35" s="10" t="s">
        <v>7</v>
      </c>
      <c r="R35" s="3"/>
      <c r="S35" s="3"/>
      <c r="T35" s="3"/>
    </row>
    <row r="36" spans="1:22" x14ac:dyDescent="0.25">
      <c r="A36" s="3">
        <v>2000021</v>
      </c>
      <c r="B36" s="85" t="s">
        <v>188</v>
      </c>
      <c r="C36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36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6" s="17"/>
      <c r="F36" s="29"/>
      <c r="G36" s="10"/>
      <c r="H36" s="10">
        <f t="shared" ca="1" si="0"/>
        <v>40</v>
      </c>
      <c r="I36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17</v>
      </c>
      <c r="J36" s="103">
        <f ca="1" xml:space="preserve"> INDEX(Modifiers[],MATCH(MID(CELL("filename",$A$1),SEARCH("]",CELL("filename",$A$1))+1,31),Modifiers[Weapon Type],0),MATCH(J$1,Modifiers[#Headers],0)) + 0.1</f>
        <v>1.1000000000000001</v>
      </c>
      <c r="K36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6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6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6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6" s="17" t="s">
        <v>7</v>
      </c>
      <c r="P36" s="10" t="s">
        <v>693</v>
      </c>
      <c r="Q36" s="10" t="s">
        <v>7</v>
      </c>
      <c r="R36" s="3"/>
      <c r="S36" s="3"/>
      <c r="T36" s="3"/>
    </row>
    <row r="37" spans="1:22" x14ac:dyDescent="0.25">
      <c r="A37" s="11">
        <v>2000235</v>
      </c>
      <c r="B37" s="85" t="s">
        <v>190</v>
      </c>
      <c r="C37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37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7" s="21"/>
      <c r="F37" s="93"/>
      <c r="G37" s="3"/>
      <c r="H37" s="3">
        <f t="shared" ca="1" si="0"/>
        <v>40</v>
      </c>
      <c r="I37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7" s="103">
        <f ca="1" xml:space="preserve"> INDEX(Modifiers[],MATCH(MID(CELL("filename",$A$1),SEARCH("]",CELL("filename",$A$1))+1,31),Modifiers[Weapon Type],0),MATCH(J$1,Modifiers[#Headers],0))</f>
        <v>1</v>
      </c>
      <c r="K37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7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37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7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7" s="21" t="s">
        <v>7</v>
      </c>
      <c r="P37" s="10" t="s">
        <v>667</v>
      </c>
      <c r="Q37" s="10"/>
      <c r="R37" s="3"/>
      <c r="S37" s="3"/>
      <c r="T37" s="3"/>
      <c r="V37" s="21" t="s">
        <v>25</v>
      </c>
    </row>
    <row r="38" spans="1:22" x14ac:dyDescent="0.25">
      <c r="A38" s="11">
        <v>2000265</v>
      </c>
      <c r="B38" s="84" t="s">
        <v>579</v>
      </c>
      <c r="C38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38" s="6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8" s="17" t="s">
        <v>254</v>
      </c>
      <c r="F38" s="29"/>
      <c r="G38" s="10"/>
      <c r="H38" s="10">
        <f t="shared" ca="1" si="0"/>
        <v>40</v>
      </c>
      <c r="I38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8" s="103">
        <f ca="1" xml:space="preserve"> INDEX(Modifiers[],MATCH(MID(CELL("filename",$A$1),SEARCH("]",CELL("filename",$A$1))+1,31),Modifiers[Weapon Type],0),MATCH(J$1,Modifiers[#Headers],0))</f>
        <v>1</v>
      </c>
      <c r="K38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8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8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8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8" s="17" t="s">
        <v>7</v>
      </c>
      <c r="P38" s="10" t="s">
        <v>664</v>
      </c>
      <c r="Q38" s="10" t="s">
        <v>26</v>
      </c>
      <c r="R38" s="3"/>
      <c r="S38" s="3"/>
      <c r="T38" s="3"/>
    </row>
    <row r="39" spans="1:22" x14ac:dyDescent="0.25">
      <c r="A39" s="11">
        <v>2000051</v>
      </c>
      <c r="B39" s="84" t="s">
        <v>189</v>
      </c>
      <c r="C39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39" s="5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9" s="17" t="s">
        <v>253</v>
      </c>
      <c r="F39" s="29"/>
      <c r="G39" s="10"/>
      <c r="H39" s="10">
        <f t="shared" ca="1" si="0"/>
        <v>40</v>
      </c>
      <c r="I39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39" s="103">
        <f ca="1" xml:space="preserve"> INDEX(Modifiers[],MATCH(MID(CELL("filename",$A$1),SEARCH("]",CELL("filename",$A$1))+1,31),Modifiers[Weapon Type],0),MATCH(J$1,Modifiers[#Headers],0))</f>
        <v>1</v>
      </c>
      <c r="K39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39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9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9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9" s="17" t="s">
        <v>7</v>
      </c>
      <c r="P39" s="10" t="s">
        <v>665</v>
      </c>
      <c r="Q39" s="10" t="s">
        <v>9</v>
      </c>
      <c r="R39" s="3"/>
      <c r="S39" s="3"/>
      <c r="T39" s="3"/>
    </row>
    <row r="40" spans="1:22" x14ac:dyDescent="0.25">
      <c r="A40" s="11">
        <v>2000305</v>
      </c>
      <c r="B40" s="85" t="s">
        <v>187</v>
      </c>
      <c r="C40" s="3">
        <f ca="1" xml:space="preserve"> MROUND(INDEX(BaseDmg[],MATCH(Tab_Swords_1h[[#This Row],[Tag]],BaseDmg[Tag],0),MATCH(C$1,BaseDmg[#Headers],0))*INDEX(Modifiers[],MATCH(MID(CELL("filename",$A$1),SEARCH("]",CELL("filename",$A$1))+1,31),Modifiers[Weapon Type],0),MATCH("Dmg",Modifiers[#Headers],0)),Tab_RoundTo[Dmg])</f>
        <v>40</v>
      </c>
      <c r="D40" s="3">
        <f ca="1" xml:space="preserve"> MROUND(INDEX(BaseDmg[],MATCH(Tab_Swords_1h[[#This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0" s="17"/>
      <c r="F40" s="29"/>
      <c r="G40" s="10"/>
      <c r="H40" s="10">
        <f t="shared" ca="1" si="0"/>
        <v>40</v>
      </c>
      <c r="I40" s="3">
        <f ca="1" xml:space="preserve"> MROUND(INDEX(BaseDmg[],MATCH(Tab_Swords_1h[[#This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40" s="103">
        <f ca="1" xml:space="preserve"> INDEX(Modifiers[],MATCH(MID(CELL("filename",$A$1),SEARCH("]",CELL("filename",$A$1))+1,31),Modifiers[Weapon Type],0),MATCH(J$1,Modifiers[#Headers],0))</f>
        <v>1</v>
      </c>
      <c r="K40" s="3">
        <f ca="1" xml:space="preserve"> MROUND(INDEX(BaseDmg[],MATCH(Tab_Swords_1h[[#This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11</v>
      </c>
      <c r="L40" s="3">
        <f ca="1" xml:space="preserve"> MROUND(INDEX(BaseDmg[],MATCH(Tab_Swords_1h[[#This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40" s="3">
        <f ca="1" xml:space="preserve"> MROUND(INDEX(BaseDmg[],MATCH(Tab_Swords_1h[[#This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40" s="3">
        <f ca="1" xml:space="preserve"> MROUND(INDEX(BaseDmg[],MATCH(Tab_Swords_1h[[#This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40" s="17" t="s">
        <v>7</v>
      </c>
      <c r="P40" s="10" t="s">
        <v>666</v>
      </c>
      <c r="Q40" s="10"/>
      <c r="R40" s="3"/>
      <c r="S40" s="3"/>
      <c r="T40" s="3"/>
    </row>
    <row r="41" spans="1:22" x14ac:dyDescent="0.25">
      <c r="A41" s="3"/>
      <c r="B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22" x14ac:dyDescent="0.25">
      <c r="A42" s="3"/>
      <c r="B42" s="3"/>
      <c r="C42" s="10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22" x14ac:dyDescent="0.25">
      <c r="A43" s="3"/>
      <c r="B43" s="3"/>
      <c r="E43" s="3"/>
      <c r="F43" s="3"/>
      <c r="G43" s="3"/>
      <c r="H43" s="3"/>
      <c r="I43" s="3"/>
      <c r="J43" s="3"/>
      <c r="K43" s="3"/>
      <c r="L43" s="3"/>
      <c r="M43" s="3"/>
      <c r="N43" s="10"/>
      <c r="O43" s="1"/>
      <c r="P43" s="1"/>
      <c r="Q43" s="1"/>
      <c r="R43" s="1"/>
    </row>
    <row r="44" spans="1:22" x14ac:dyDescent="0.25">
      <c r="A44" s="3"/>
      <c r="B44" s="3"/>
      <c r="F44" s="3"/>
      <c r="G44" s="3"/>
      <c r="H44" s="3"/>
      <c r="I44" s="3"/>
      <c r="J44" s="3"/>
      <c r="K44" s="3"/>
      <c r="L44" s="3"/>
      <c r="M44" s="3"/>
      <c r="N44" s="10"/>
      <c r="O44" s="1"/>
      <c r="P44" s="1"/>
      <c r="Q44" s="1"/>
      <c r="R44" s="1"/>
    </row>
    <row r="45" spans="1:22" x14ac:dyDescent="0.25">
      <c r="A45" s="3"/>
      <c r="B45" s="3"/>
      <c r="C45" s="10"/>
      <c r="F45" s="3"/>
      <c r="H45" s="3"/>
      <c r="I45" s="3"/>
      <c r="J45" s="3"/>
      <c r="N45" s="1"/>
      <c r="O45" s="1"/>
      <c r="P45" s="1"/>
      <c r="Q45" s="1"/>
      <c r="R45" s="1"/>
    </row>
    <row r="46" spans="1:22" x14ac:dyDescent="0.25">
      <c r="A46" s="3" t="s">
        <v>601</v>
      </c>
      <c r="B46" s="56" t="s">
        <v>4</v>
      </c>
      <c r="C46" s="10"/>
      <c r="F46" s="3"/>
      <c r="G46" s="3"/>
      <c r="H46" s="3"/>
      <c r="I46" s="3"/>
      <c r="J46" s="3"/>
      <c r="N46" s="1"/>
      <c r="O46" s="1"/>
      <c r="P46" s="1"/>
      <c r="Q46" s="1"/>
      <c r="R46" s="1"/>
    </row>
    <row r="47" spans="1:22" x14ac:dyDescent="0.25">
      <c r="A47" s="3"/>
      <c r="B47" s="57" t="s">
        <v>237</v>
      </c>
      <c r="C47" s="10"/>
      <c r="F47" s="3"/>
      <c r="G47" s="3"/>
      <c r="H47" s="3"/>
      <c r="I47" s="3"/>
      <c r="J47" s="3"/>
      <c r="N47" s="75"/>
      <c r="O47" s="76"/>
      <c r="P47" s="77"/>
      <c r="Q47" s="1"/>
      <c r="R47" s="1"/>
    </row>
    <row r="48" spans="1:22" x14ac:dyDescent="0.25">
      <c r="A48" s="3"/>
      <c r="B48" s="58" t="s">
        <v>16</v>
      </c>
      <c r="F48" s="3"/>
      <c r="G48" s="3"/>
      <c r="H48" s="3"/>
      <c r="I48" s="3"/>
      <c r="J48" s="3"/>
      <c r="N48" s="1"/>
      <c r="O48" s="1"/>
      <c r="P48" s="1"/>
      <c r="Q48" s="1"/>
      <c r="R48" s="1"/>
    </row>
    <row r="49" spans="1:18" x14ac:dyDescent="0.25">
      <c r="A49" s="3"/>
      <c r="B49" s="21" t="s">
        <v>35</v>
      </c>
      <c r="F49" s="3"/>
      <c r="G49" s="14"/>
      <c r="H49" s="3"/>
      <c r="I49" s="3"/>
      <c r="J49" s="3"/>
      <c r="N49" s="1"/>
      <c r="O49" s="1"/>
      <c r="P49" s="1"/>
      <c r="Q49" s="1"/>
      <c r="R49" s="1"/>
    </row>
    <row r="50" spans="1:18" x14ac:dyDescent="0.25">
      <c r="F50" s="3"/>
      <c r="G50" s="14"/>
      <c r="H50" s="3"/>
      <c r="I50" s="3"/>
      <c r="J50" s="3"/>
      <c r="N50" s="78"/>
      <c r="O50" s="78"/>
      <c r="P50" s="78"/>
      <c r="Q50" s="1"/>
      <c r="R50" s="1"/>
    </row>
    <row r="51" spans="1:18" x14ac:dyDescent="0.25">
      <c r="A51" s="3" t="s">
        <v>594</v>
      </c>
      <c r="B51" s="56" t="s">
        <v>28</v>
      </c>
      <c r="F51" s="3"/>
      <c r="G51" s="14"/>
      <c r="H51" s="3"/>
      <c r="I51" s="3"/>
      <c r="J51" s="3"/>
      <c r="N51" s="1"/>
      <c r="O51" s="1"/>
      <c r="P51" s="1"/>
      <c r="Q51" s="1"/>
      <c r="R51" s="1"/>
    </row>
    <row r="52" spans="1:18" x14ac:dyDescent="0.25">
      <c r="A52" s="3"/>
      <c r="B52" s="59" t="s">
        <v>13</v>
      </c>
      <c r="F52" s="3"/>
      <c r="G52" s="3"/>
      <c r="H52" s="3"/>
      <c r="I52" s="3"/>
      <c r="J52" s="3"/>
      <c r="N52" s="1"/>
      <c r="O52" s="1"/>
      <c r="P52" s="1"/>
      <c r="Q52" s="1"/>
      <c r="R52" s="1"/>
    </row>
    <row r="53" spans="1:18" x14ac:dyDescent="0.25">
      <c r="A53" s="3"/>
      <c r="B53" s="56" t="s">
        <v>15</v>
      </c>
      <c r="F53" s="3"/>
      <c r="G53" s="3"/>
      <c r="H53" s="3"/>
      <c r="I53" s="3"/>
      <c r="J53" s="3"/>
      <c r="N53" s="74"/>
      <c r="O53" s="74"/>
      <c r="P53" s="74"/>
      <c r="Q53" s="1"/>
      <c r="R53" s="1"/>
    </row>
    <row r="54" spans="1:18" x14ac:dyDescent="0.25">
      <c r="A54" s="3"/>
      <c r="B54" s="59" t="s">
        <v>34</v>
      </c>
      <c r="F54" s="3"/>
      <c r="G54" s="3"/>
      <c r="H54" s="3"/>
      <c r="I54" s="3"/>
      <c r="J54" s="3"/>
      <c r="N54" s="1"/>
      <c r="O54" s="1"/>
      <c r="P54" s="1"/>
      <c r="Q54" s="1"/>
      <c r="R54" s="1"/>
    </row>
    <row r="55" spans="1:18" x14ac:dyDescent="0.25">
      <c r="A55" s="3"/>
      <c r="B55" s="57" t="s">
        <v>246</v>
      </c>
      <c r="D55" s="3" t="s">
        <v>592</v>
      </c>
      <c r="F55" s="3"/>
      <c r="G55" s="3"/>
      <c r="H55" s="3"/>
      <c r="I55" s="3"/>
      <c r="J55" s="3"/>
      <c r="N55" s="1"/>
      <c r="O55" s="1"/>
      <c r="P55" s="1"/>
      <c r="Q55" s="1"/>
      <c r="R55" s="1"/>
    </row>
    <row r="56" spans="1:18" x14ac:dyDescent="0.25">
      <c r="F56" s="3"/>
      <c r="G56" s="3"/>
      <c r="H56" s="3"/>
      <c r="I56" s="3"/>
      <c r="J56" s="3"/>
      <c r="N56" s="1"/>
      <c r="O56" s="1"/>
      <c r="P56" s="1"/>
      <c r="Q56" s="1"/>
      <c r="R56" s="1"/>
    </row>
    <row r="57" spans="1:18" x14ac:dyDescent="0.25">
      <c r="A57" s="3" t="s">
        <v>595</v>
      </c>
      <c r="B57" s="21" t="s">
        <v>32</v>
      </c>
      <c r="D57" s="3" t="s">
        <v>603</v>
      </c>
      <c r="F57" s="3"/>
      <c r="G57" s="3"/>
      <c r="H57" s="3"/>
      <c r="I57" s="3"/>
      <c r="J57" s="3"/>
      <c r="N57" s="1"/>
      <c r="O57" s="1"/>
      <c r="P57" s="1"/>
      <c r="Q57" s="1"/>
      <c r="R57" s="1"/>
    </row>
    <row r="58" spans="1:18" x14ac:dyDescent="0.25">
      <c r="A58" s="3"/>
      <c r="B58" s="58" t="s">
        <v>5</v>
      </c>
      <c r="D58" s="3" t="s">
        <v>602</v>
      </c>
      <c r="G58" s="3"/>
      <c r="H58" s="3"/>
      <c r="I58" s="3"/>
      <c r="J58" s="3"/>
      <c r="N58" s="78"/>
      <c r="O58" s="78"/>
      <c r="P58" s="78"/>
      <c r="Q58" s="1"/>
      <c r="R58" s="1"/>
    </row>
    <row r="59" spans="1:18" x14ac:dyDescent="0.25">
      <c r="A59" s="3"/>
      <c r="B59" s="21" t="s">
        <v>249</v>
      </c>
      <c r="D59" s="3" t="s">
        <v>591</v>
      </c>
      <c r="G59" s="3"/>
      <c r="H59" s="3"/>
      <c r="I59" s="3"/>
      <c r="J59" s="3"/>
      <c r="N59" s="1"/>
      <c r="O59" s="1"/>
      <c r="P59" s="1"/>
      <c r="Q59" s="1"/>
      <c r="R59" s="1"/>
    </row>
    <row r="60" spans="1:18" x14ac:dyDescent="0.25">
      <c r="A60" s="3"/>
      <c r="B60" s="21" t="s">
        <v>247</v>
      </c>
      <c r="D60" s="3" t="s">
        <v>590</v>
      </c>
      <c r="H60" s="3"/>
      <c r="I60" s="3"/>
      <c r="J60" s="3"/>
      <c r="N60" s="1"/>
      <c r="O60" s="1"/>
      <c r="P60" s="1"/>
      <c r="Q60" s="1"/>
      <c r="R60" s="1"/>
    </row>
    <row r="61" spans="1:18" x14ac:dyDescent="0.25">
      <c r="A61" s="3"/>
      <c r="B61" s="59" t="s">
        <v>20</v>
      </c>
      <c r="H61" s="3"/>
      <c r="I61" s="3"/>
      <c r="J61" s="3"/>
      <c r="N61" s="1"/>
      <c r="O61" s="1"/>
      <c r="P61" s="1"/>
      <c r="Q61" s="1"/>
      <c r="R61" s="1"/>
    </row>
    <row r="62" spans="1:18" x14ac:dyDescent="0.25">
      <c r="A62" s="3"/>
      <c r="B62" s="59" t="s">
        <v>17</v>
      </c>
      <c r="D62" s="3" t="s">
        <v>600</v>
      </c>
      <c r="H62" s="3"/>
      <c r="I62" s="3"/>
      <c r="J62" s="3"/>
      <c r="N62" s="1"/>
      <c r="O62" s="1"/>
      <c r="P62" s="1"/>
      <c r="Q62" s="1"/>
      <c r="R62" s="1"/>
    </row>
    <row r="63" spans="1:18" x14ac:dyDescent="0.25">
      <c r="A63" s="3"/>
      <c r="B63" s="57" t="s">
        <v>29</v>
      </c>
      <c r="D63" s="3" t="s">
        <v>588</v>
      </c>
      <c r="H63" s="3"/>
      <c r="I63" s="3"/>
      <c r="J63" s="3"/>
      <c r="N63" s="1"/>
      <c r="O63" s="1"/>
      <c r="P63" s="1"/>
      <c r="Q63" s="1"/>
      <c r="R63" s="1"/>
    </row>
    <row r="64" spans="1:18" x14ac:dyDescent="0.25">
      <c r="B64" s="56" t="s">
        <v>39</v>
      </c>
      <c r="D64" s="3" t="s">
        <v>586</v>
      </c>
      <c r="H64" s="3"/>
      <c r="I64" s="3"/>
      <c r="J64" s="3"/>
      <c r="K64" s="3"/>
      <c r="L64" s="3"/>
      <c r="M64" s="3"/>
      <c r="N64" s="10"/>
      <c r="O64" s="1"/>
      <c r="P64" s="1"/>
      <c r="Q64" s="1"/>
      <c r="R64" s="1"/>
    </row>
    <row r="65" spans="1:18" x14ac:dyDescent="0.25">
      <c r="B65" s="36" t="s">
        <v>24</v>
      </c>
      <c r="D65" s="3" t="s">
        <v>583</v>
      </c>
      <c r="F65" s="3"/>
      <c r="H65" s="3"/>
      <c r="I65" s="3"/>
      <c r="J65" s="3"/>
      <c r="K65" s="3"/>
      <c r="L65" s="3"/>
      <c r="M65" s="3"/>
      <c r="N65" s="10"/>
      <c r="O65" s="1"/>
      <c r="P65" s="1"/>
      <c r="Q65" s="1"/>
      <c r="R65" s="1"/>
    </row>
    <row r="66" spans="1:18" x14ac:dyDescent="0.25">
      <c r="B66" s="21" t="s">
        <v>11</v>
      </c>
      <c r="D66" s="3" t="s">
        <v>577</v>
      </c>
      <c r="H66" s="3"/>
      <c r="I66" s="3"/>
      <c r="J66" s="3"/>
    </row>
    <row r="67" spans="1:18" x14ac:dyDescent="0.25">
      <c r="B67" s="56" t="s">
        <v>248</v>
      </c>
      <c r="D67" s="3" t="s">
        <v>593</v>
      </c>
      <c r="O67" s="3"/>
      <c r="P67" s="3"/>
    </row>
    <row r="69" spans="1:18" x14ac:dyDescent="0.25">
      <c r="A69" s="3" t="s">
        <v>596</v>
      </c>
      <c r="B69" s="35" t="s">
        <v>245</v>
      </c>
      <c r="D69" s="3" t="s">
        <v>578</v>
      </c>
      <c r="G69" s="3"/>
      <c r="H69" s="3"/>
      <c r="I69" s="3"/>
      <c r="J69" s="3"/>
      <c r="P69" s="3"/>
    </row>
    <row r="70" spans="1:18" x14ac:dyDescent="0.25">
      <c r="A70" s="3"/>
      <c r="B70" s="59" t="s">
        <v>30</v>
      </c>
      <c r="D70" s="3" t="s">
        <v>604</v>
      </c>
      <c r="G70" s="3"/>
      <c r="H70" s="3"/>
      <c r="I70" s="3"/>
      <c r="J70" s="3"/>
      <c r="P70" s="3"/>
    </row>
    <row r="71" spans="1:18" x14ac:dyDescent="0.25">
      <c r="A71" s="3"/>
      <c r="B71" s="36" t="s">
        <v>252</v>
      </c>
      <c r="D71" s="3" t="s">
        <v>587</v>
      </c>
      <c r="G71" s="3"/>
      <c r="I71" s="3"/>
      <c r="J71" s="3"/>
      <c r="K71" s="3"/>
      <c r="L71" s="3"/>
      <c r="M71" s="3"/>
      <c r="N71" s="3"/>
    </row>
    <row r="72" spans="1:18" x14ac:dyDescent="0.25">
      <c r="A72" s="3"/>
      <c r="I72" s="3"/>
      <c r="J72" s="3"/>
      <c r="K72" s="3"/>
      <c r="L72" s="3"/>
      <c r="M72" s="3"/>
      <c r="N72" s="3"/>
    </row>
    <row r="73" spans="1:18" x14ac:dyDescent="0.25">
      <c r="A73" s="3" t="s">
        <v>597</v>
      </c>
      <c r="B73" s="4" t="s">
        <v>250</v>
      </c>
      <c r="D73" s="3" t="s">
        <v>585</v>
      </c>
      <c r="G73" s="3"/>
      <c r="J73" s="3"/>
      <c r="K73" s="3"/>
      <c r="L73" s="3"/>
      <c r="M73" s="3"/>
      <c r="N73" s="3"/>
    </row>
    <row r="74" spans="1:18" x14ac:dyDescent="0.25">
      <c r="B74" s="21" t="s">
        <v>242</v>
      </c>
      <c r="D74" s="3" t="s">
        <v>576</v>
      </c>
      <c r="G74" s="3"/>
      <c r="J74" s="3"/>
      <c r="K74" s="3"/>
      <c r="L74" s="3"/>
      <c r="M74" s="3"/>
      <c r="N74" s="3"/>
    </row>
    <row r="75" spans="1:18" x14ac:dyDescent="0.25">
      <c r="B75" s="4" t="s">
        <v>240</v>
      </c>
      <c r="D75" s="3" t="s">
        <v>589</v>
      </c>
      <c r="G75" s="3"/>
      <c r="J75" s="3"/>
      <c r="K75" s="3"/>
      <c r="L75" s="3"/>
      <c r="M75" s="3"/>
      <c r="N75" s="3"/>
    </row>
    <row r="76" spans="1:18" x14ac:dyDescent="0.25">
      <c r="H76" s="3"/>
      <c r="I76" s="3"/>
      <c r="J76" s="3"/>
      <c r="K76" s="3"/>
      <c r="L76" s="3"/>
      <c r="M76" s="3"/>
      <c r="N76" s="3"/>
    </row>
    <row r="77" spans="1:18" x14ac:dyDescent="0.25">
      <c r="A77" t="s">
        <v>598</v>
      </c>
      <c r="B77" s="57" t="s">
        <v>37</v>
      </c>
      <c r="D77" s="3" t="s">
        <v>573</v>
      </c>
      <c r="J77" s="3"/>
      <c r="K77" s="3"/>
      <c r="L77" s="3"/>
      <c r="M77" s="3"/>
      <c r="N77" s="3"/>
    </row>
    <row r="78" spans="1:18" x14ac:dyDescent="0.25">
      <c r="B78" s="4" t="s">
        <v>239</v>
      </c>
      <c r="D78" s="3" t="s">
        <v>584</v>
      </c>
      <c r="F78" s="3"/>
      <c r="H78" s="3"/>
      <c r="I78" s="3"/>
      <c r="J78" s="3"/>
      <c r="K78" s="3"/>
      <c r="L78" s="3"/>
      <c r="M78" s="3"/>
      <c r="N78" s="3"/>
    </row>
    <row r="79" spans="1:18" x14ac:dyDescent="0.25">
      <c r="B79" s="21" t="s">
        <v>251</v>
      </c>
      <c r="D79" s="3" t="s">
        <v>575</v>
      </c>
      <c r="F79" s="3"/>
      <c r="H79" s="3"/>
      <c r="I79" s="3"/>
      <c r="J79" s="3"/>
      <c r="K79" s="3"/>
      <c r="L79" s="3"/>
      <c r="M79" s="3"/>
      <c r="N79" s="3"/>
    </row>
    <row r="80" spans="1:18" x14ac:dyDescent="0.25">
      <c r="B80" s="21" t="s">
        <v>241</v>
      </c>
      <c r="D80" s="3" t="s">
        <v>581</v>
      </c>
      <c r="I80" s="3"/>
    </row>
    <row r="81" spans="2:9" x14ac:dyDescent="0.25">
      <c r="B81" s="4" t="s">
        <v>243</v>
      </c>
      <c r="D81" s="3" t="s">
        <v>599</v>
      </c>
      <c r="H81" s="3"/>
      <c r="I81" s="3"/>
    </row>
    <row r="82" spans="2:9" x14ac:dyDescent="0.25">
      <c r="B82" s="35" t="s">
        <v>244</v>
      </c>
      <c r="D82" s="3" t="s">
        <v>580</v>
      </c>
      <c r="F82" s="3"/>
      <c r="H82" s="3"/>
      <c r="I82" s="3"/>
    </row>
    <row r="83" spans="2:9" x14ac:dyDescent="0.25">
      <c r="B83" s="4" t="s">
        <v>22</v>
      </c>
      <c r="D83" s="3" t="s">
        <v>574</v>
      </c>
      <c r="F83" s="3"/>
      <c r="H83" s="3"/>
      <c r="I83" s="3"/>
    </row>
    <row r="84" spans="2:9" x14ac:dyDescent="0.25">
      <c r="F84" s="3"/>
    </row>
    <row r="85" spans="2:9" x14ac:dyDescent="0.25">
      <c r="F85" s="3"/>
    </row>
    <row r="86" spans="2:9" x14ac:dyDescent="0.25">
      <c r="B86" s="4" t="s">
        <v>197</v>
      </c>
      <c r="F86" s="3"/>
    </row>
    <row r="87" spans="2:9" x14ac:dyDescent="0.25">
      <c r="B87" s="58" t="s">
        <v>189</v>
      </c>
    </row>
    <row r="88" spans="2:9" x14ac:dyDescent="0.25">
      <c r="B88" s="4" t="s">
        <v>579</v>
      </c>
    </row>
    <row r="89" spans="2:9" x14ac:dyDescent="0.25">
      <c r="B89" s="21" t="s">
        <v>188</v>
      </c>
    </row>
    <row r="90" spans="2:9" x14ac:dyDescent="0.25">
      <c r="B90" s="4" t="s">
        <v>187</v>
      </c>
    </row>
    <row r="91" spans="2:9" x14ac:dyDescent="0.25">
      <c r="B91" s="59" t="s">
        <v>190</v>
      </c>
    </row>
    <row r="93" spans="2:9" x14ac:dyDescent="0.25">
      <c r="B93" s="61" t="s">
        <v>4</v>
      </c>
      <c r="C93" s="4">
        <v>5</v>
      </c>
      <c r="D93" s="4"/>
      <c r="E93" s="4"/>
      <c r="F93" s="4">
        <f>C93*1.6</f>
        <v>8</v>
      </c>
      <c r="G93" s="4">
        <f>D93*2.2</f>
        <v>0</v>
      </c>
      <c r="H93">
        <f>F93+G93</f>
        <v>8</v>
      </c>
    </row>
    <row r="94" spans="2:9" x14ac:dyDescent="0.25">
      <c r="B94" s="21" t="s">
        <v>35</v>
      </c>
      <c r="C94" s="21">
        <v>5</v>
      </c>
      <c r="D94" s="21"/>
      <c r="E94" s="21"/>
      <c r="F94" s="21">
        <f>C94*1.6</f>
        <v>8</v>
      </c>
      <c r="G94" s="4">
        <f>D94*2.2</f>
        <v>0</v>
      </c>
      <c r="H94">
        <f>F94+G94</f>
        <v>8</v>
      </c>
    </row>
    <row r="95" spans="2:9" x14ac:dyDescent="0.25">
      <c r="B95" s="57" t="s">
        <v>237</v>
      </c>
      <c r="C95" s="4">
        <v>6</v>
      </c>
      <c r="D95" s="4"/>
      <c r="E95" s="4"/>
      <c r="F95" s="4">
        <f>C95*1.6</f>
        <v>9.6000000000000014</v>
      </c>
      <c r="G95" s="4">
        <f>D95*2.2</f>
        <v>0</v>
      </c>
      <c r="H95">
        <f>F95+G95</f>
        <v>9.6000000000000014</v>
      </c>
    </row>
    <row r="96" spans="2:9" x14ac:dyDescent="0.25">
      <c r="B96" s="58" t="s">
        <v>16</v>
      </c>
      <c r="C96" s="21">
        <v>6</v>
      </c>
      <c r="D96" s="21"/>
      <c r="E96" s="21"/>
      <c r="F96" s="21">
        <f>C96*1.6</f>
        <v>9.6000000000000014</v>
      </c>
      <c r="G96" s="4">
        <f>D96*2.2</f>
        <v>0</v>
      </c>
      <c r="H96">
        <f>F96+G96</f>
        <v>9.6000000000000014</v>
      </c>
    </row>
    <row r="98" spans="2:8" x14ac:dyDescent="0.25">
      <c r="B98" s="61" t="s">
        <v>28</v>
      </c>
      <c r="C98" s="4">
        <v>8</v>
      </c>
      <c r="D98" s="4"/>
      <c r="E98" s="4"/>
      <c r="F98" s="4">
        <f t="shared" ref="F98:F103" si="1">C98*1.6</f>
        <v>12.8</v>
      </c>
      <c r="G98" s="4">
        <f t="shared" ref="G98:G103" si="2">D98*2.2</f>
        <v>0</v>
      </c>
      <c r="H98">
        <f t="shared" ref="H98:H103" si="3">F98+G98</f>
        <v>12.8</v>
      </c>
    </row>
    <row r="99" spans="2:8" x14ac:dyDescent="0.25">
      <c r="B99" s="62" t="s">
        <v>13</v>
      </c>
      <c r="C99" s="21">
        <v>7</v>
      </c>
      <c r="D99" s="21"/>
      <c r="E99" s="21"/>
      <c r="F99" s="21">
        <f t="shared" si="1"/>
        <v>11.200000000000001</v>
      </c>
      <c r="G99" s="4">
        <f t="shared" si="2"/>
        <v>0</v>
      </c>
      <c r="H99">
        <f t="shared" si="3"/>
        <v>11.200000000000001</v>
      </c>
    </row>
    <row r="100" spans="2:8" x14ac:dyDescent="0.25">
      <c r="B100" s="61" t="s">
        <v>15</v>
      </c>
      <c r="C100" s="4">
        <v>8</v>
      </c>
      <c r="D100" s="4"/>
      <c r="E100" s="4"/>
      <c r="F100" s="4">
        <f t="shared" si="1"/>
        <v>12.8</v>
      </c>
      <c r="G100" s="4">
        <f t="shared" si="2"/>
        <v>0</v>
      </c>
      <c r="H100">
        <f t="shared" si="3"/>
        <v>12.8</v>
      </c>
    </row>
    <row r="101" spans="2:8" x14ac:dyDescent="0.25">
      <c r="B101" s="21" t="s">
        <v>32</v>
      </c>
      <c r="C101" s="21"/>
      <c r="D101" s="27">
        <v>8</v>
      </c>
      <c r="E101" s="21" t="s">
        <v>256</v>
      </c>
      <c r="F101" s="21">
        <f t="shared" si="1"/>
        <v>0</v>
      </c>
      <c r="G101" s="4">
        <f t="shared" si="2"/>
        <v>17.600000000000001</v>
      </c>
      <c r="H101">
        <f t="shared" si="3"/>
        <v>17.600000000000001</v>
      </c>
    </row>
    <row r="102" spans="2:8" x14ac:dyDescent="0.25">
      <c r="B102" s="61" t="s">
        <v>34</v>
      </c>
      <c r="C102" s="4">
        <v>10</v>
      </c>
      <c r="D102" s="4"/>
      <c r="E102" s="4"/>
      <c r="F102" s="4">
        <f t="shared" si="1"/>
        <v>16</v>
      </c>
      <c r="G102" s="4">
        <f t="shared" si="2"/>
        <v>0</v>
      </c>
      <c r="H102">
        <f t="shared" si="3"/>
        <v>16</v>
      </c>
    </row>
    <row r="103" spans="2:8" x14ac:dyDescent="0.25">
      <c r="B103" s="63" t="s">
        <v>246</v>
      </c>
      <c r="C103" s="21">
        <v>10</v>
      </c>
      <c r="D103" s="21"/>
      <c r="E103" s="21"/>
      <c r="F103" s="21">
        <f t="shared" si="1"/>
        <v>16</v>
      </c>
      <c r="G103" s="4">
        <f t="shared" si="2"/>
        <v>0</v>
      </c>
      <c r="H103">
        <f t="shared" si="3"/>
        <v>16</v>
      </c>
    </row>
    <row r="105" spans="2:8" x14ac:dyDescent="0.25">
      <c r="B105" s="58" t="s">
        <v>5</v>
      </c>
      <c r="C105" s="4">
        <v>10</v>
      </c>
      <c r="D105" s="4"/>
      <c r="E105" s="4"/>
      <c r="F105" s="4">
        <f t="shared" ref="F105:F116" si="4">C105*1.6</f>
        <v>16</v>
      </c>
      <c r="G105" s="4">
        <f t="shared" ref="G105:G116" si="5">D105*2.2</f>
        <v>0</v>
      </c>
      <c r="H105">
        <f t="shared" ref="H105:H116" si="6">F105+G105</f>
        <v>16</v>
      </c>
    </row>
    <row r="106" spans="2:8" x14ac:dyDescent="0.25">
      <c r="B106" s="21" t="s">
        <v>249</v>
      </c>
      <c r="C106" s="21">
        <v>8</v>
      </c>
      <c r="D106" s="22">
        <v>4</v>
      </c>
      <c r="E106" s="21" t="s">
        <v>254</v>
      </c>
      <c r="F106" s="21">
        <f t="shared" si="4"/>
        <v>12.8</v>
      </c>
      <c r="G106" s="4">
        <f t="shared" si="5"/>
        <v>8.8000000000000007</v>
      </c>
      <c r="H106">
        <f t="shared" si="6"/>
        <v>21.6</v>
      </c>
    </row>
    <row r="107" spans="2:8" x14ac:dyDescent="0.25">
      <c r="B107" s="4" t="s">
        <v>247</v>
      </c>
      <c r="C107" s="4">
        <v>11</v>
      </c>
      <c r="D107" s="4"/>
      <c r="E107" s="4"/>
      <c r="F107" s="4">
        <f t="shared" si="4"/>
        <v>17.600000000000001</v>
      </c>
      <c r="G107" s="4">
        <f t="shared" si="5"/>
        <v>0</v>
      </c>
      <c r="H107">
        <f t="shared" si="6"/>
        <v>17.600000000000001</v>
      </c>
    </row>
    <row r="108" spans="2:8" x14ac:dyDescent="0.25">
      <c r="B108" s="62" t="s">
        <v>30</v>
      </c>
      <c r="C108" s="21"/>
      <c r="D108" s="37">
        <v>12</v>
      </c>
      <c r="E108" s="21" t="s">
        <v>257</v>
      </c>
      <c r="F108" s="21">
        <f t="shared" si="4"/>
        <v>0</v>
      </c>
      <c r="G108" s="4">
        <f t="shared" si="5"/>
        <v>26.400000000000002</v>
      </c>
      <c r="H108">
        <f t="shared" si="6"/>
        <v>26.400000000000002</v>
      </c>
    </row>
    <row r="109" spans="2:8" x14ac:dyDescent="0.25">
      <c r="B109" s="61" t="s">
        <v>20</v>
      </c>
      <c r="C109" s="4">
        <v>7</v>
      </c>
      <c r="D109" s="24">
        <v>7</v>
      </c>
      <c r="E109" s="4" t="s">
        <v>253</v>
      </c>
      <c r="F109" s="4">
        <f t="shared" si="4"/>
        <v>11.200000000000001</v>
      </c>
      <c r="G109" s="4">
        <f t="shared" si="5"/>
        <v>15.400000000000002</v>
      </c>
      <c r="H109">
        <f t="shared" si="6"/>
        <v>26.6</v>
      </c>
    </row>
    <row r="110" spans="2:8" x14ac:dyDescent="0.25">
      <c r="B110" s="62" t="s">
        <v>17</v>
      </c>
      <c r="C110" s="21">
        <v>7</v>
      </c>
      <c r="D110" s="37">
        <v>7</v>
      </c>
      <c r="E110" s="21" t="s">
        <v>257</v>
      </c>
      <c r="F110" s="21">
        <f t="shared" si="4"/>
        <v>11.200000000000001</v>
      </c>
      <c r="G110" s="4">
        <f t="shared" si="5"/>
        <v>15.400000000000002</v>
      </c>
      <c r="H110">
        <f t="shared" si="6"/>
        <v>26.6</v>
      </c>
    </row>
    <row r="111" spans="2:8" x14ac:dyDescent="0.25">
      <c r="B111" s="61" t="s">
        <v>39</v>
      </c>
      <c r="C111" s="4">
        <v>12</v>
      </c>
      <c r="D111" s="4"/>
      <c r="E111" s="4"/>
      <c r="F111" s="4">
        <f t="shared" si="4"/>
        <v>19.200000000000003</v>
      </c>
      <c r="G111" s="4">
        <f t="shared" si="5"/>
        <v>0</v>
      </c>
      <c r="H111">
        <f t="shared" si="6"/>
        <v>19.200000000000003</v>
      </c>
    </row>
    <row r="112" spans="2:8" x14ac:dyDescent="0.25">
      <c r="B112" s="21" t="s">
        <v>11</v>
      </c>
      <c r="C112" s="21">
        <v>7</v>
      </c>
      <c r="D112" s="23">
        <v>7</v>
      </c>
      <c r="E112" s="21" t="s">
        <v>255</v>
      </c>
      <c r="F112" s="21">
        <f t="shared" si="4"/>
        <v>11.200000000000001</v>
      </c>
      <c r="G112" s="4">
        <f t="shared" si="5"/>
        <v>15.400000000000002</v>
      </c>
      <c r="H112">
        <f t="shared" si="6"/>
        <v>26.6</v>
      </c>
    </row>
    <row r="113" spans="2:8" x14ac:dyDescent="0.25">
      <c r="B113" s="35" t="s">
        <v>245</v>
      </c>
      <c r="C113" s="4">
        <v>9</v>
      </c>
      <c r="D113" s="24">
        <v>9</v>
      </c>
      <c r="E113" s="4" t="s">
        <v>253</v>
      </c>
      <c r="F113" s="4">
        <f t="shared" si="4"/>
        <v>14.4</v>
      </c>
      <c r="G113" s="4">
        <f t="shared" si="5"/>
        <v>19.8</v>
      </c>
      <c r="H113">
        <f t="shared" si="6"/>
        <v>34.200000000000003</v>
      </c>
    </row>
    <row r="114" spans="2:8" x14ac:dyDescent="0.25">
      <c r="B114" s="63" t="s">
        <v>29</v>
      </c>
      <c r="C114" s="21">
        <v>10</v>
      </c>
      <c r="D114" s="37">
        <v>4</v>
      </c>
      <c r="E114" s="21" t="s">
        <v>257</v>
      </c>
      <c r="F114" s="21">
        <f t="shared" si="4"/>
        <v>16</v>
      </c>
      <c r="G114" s="4">
        <f t="shared" si="5"/>
        <v>8.8000000000000007</v>
      </c>
      <c r="H114">
        <f t="shared" si="6"/>
        <v>24.8</v>
      </c>
    </row>
    <row r="115" spans="2:8" x14ac:dyDescent="0.25">
      <c r="B115" s="35" t="s">
        <v>24</v>
      </c>
      <c r="C115" s="4">
        <v>13</v>
      </c>
      <c r="D115" s="4"/>
      <c r="E115" s="4"/>
      <c r="F115" s="4">
        <f t="shared" si="4"/>
        <v>20.8</v>
      </c>
      <c r="G115" s="4">
        <f t="shared" si="5"/>
        <v>0</v>
      </c>
      <c r="H115">
        <f t="shared" si="6"/>
        <v>20.8</v>
      </c>
    </row>
    <row r="116" spans="2:8" x14ac:dyDescent="0.25">
      <c r="B116" s="62" t="s">
        <v>248</v>
      </c>
      <c r="C116" s="21">
        <v>9</v>
      </c>
      <c r="D116" s="27">
        <v>9</v>
      </c>
      <c r="E116" s="21" t="s">
        <v>256</v>
      </c>
      <c r="F116" s="21">
        <f t="shared" si="4"/>
        <v>14.4</v>
      </c>
      <c r="G116" s="4">
        <f t="shared" si="5"/>
        <v>19.8</v>
      </c>
      <c r="H116">
        <f t="shared" si="6"/>
        <v>34.200000000000003</v>
      </c>
    </row>
    <row r="119" spans="2:8" x14ac:dyDescent="0.25">
      <c r="B119" s="36" t="s">
        <v>252</v>
      </c>
      <c r="C119" s="21">
        <v>15</v>
      </c>
      <c r="D119" s="21"/>
      <c r="E119" s="21"/>
      <c r="F119" s="21">
        <f t="shared" ref="F119:F122" si="7">C119*1.6</f>
        <v>24</v>
      </c>
      <c r="G119" s="4">
        <f t="shared" ref="G119:G122" si="8">D119*2.2</f>
        <v>0</v>
      </c>
      <c r="H119">
        <f t="shared" ref="H119:H122" si="9">F119+G119</f>
        <v>24</v>
      </c>
    </row>
    <row r="120" spans="2:8" x14ac:dyDescent="0.25">
      <c r="B120" s="4" t="s">
        <v>240</v>
      </c>
      <c r="C120" s="4">
        <v>12</v>
      </c>
      <c r="D120" s="23">
        <v>6</v>
      </c>
      <c r="E120" s="4" t="s">
        <v>255</v>
      </c>
      <c r="F120" s="4">
        <f t="shared" si="7"/>
        <v>19.200000000000003</v>
      </c>
      <c r="G120" s="4">
        <f t="shared" si="8"/>
        <v>13.200000000000001</v>
      </c>
      <c r="H120">
        <f t="shared" si="9"/>
        <v>32.400000000000006</v>
      </c>
    </row>
    <row r="121" spans="2:8" x14ac:dyDescent="0.25">
      <c r="B121" s="21" t="s">
        <v>250</v>
      </c>
      <c r="C121" s="21">
        <v>11</v>
      </c>
      <c r="D121" s="22">
        <v>5</v>
      </c>
      <c r="E121" s="21" t="s">
        <v>254</v>
      </c>
      <c r="F121" s="21">
        <f t="shared" si="7"/>
        <v>17.600000000000001</v>
      </c>
      <c r="G121" s="4">
        <f t="shared" si="8"/>
        <v>11</v>
      </c>
      <c r="H121">
        <f t="shared" si="9"/>
        <v>28.6</v>
      </c>
    </row>
    <row r="122" spans="2:8" x14ac:dyDescent="0.25">
      <c r="B122" s="4" t="s">
        <v>242</v>
      </c>
      <c r="C122" s="4">
        <v>16</v>
      </c>
      <c r="D122" s="4"/>
      <c r="E122" s="4"/>
      <c r="F122" s="4">
        <f t="shared" si="7"/>
        <v>25.6</v>
      </c>
      <c r="G122" s="4">
        <f t="shared" si="8"/>
        <v>0</v>
      </c>
      <c r="H122">
        <f t="shared" si="9"/>
        <v>25.6</v>
      </c>
    </row>
    <row r="124" spans="2:8" x14ac:dyDescent="0.25">
      <c r="B124" s="21" t="s">
        <v>241</v>
      </c>
      <c r="C124" s="21">
        <v>18</v>
      </c>
      <c r="D124" s="21"/>
      <c r="E124" s="21"/>
      <c r="F124" s="21">
        <f t="shared" ref="F124:F136" si="10">C124*1.6</f>
        <v>28.8</v>
      </c>
      <c r="G124" s="4">
        <f t="shared" ref="G124:G136" si="11">D124*2.2</f>
        <v>0</v>
      </c>
      <c r="H124">
        <f t="shared" ref="H124:H136" si="12">F124+G124</f>
        <v>28.8</v>
      </c>
    </row>
    <row r="125" spans="2:8" x14ac:dyDescent="0.25">
      <c r="B125" s="4" t="s">
        <v>251</v>
      </c>
      <c r="C125" s="4">
        <v>18</v>
      </c>
      <c r="D125" s="4"/>
      <c r="E125" s="4"/>
      <c r="F125" s="4">
        <f t="shared" si="10"/>
        <v>28.8</v>
      </c>
      <c r="G125" s="4">
        <f t="shared" si="11"/>
        <v>0</v>
      </c>
      <c r="H125">
        <f t="shared" si="12"/>
        <v>28.8</v>
      </c>
    </row>
    <row r="126" spans="2:8" x14ac:dyDescent="0.25">
      <c r="B126" s="21" t="s">
        <v>239</v>
      </c>
      <c r="C126" s="21">
        <v>14</v>
      </c>
      <c r="D126" s="22">
        <v>8</v>
      </c>
      <c r="E126" s="21" t="s">
        <v>254</v>
      </c>
      <c r="F126" s="21">
        <f t="shared" si="10"/>
        <v>22.400000000000002</v>
      </c>
      <c r="G126" s="4">
        <f t="shared" si="11"/>
        <v>17.600000000000001</v>
      </c>
      <c r="H126">
        <f t="shared" si="12"/>
        <v>40</v>
      </c>
    </row>
    <row r="127" spans="2:8" x14ac:dyDescent="0.25">
      <c r="B127" s="4" t="s">
        <v>243</v>
      </c>
      <c r="C127" s="4"/>
      <c r="D127" s="64">
        <v>22</v>
      </c>
      <c r="E127" s="35" t="s">
        <v>256</v>
      </c>
      <c r="F127" s="4">
        <f t="shared" si="10"/>
        <v>0</v>
      </c>
      <c r="G127" s="4">
        <f t="shared" si="11"/>
        <v>48.400000000000006</v>
      </c>
      <c r="H127">
        <f t="shared" si="12"/>
        <v>48.400000000000006</v>
      </c>
    </row>
    <row r="128" spans="2:8" x14ac:dyDescent="0.25">
      <c r="B128" s="63" t="s">
        <v>37</v>
      </c>
      <c r="C128" s="21">
        <v>20</v>
      </c>
      <c r="D128" s="21"/>
      <c r="E128" s="21"/>
      <c r="F128" s="21">
        <f t="shared" si="10"/>
        <v>32</v>
      </c>
      <c r="G128" s="4">
        <f t="shared" si="11"/>
        <v>0</v>
      </c>
      <c r="H128">
        <f t="shared" si="12"/>
        <v>32</v>
      </c>
    </row>
    <row r="129" spans="2:8" x14ac:dyDescent="0.25">
      <c r="B129" s="4" t="s">
        <v>22</v>
      </c>
      <c r="C129" s="4">
        <v>22</v>
      </c>
      <c r="D129" s="4"/>
      <c r="E129" s="4"/>
      <c r="F129" s="4">
        <f t="shared" si="10"/>
        <v>35.200000000000003</v>
      </c>
      <c r="G129" s="4">
        <f t="shared" si="11"/>
        <v>0</v>
      </c>
      <c r="H129">
        <f t="shared" si="12"/>
        <v>35.200000000000003</v>
      </c>
    </row>
    <row r="130" spans="2:8" x14ac:dyDescent="0.25">
      <c r="B130" s="36" t="s">
        <v>244</v>
      </c>
      <c r="C130" s="21">
        <v>15</v>
      </c>
      <c r="D130" s="23">
        <v>15</v>
      </c>
      <c r="E130" s="21" t="s">
        <v>255</v>
      </c>
      <c r="F130" s="21">
        <f t="shared" si="10"/>
        <v>24</v>
      </c>
      <c r="G130" s="4">
        <f t="shared" si="11"/>
        <v>33</v>
      </c>
      <c r="H130">
        <f t="shared" si="12"/>
        <v>57</v>
      </c>
    </row>
    <row r="131" spans="2:8" x14ac:dyDescent="0.25">
      <c r="B131" s="4" t="s">
        <v>188</v>
      </c>
      <c r="C131" s="4">
        <v>35</v>
      </c>
      <c r="D131" s="4"/>
      <c r="E131" s="4"/>
      <c r="F131" s="4">
        <f t="shared" si="10"/>
        <v>56</v>
      </c>
      <c r="G131" s="4">
        <f t="shared" si="11"/>
        <v>0</v>
      </c>
      <c r="H131">
        <f t="shared" si="12"/>
        <v>56</v>
      </c>
    </row>
    <row r="132" spans="2:8" x14ac:dyDescent="0.25">
      <c r="B132" s="21" t="s">
        <v>187</v>
      </c>
      <c r="C132" s="21">
        <v>35</v>
      </c>
      <c r="D132" s="21"/>
      <c r="E132" s="21"/>
      <c r="F132" s="21">
        <f t="shared" si="10"/>
        <v>56</v>
      </c>
      <c r="G132" s="4">
        <f t="shared" si="11"/>
        <v>0</v>
      </c>
      <c r="H132">
        <f t="shared" si="12"/>
        <v>56</v>
      </c>
    </row>
    <row r="133" spans="2:8" x14ac:dyDescent="0.25">
      <c r="B133" s="61" t="s">
        <v>190</v>
      </c>
      <c r="C133" s="4">
        <v>35</v>
      </c>
      <c r="D133" s="4"/>
      <c r="E133" s="4"/>
      <c r="F133" s="4">
        <f t="shared" si="10"/>
        <v>56</v>
      </c>
      <c r="G133" s="4">
        <f t="shared" si="11"/>
        <v>0</v>
      </c>
      <c r="H133">
        <f t="shared" si="12"/>
        <v>56</v>
      </c>
    </row>
    <row r="134" spans="2:8" x14ac:dyDescent="0.25">
      <c r="B134" s="4" t="s">
        <v>579</v>
      </c>
      <c r="C134" s="4">
        <v>20</v>
      </c>
      <c r="D134" s="22">
        <v>8</v>
      </c>
      <c r="E134" s="4" t="s">
        <v>254</v>
      </c>
      <c r="F134" s="4">
        <f t="shared" si="10"/>
        <v>32</v>
      </c>
      <c r="G134" s="4">
        <f t="shared" si="11"/>
        <v>17.600000000000001</v>
      </c>
      <c r="H134">
        <f t="shared" si="12"/>
        <v>49.6</v>
      </c>
    </row>
    <row r="135" spans="2:8" x14ac:dyDescent="0.25">
      <c r="B135" s="58" t="s">
        <v>189</v>
      </c>
      <c r="C135" s="21">
        <v>20</v>
      </c>
      <c r="D135" s="24">
        <v>8</v>
      </c>
      <c r="E135" s="21" t="s">
        <v>253</v>
      </c>
      <c r="F135" s="21">
        <f t="shared" si="10"/>
        <v>32</v>
      </c>
      <c r="G135" s="4">
        <f t="shared" si="11"/>
        <v>17.600000000000001</v>
      </c>
      <c r="H135">
        <f t="shared" si="12"/>
        <v>49.6</v>
      </c>
    </row>
    <row r="136" spans="2:8" x14ac:dyDescent="0.25">
      <c r="B136" s="4" t="s">
        <v>197</v>
      </c>
      <c r="C136" s="4">
        <v>20</v>
      </c>
      <c r="D136" s="4"/>
      <c r="E136" s="4"/>
      <c r="F136" s="4">
        <f t="shared" si="10"/>
        <v>32</v>
      </c>
      <c r="G136" s="4">
        <f t="shared" si="11"/>
        <v>0</v>
      </c>
      <c r="H136">
        <f t="shared" si="12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3"/>
  <sheetViews>
    <sheetView zoomScaleNormal="100" workbookViewId="0">
      <selection activeCell="B33" sqref="B33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3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1">
        <v>2100210</v>
      </c>
      <c r="B2" s="85" t="s">
        <v>302</v>
      </c>
      <c r="C2" s="3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2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7"/>
      <c r="F2" s="29"/>
      <c r="G2" s="10"/>
      <c r="H2" s="29">
        <f t="shared" ref="H2:H39" ca="1" si="0">SUM(C2:G2)</f>
        <v>11</v>
      </c>
      <c r="I2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16</v>
      </c>
      <c r="J2" s="103">
        <f ca="1" xml:space="preserve"> INDEX(Modifiers[],MATCH(MID(CELL("filename",$A$1),SEARCH("]",CELL("filename",$A$1))+1,31),Modifiers[Weapon Type],0),MATCH(J$1,Modifiers[#Headers],0))</f>
        <v>1</v>
      </c>
      <c r="K2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2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" s="17" t="s">
        <v>7</v>
      </c>
      <c r="P2" s="10" t="s">
        <v>686</v>
      </c>
      <c r="Q2" s="10" t="s">
        <v>7</v>
      </c>
      <c r="R2" s="10"/>
      <c r="S2" s="10"/>
      <c r="T2" s="10"/>
    </row>
    <row r="3" spans="1:22" x14ac:dyDescent="0.25">
      <c r="A3" s="11">
        <v>2100020</v>
      </c>
      <c r="B3" s="85" t="s">
        <v>47</v>
      </c>
      <c r="C3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14</v>
      </c>
      <c r="D3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7"/>
      <c r="F3" s="29"/>
      <c r="G3" s="10"/>
      <c r="H3" s="29">
        <f t="shared" ca="1" si="0"/>
        <v>14</v>
      </c>
      <c r="I3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3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3" s="17" t="s">
        <v>7</v>
      </c>
      <c r="P3" s="10" t="s">
        <v>663</v>
      </c>
      <c r="Q3" s="10" t="s">
        <v>9</v>
      </c>
      <c r="R3" s="10"/>
      <c r="S3" s="10"/>
      <c r="T3" s="10"/>
    </row>
    <row r="4" spans="1:22" x14ac:dyDescent="0.25">
      <c r="A4" s="11">
        <v>2100080</v>
      </c>
      <c r="B4" s="85" t="s">
        <v>50</v>
      </c>
      <c r="C4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14</v>
      </c>
      <c r="D4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7"/>
      <c r="F4" s="29"/>
      <c r="G4" s="10"/>
      <c r="H4" s="29">
        <f t="shared" ca="1" si="0"/>
        <v>14</v>
      </c>
      <c r="I4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4" s="103">
        <f ca="1" xml:space="preserve"> INDEX(Modifiers[],MATCH(MID(CELL("filename",$A$1),SEARCH("]",CELL("filename",$A$1))+1,31),Modifiers[Weapon Type],0),MATCH(J$1,Modifiers[#Headers],0))</f>
        <v>1</v>
      </c>
      <c r="K4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4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4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4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4" s="17" t="s">
        <v>7</v>
      </c>
      <c r="P4" s="10" t="s">
        <v>642</v>
      </c>
      <c r="Q4" s="10" t="s">
        <v>7</v>
      </c>
      <c r="R4" s="10"/>
      <c r="S4" s="10"/>
      <c r="T4" s="10"/>
    </row>
    <row r="5" spans="1:22" x14ac:dyDescent="0.25">
      <c r="A5" s="11">
        <v>2100200</v>
      </c>
      <c r="B5" s="85" t="s">
        <v>303</v>
      </c>
      <c r="C5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5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7"/>
      <c r="F5" s="29"/>
      <c r="G5" s="10"/>
      <c r="H5" s="29">
        <f t="shared" ca="1" si="0"/>
        <v>17</v>
      </c>
      <c r="I5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22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5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5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5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5" s="17" t="s">
        <v>7</v>
      </c>
      <c r="P5" s="10" t="s">
        <v>643</v>
      </c>
      <c r="Q5" s="10" t="s">
        <v>21</v>
      </c>
      <c r="R5" s="10"/>
      <c r="S5" s="10"/>
      <c r="T5" s="10"/>
    </row>
    <row r="6" spans="1:22" x14ac:dyDescent="0.25">
      <c r="A6" s="11">
        <v>2100999</v>
      </c>
      <c r="B6" s="85" t="s">
        <v>300</v>
      </c>
      <c r="C6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0</v>
      </c>
      <c r="D6" s="8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14</v>
      </c>
      <c r="E6" s="17" t="s">
        <v>256</v>
      </c>
      <c r="F6" s="29"/>
      <c r="G6" s="10"/>
      <c r="H6" s="29">
        <f t="shared" ca="1" si="0"/>
        <v>14</v>
      </c>
      <c r="I6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8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6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6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0</v>
      </c>
      <c r="N6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0</v>
      </c>
      <c r="O6" s="17" t="s">
        <v>7</v>
      </c>
      <c r="P6" s="10" t="s">
        <v>696</v>
      </c>
      <c r="Q6" s="10" t="s">
        <v>7</v>
      </c>
      <c r="R6" s="10"/>
      <c r="S6" s="10"/>
      <c r="T6" s="10"/>
    </row>
    <row r="7" spans="1:22" x14ac:dyDescent="0.25">
      <c r="A7" s="11">
        <v>2100250</v>
      </c>
      <c r="B7" s="85" t="s">
        <v>307</v>
      </c>
      <c r="C7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14</v>
      </c>
      <c r="D7" s="6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7</v>
      </c>
      <c r="E7" s="17" t="s">
        <v>254</v>
      </c>
      <c r="F7" s="29"/>
      <c r="G7" s="10"/>
      <c r="H7" s="29">
        <f t="shared" ca="1" si="0"/>
        <v>21</v>
      </c>
      <c r="I7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7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7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7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7" s="17" t="s">
        <v>7</v>
      </c>
      <c r="P7" s="10" t="s">
        <v>644</v>
      </c>
      <c r="Q7" s="10" t="s">
        <v>27</v>
      </c>
      <c r="R7" s="10"/>
      <c r="S7" s="10"/>
      <c r="T7" s="10"/>
    </row>
    <row r="8" spans="1:22" x14ac:dyDescent="0.25">
      <c r="A8" s="11">
        <v>2100110</v>
      </c>
      <c r="B8" s="85" t="s">
        <v>45</v>
      </c>
      <c r="C8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8" s="10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7"/>
      <c r="F8" s="29"/>
      <c r="G8" s="10"/>
      <c r="H8" s="29">
        <f t="shared" ca="1" si="0"/>
        <v>21</v>
      </c>
      <c r="I8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22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8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8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8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8" s="17" t="s">
        <v>7</v>
      </c>
      <c r="P8" s="10" t="s">
        <v>711</v>
      </c>
      <c r="Q8" s="10" t="s">
        <v>8</v>
      </c>
      <c r="R8" s="10"/>
      <c r="S8" s="10" t="s">
        <v>9</v>
      </c>
      <c r="T8" s="10"/>
    </row>
    <row r="9" spans="1:22" ht="14.45" customHeight="1" x14ac:dyDescent="0.25">
      <c r="A9" s="11">
        <v>2100290</v>
      </c>
      <c r="B9" s="85" t="s">
        <v>305</v>
      </c>
      <c r="C9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9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7"/>
      <c r="F9" s="29"/>
      <c r="G9" s="10"/>
      <c r="H9" s="29">
        <f t="shared" ca="1" si="0"/>
        <v>21</v>
      </c>
      <c r="I9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9" s="103">
        <f ca="1" xml:space="preserve"> INDEX(Modifiers[],MATCH(MID(CELL("filename",$A$1),SEARCH("]",CELL("filename",$A$1))+1,31),Modifiers[Weapon Type],0),MATCH(J$1,Modifiers[#Headers],0))</f>
        <v>1</v>
      </c>
      <c r="K9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9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9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9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9" s="17" t="s">
        <v>7</v>
      </c>
      <c r="P9" s="10" t="s">
        <v>645</v>
      </c>
      <c r="Q9" s="10" t="s">
        <v>7</v>
      </c>
      <c r="R9" s="10"/>
      <c r="S9" s="10"/>
      <c r="T9" s="10"/>
    </row>
    <row r="10" spans="1:22" x14ac:dyDescent="0.25">
      <c r="A10" s="11">
        <v>2100060</v>
      </c>
      <c r="B10" s="85" t="s">
        <v>49</v>
      </c>
      <c r="C10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10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7"/>
      <c r="F10" s="29"/>
      <c r="G10" s="10"/>
      <c r="H10" s="29">
        <f t="shared" ca="1" si="0"/>
        <v>21</v>
      </c>
      <c r="I10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0" s="103">
        <f ca="1" xml:space="preserve"> INDEX(Modifiers[],MATCH(MID(CELL("filename",$A$1),SEARCH("]",CELL("filename",$A$1))+1,31),Modifiers[Weapon Type],0),MATCH(J$1,Modifiers[#Headers],0))</f>
        <v>1</v>
      </c>
      <c r="K10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0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0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0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695</v>
      </c>
      <c r="Q10" s="10" t="s">
        <v>7</v>
      </c>
      <c r="R10" s="10"/>
      <c r="S10" s="10"/>
      <c r="T10" s="10"/>
    </row>
    <row r="11" spans="1:22" x14ac:dyDescent="0.25">
      <c r="A11" s="11">
        <v>2100000</v>
      </c>
      <c r="B11" s="85" t="s">
        <v>54</v>
      </c>
      <c r="C11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11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7"/>
      <c r="F11" s="29"/>
      <c r="G11" s="10"/>
      <c r="H11" s="29">
        <f t="shared" ca="1" si="0"/>
        <v>21</v>
      </c>
      <c r="I11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1" s="103">
        <f ca="1" xml:space="preserve"> INDEX(Modifiers[],MATCH(MID(CELL("filename",$A$1),SEARCH("]",CELL("filename",$A$1))+1,31),Modifiers[Weapon Type],0),MATCH(J$1,Modifiers[#Headers],0))</f>
        <v>1</v>
      </c>
      <c r="K11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1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1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1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1" s="17" t="s">
        <v>7</v>
      </c>
      <c r="P11" s="10" t="s">
        <v>695</v>
      </c>
      <c r="Q11" s="10" t="s">
        <v>7</v>
      </c>
      <c r="R11" s="10"/>
      <c r="S11" s="10"/>
      <c r="T11" s="10"/>
    </row>
    <row r="12" spans="1:22" ht="15" customHeight="1" x14ac:dyDescent="0.25">
      <c r="A12" s="11">
        <v>2100120</v>
      </c>
      <c r="B12" s="85" t="s">
        <v>52</v>
      </c>
      <c r="C12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12" s="7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8.5</v>
      </c>
      <c r="E12" s="17" t="s">
        <v>257</v>
      </c>
      <c r="F12" s="29"/>
      <c r="G12" s="10"/>
      <c r="H12" s="29">
        <f t="shared" ca="1" si="0"/>
        <v>25.5</v>
      </c>
      <c r="I12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2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2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2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2" s="17" t="s">
        <v>7</v>
      </c>
      <c r="P12" s="10" t="s">
        <v>647</v>
      </c>
      <c r="Q12" s="10" t="s">
        <v>7</v>
      </c>
      <c r="R12" s="10"/>
      <c r="S12" s="10"/>
      <c r="T12" s="10"/>
    </row>
    <row r="13" spans="1:22" ht="14.45" customHeight="1" x14ac:dyDescent="0.25">
      <c r="A13" s="11">
        <v>2100010</v>
      </c>
      <c r="B13" s="85" t="s">
        <v>63</v>
      </c>
      <c r="C13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25</v>
      </c>
      <c r="D13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17"/>
      <c r="F13" s="29"/>
      <c r="G13" s="10"/>
      <c r="H13" s="29">
        <f t="shared" ca="1" si="0"/>
        <v>25</v>
      </c>
      <c r="I13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3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3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3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3" s="17" t="s">
        <v>7</v>
      </c>
      <c r="P13" s="10" t="s">
        <v>648</v>
      </c>
      <c r="Q13" s="10" t="s">
        <v>165</v>
      </c>
      <c r="R13" s="10">
        <v>40</v>
      </c>
      <c r="S13" s="10"/>
      <c r="T13" s="10"/>
    </row>
    <row r="14" spans="1:22" x14ac:dyDescent="0.25">
      <c r="A14" s="11">
        <v>2100030</v>
      </c>
      <c r="B14" s="83" t="s">
        <v>64</v>
      </c>
      <c r="C14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25</v>
      </c>
      <c r="D14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17"/>
      <c r="F14" s="29"/>
      <c r="G14" s="10"/>
      <c r="H14" s="29">
        <f t="shared" ca="1" si="0"/>
        <v>25</v>
      </c>
      <c r="I14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4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4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6</v>
      </c>
      <c r="N14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4" s="17" t="s">
        <v>7</v>
      </c>
      <c r="P14" s="10" t="s">
        <v>64</v>
      </c>
      <c r="Q14" s="10" t="s">
        <v>12</v>
      </c>
      <c r="R14" s="10">
        <v>100</v>
      </c>
      <c r="S14" s="10"/>
      <c r="T14" s="10"/>
      <c r="V14" s="78" t="s">
        <v>788</v>
      </c>
    </row>
    <row r="15" spans="1:22" ht="14.45" customHeight="1" x14ac:dyDescent="0.25">
      <c r="A15" s="11">
        <v>2100050</v>
      </c>
      <c r="B15" s="85" t="s">
        <v>48</v>
      </c>
      <c r="C15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12.5</v>
      </c>
      <c r="D15" s="7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12.5</v>
      </c>
      <c r="E15" s="17" t="s">
        <v>257</v>
      </c>
      <c r="F15" s="29"/>
      <c r="G15" s="10"/>
      <c r="H15" s="29">
        <f t="shared" ca="1" si="0"/>
        <v>25</v>
      </c>
      <c r="I15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5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5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5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5" s="17" t="s">
        <v>7</v>
      </c>
      <c r="P15" s="10" t="s">
        <v>646</v>
      </c>
      <c r="Q15" s="10" t="s">
        <v>18</v>
      </c>
      <c r="R15" s="10"/>
      <c r="S15" s="10"/>
      <c r="T15" s="10"/>
      <c r="V15" s="78"/>
    </row>
    <row r="16" spans="1:22" x14ac:dyDescent="0.25">
      <c r="A16" s="11">
        <v>2100130</v>
      </c>
      <c r="B16" s="85" t="s">
        <v>53</v>
      </c>
      <c r="C16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12.5</v>
      </c>
      <c r="D16" s="5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12.5</v>
      </c>
      <c r="E16" s="17" t="s">
        <v>253</v>
      </c>
      <c r="F16" s="29"/>
      <c r="G16" s="10"/>
      <c r="H16" s="29">
        <f t="shared" ca="1" si="0"/>
        <v>25</v>
      </c>
      <c r="I16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6" s="103">
        <f ca="1" xml:space="preserve"> INDEX(Modifiers[],MATCH(MID(CELL("filename",$A$1),SEARCH("]",CELL("filename",$A$1))+1,31),Modifiers[Weapon Type],0),MATCH(J$1,Modifiers[#Headers],0))</f>
        <v>1</v>
      </c>
      <c r="K16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6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6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6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6" s="17" t="s">
        <v>7</v>
      </c>
      <c r="P16" s="10" t="s">
        <v>646</v>
      </c>
      <c r="Q16" s="10" t="s">
        <v>36</v>
      </c>
      <c r="R16" s="10"/>
      <c r="S16" s="10"/>
      <c r="T16" s="10"/>
      <c r="V16" s="78"/>
    </row>
    <row r="17" spans="1:22" ht="14.45" customHeight="1" x14ac:dyDescent="0.25">
      <c r="A17" s="11">
        <v>2100070</v>
      </c>
      <c r="B17" s="85" t="s">
        <v>61</v>
      </c>
      <c r="C17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12.5</v>
      </c>
      <c r="D17" s="8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12.5</v>
      </c>
      <c r="E17" s="17" t="s">
        <v>256</v>
      </c>
      <c r="F17" s="29"/>
      <c r="G17" s="10"/>
      <c r="H17" s="29">
        <f t="shared" ca="1" si="0"/>
        <v>25</v>
      </c>
      <c r="I17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7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7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7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646</v>
      </c>
      <c r="Q17" s="10" t="s">
        <v>7</v>
      </c>
      <c r="R17" s="10"/>
      <c r="S17" s="10"/>
      <c r="T17" s="10"/>
      <c r="V17" s="78"/>
    </row>
    <row r="18" spans="1:22" x14ac:dyDescent="0.25">
      <c r="A18" s="11">
        <v>2100170</v>
      </c>
      <c r="B18" s="85" t="s">
        <v>301</v>
      </c>
      <c r="C18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12.5</v>
      </c>
      <c r="D18" s="5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12.5</v>
      </c>
      <c r="E18" s="17" t="s">
        <v>253</v>
      </c>
      <c r="F18" s="29"/>
      <c r="G18" s="10"/>
      <c r="H18" s="29">
        <f t="shared" ca="1" si="0"/>
        <v>25</v>
      </c>
      <c r="I18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8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8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8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8" s="17" t="s">
        <v>7</v>
      </c>
      <c r="P18" s="10" t="s">
        <v>650</v>
      </c>
      <c r="Q18" s="10" t="s">
        <v>19</v>
      </c>
      <c r="R18" s="10"/>
      <c r="S18" s="10"/>
      <c r="T18" s="10"/>
      <c r="V18" s="78"/>
    </row>
    <row r="19" spans="1:22" ht="14.45" customHeight="1" x14ac:dyDescent="0.25">
      <c r="A19" s="11">
        <v>2100040</v>
      </c>
      <c r="B19" s="85" t="s">
        <v>51</v>
      </c>
      <c r="C19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28</v>
      </c>
      <c r="D19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17"/>
      <c r="F19" s="29"/>
      <c r="G19" s="10"/>
      <c r="H19" s="29">
        <f t="shared" ca="1" si="0"/>
        <v>28</v>
      </c>
      <c r="I19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9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9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9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9" s="17" t="s">
        <v>7</v>
      </c>
      <c r="P19" s="10" t="s">
        <v>649</v>
      </c>
      <c r="Q19" s="10" t="s">
        <v>7</v>
      </c>
      <c r="R19" s="10"/>
      <c r="S19" s="10"/>
      <c r="T19" s="10"/>
      <c r="V19" s="78"/>
    </row>
    <row r="20" spans="1:22" ht="15" customHeight="1" x14ac:dyDescent="0.25">
      <c r="A20" s="11">
        <v>2100150</v>
      </c>
      <c r="B20" s="26" t="s">
        <v>55</v>
      </c>
      <c r="C20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28</v>
      </c>
      <c r="D20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7"/>
      <c r="F20" s="29"/>
      <c r="G20" s="10"/>
      <c r="H20" s="29">
        <f t="shared" ca="1" si="0"/>
        <v>28</v>
      </c>
      <c r="I20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0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20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0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0" s="17" t="s">
        <v>7</v>
      </c>
      <c r="P20" s="10" t="s">
        <v>750</v>
      </c>
      <c r="Q20" s="10" t="s">
        <v>12</v>
      </c>
      <c r="R20" s="10"/>
      <c r="S20" s="10"/>
      <c r="T20" s="10"/>
      <c r="V20" s="78"/>
    </row>
    <row r="21" spans="1:22" ht="14.45" customHeight="1" x14ac:dyDescent="0.25">
      <c r="A21" s="11">
        <v>2100300</v>
      </c>
      <c r="B21" s="85" t="s">
        <v>306</v>
      </c>
      <c r="C21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21" s="8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17</v>
      </c>
      <c r="E21" s="17" t="s">
        <v>256</v>
      </c>
      <c r="F21" s="29"/>
      <c r="G21" s="10"/>
      <c r="H21" s="29">
        <f t="shared" ca="1" si="0"/>
        <v>34</v>
      </c>
      <c r="I21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1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21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1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1" s="17" t="s">
        <v>7</v>
      </c>
      <c r="P21" s="10" t="s">
        <v>248</v>
      </c>
      <c r="Q21" s="10" t="s">
        <v>7</v>
      </c>
      <c r="R21" s="10"/>
      <c r="S21" s="10"/>
      <c r="T21" s="10"/>
      <c r="V21" s="78"/>
    </row>
    <row r="22" spans="1:22" x14ac:dyDescent="0.25">
      <c r="A22" s="11">
        <v>2100190</v>
      </c>
      <c r="B22" s="85" t="s">
        <v>310</v>
      </c>
      <c r="C22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33.5</v>
      </c>
      <c r="D22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7"/>
      <c r="F22" s="29"/>
      <c r="G22" s="10"/>
      <c r="H22" s="29">
        <f t="shared" ca="1" si="0"/>
        <v>33.5</v>
      </c>
      <c r="I22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2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2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2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2" s="17" t="s">
        <v>7</v>
      </c>
      <c r="P22" s="10" t="s">
        <v>651</v>
      </c>
      <c r="Q22" s="10" t="s">
        <v>7</v>
      </c>
      <c r="R22" s="10"/>
      <c r="S22" s="10"/>
      <c r="T22" s="10"/>
      <c r="V22" s="78"/>
    </row>
    <row r="23" spans="1:22" x14ac:dyDescent="0.25">
      <c r="A23" s="11">
        <v>2100280</v>
      </c>
      <c r="B23" s="85" t="s">
        <v>308</v>
      </c>
      <c r="C23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23" s="6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23" s="17" t="s">
        <v>254</v>
      </c>
      <c r="F23" s="29"/>
      <c r="G23" s="10"/>
      <c r="H23" s="29">
        <f t="shared" ca="1" si="0"/>
        <v>29.5</v>
      </c>
      <c r="I23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3" s="103">
        <f ca="1" xml:space="preserve"> INDEX(Modifiers[],MATCH(MID(CELL("filename",$A$1),SEARCH("]",CELL("filename",$A$1))+1,31),Modifiers[Weapon Type],0),MATCH(J$1,Modifiers[#Headers],0))</f>
        <v>1</v>
      </c>
      <c r="K23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3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3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3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3" s="17" t="s">
        <v>7</v>
      </c>
      <c r="P23" s="10" t="s">
        <v>652</v>
      </c>
      <c r="Q23" s="10" t="s">
        <v>33</v>
      </c>
      <c r="R23" s="10"/>
      <c r="S23" s="10"/>
      <c r="T23" s="10"/>
      <c r="V23" s="78"/>
    </row>
    <row r="24" spans="1:22" x14ac:dyDescent="0.25">
      <c r="A24" s="11">
        <v>2100260</v>
      </c>
      <c r="B24" s="85" t="s">
        <v>295</v>
      </c>
      <c r="C24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25</v>
      </c>
      <c r="D24" s="2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12.5</v>
      </c>
      <c r="E24" s="17" t="s">
        <v>255</v>
      </c>
      <c r="F24" s="29"/>
      <c r="G24" s="10"/>
      <c r="H24" s="29">
        <f t="shared" ca="1" si="0"/>
        <v>37.5</v>
      </c>
      <c r="I24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4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4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4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4" s="17" t="s">
        <v>7</v>
      </c>
      <c r="P24" s="10" t="s">
        <v>654</v>
      </c>
      <c r="Q24" s="10" t="s">
        <v>8</v>
      </c>
      <c r="R24" s="10"/>
      <c r="S24" s="10"/>
      <c r="T24" s="10"/>
      <c r="V24" s="78"/>
    </row>
    <row r="25" spans="1:22" ht="14.45" customHeight="1" x14ac:dyDescent="0.25">
      <c r="A25" s="11">
        <v>2100240</v>
      </c>
      <c r="B25" s="85" t="s">
        <v>297</v>
      </c>
      <c r="C25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33.5</v>
      </c>
      <c r="D25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17"/>
      <c r="F25" s="29"/>
      <c r="G25" s="10"/>
      <c r="H25" s="29">
        <f t="shared" ca="1" si="0"/>
        <v>33.5</v>
      </c>
      <c r="I25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5" s="103">
        <f ca="1" xml:space="preserve"> INDEX(Modifiers[],MATCH(MID(CELL("filename",$A$1),SEARCH("]",CELL("filename",$A$1))+1,31),Modifiers[Weapon Type],0),MATCH(J$1,Modifiers[#Headers],0))</f>
        <v>1</v>
      </c>
      <c r="K25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5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250</v>
      </c>
      <c r="M25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5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5" s="17" t="s">
        <v>7</v>
      </c>
      <c r="P25" s="10" t="s">
        <v>653</v>
      </c>
      <c r="Q25" s="10" t="s">
        <v>7</v>
      </c>
      <c r="R25" s="10"/>
      <c r="S25" s="10"/>
      <c r="T25" s="10"/>
      <c r="V25" s="78"/>
    </row>
    <row r="26" spans="1:22" x14ac:dyDescent="0.25">
      <c r="A26" s="11">
        <v>2100100</v>
      </c>
      <c r="B26" s="83" t="s">
        <v>59</v>
      </c>
      <c r="C26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6" s="7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18</v>
      </c>
      <c r="E26" s="17" t="s">
        <v>257</v>
      </c>
      <c r="F26" s="29"/>
      <c r="G26" s="10"/>
      <c r="H26" s="29">
        <f t="shared" ca="1" si="0"/>
        <v>36</v>
      </c>
      <c r="I26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6" s="103">
        <f ca="1" xml:space="preserve"> INDEX(Modifiers[],MATCH(MID(CELL("filename",$A$1),SEARCH("]",CELL("filename",$A$1))+1,31),Modifiers[Weapon Type],0),MATCH(J$1,Modifiers[#Headers],0))</f>
        <v>1</v>
      </c>
      <c r="K26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6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6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6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6" s="17" t="s">
        <v>7</v>
      </c>
      <c r="P26" s="10" t="s">
        <v>688</v>
      </c>
      <c r="Q26" s="10" t="s">
        <v>7</v>
      </c>
      <c r="R26" s="10"/>
      <c r="S26" s="10"/>
      <c r="T26" s="10"/>
      <c r="V26" s="78"/>
    </row>
    <row r="27" spans="1:22" ht="15" customHeight="1" x14ac:dyDescent="0.25">
      <c r="A27" s="11">
        <v>2100220</v>
      </c>
      <c r="B27" s="85" t="s">
        <v>296</v>
      </c>
      <c r="C27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42</v>
      </c>
      <c r="D27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17"/>
      <c r="F27" s="29"/>
      <c r="G27" s="10"/>
      <c r="H27" s="29">
        <f t="shared" ca="1" si="0"/>
        <v>42</v>
      </c>
      <c r="I27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7" s="103">
        <f ca="1" xml:space="preserve"> INDEX(Modifiers[],MATCH(MID(CELL("filename",$A$1),SEARCH("]",CELL("filename",$A$1))+1,31),Modifiers[Weapon Type],0),MATCH(J$1,Modifiers[#Headers],0))</f>
        <v>1</v>
      </c>
      <c r="K27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7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7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7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7" s="17" t="s">
        <v>7</v>
      </c>
      <c r="P27" s="10" t="s">
        <v>658</v>
      </c>
      <c r="Q27" s="10"/>
      <c r="R27" s="10"/>
      <c r="S27" s="10"/>
      <c r="T27" s="10"/>
      <c r="V27" s="31" t="s">
        <v>25</v>
      </c>
    </row>
    <row r="28" spans="1:22" x14ac:dyDescent="0.25">
      <c r="A28" s="11">
        <v>2100305</v>
      </c>
      <c r="B28" s="85" t="s">
        <v>298</v>
      </c>
      <c r="C28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0</v>
      </c>
      <c r="D28" s="110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42</v>
      </c>
      <c r="E28" s="60" t="s">
        <v>256</v>
      </c>
      <c r="F28" s="29"/>
      <c r="G28" s="10"/>
      <c r="H28" s="29">
        <f t="shared" ca="1" si="0"/>
        <v>42</v>
      </c>
      <c r="I28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8" s="103">
        <f ca="1" xml:space="preserve"> INDEX(Modifiers[],MATCH(MID(CELL("filename",$A$1),SEARCH("]",CELL("filename",$A$1))+1,31),Modifiers[Weapon Type],0),MATCH(J$1,Modifiers[#Headers],0))</f>
        <v>1</v>
      </c>
      <c r="K28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8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8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8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7</v>
      </c>
      <c r="P28" s="10" t="s">
        <v>697</v>
      </c>
      <c r="Q28" s="10"/>
      <c r="R28" s="10"/>
      <c r="S28" s="10"/>
      <c r="T28" s="10"/>
      <c r="V28" s="31" t="s">
        <v>185</v>
      </c>
    </row>
    <row r="29" spans="1:22" ht="14.45" customHeight="1" x14ac:dyDescent="0.25">
      <c r="A29" s="11">
        <v>2100180</v>
      </c>
      <c r="B29" s="85" t="s">
        <v>309</v>
      </c>
      <c r="C29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42</v>
      </c>
      <c r="D29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17"/>
      <c r="F29" s="29"/>
      <c r="G29" s="10"/>
      <c r="H29" s="29">
        <f t="shared" ca="1" si="0"/>
        <v>42</v>
      </c>
      <c r="I29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9" s="103">
        <f ca="1" xml:space="preserve"> INDEX(Modifiers[],MATCH(MID(CELL("filename",$A$1),SEARCH("]",CELL("filename",$A$1))+1,31),Modifiers[Weapon Type],0),MATCH(J$1,Modifiers[#Headers],0))</f>
        <v>1</v>
      </c>
      <c r="K29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9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29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9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657</v>
      </c>
      <c r="Q29" s="10"/>
      <c r="R29" s="10"/>
      <c r="S29" s="10"/>
      <c r="T29" s="10"/>
      <c r="V29" s="31" t="s">
        <v>38</v>
      </c>
    </row>
    <row r="30" spans="1:22" ht="15" customHeight="1" x14ac:dyDescent="0.25">
      <c r="A30" s="11">
        <v>2100230</v>
      </c>
      <c r="B30" s="85" t="s">
        <v>294</v>
      </c>
      <c r="C30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28</v>
      </c>
      <c r="D30" s="2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14</v>
      </c>
      <c r="E30" s="17" t="s">
        <v>255</v>
      </c>
      <c r="F30" s="29"/>
      <c r="G30" s="10"/>
      <c r="H30" s="29">
        <f t="shared" ca="1" si="0"/>
        <v>42</v>
      </c>
      <c r="I30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12</v>
      </c>
      <c r="J30" s="103">
        <f ca="1" xml:space="preserve"> INDEX(Modifiers[],MATCH(MID(CELL("filename",$A$1),SEARCH("]",CELL("filename",$A$1))+1,31),Modifiers[Weapon Type],0),MATCH(J$1,Modifiers[#Headers],0))</f>
        <v>1</v>
      </c>
      <c r="K30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0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0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0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0" s="17" t="s">
        <v>183</v>
      </c>
      <c r="P30" s="10" t="s">
        <v>656</v>
      </c>
      <c r="Q30" s="10" t="s">
        <v>10</v>
      </c>
      <c r="R30" s="10"/>
      <c r="S30" s="10" t="s">
        <v>46</v>
      </c>
      <c r="T30" s="10"/>
      <c r="V30" s="78"/>
    </row>
    <row r="31" spans="1:22" ht="14.45" customHeight="1" x14ac:dyDescent="0.25">
      <c r="A31" s="11">
        <v>2100140</v>
      </c>
      <c r="B31" s="85" t="s">
        <v>62</v>
      </c>
      <c r="C31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42</v>
      </c>
      <c r="D31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17"/>
      <c r="F31" s="29"/>
      <c r="G31" s="10"/>
      <c r="H31" s="29">
        <f t="shared" ca="1" si="0"/>
        <v>42</v>
      </c>
      <c r="I31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31" s="103">
        <f ca="1" xml:space="preserve"> INDEX(Modifiers[],MATCH(MID(CELL("filename",$A$1),SEARCH("]",CELL("filename",$A$1))+1,31),Modifiers[Weapon Type],0),MATCH(J$1,Modifiers[#Headers],0))</f>
        <v>1</v>
      </c>
      <c r="K31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1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31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1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655</v>
      </c>
      <c r="Q31" s="10" t="s">
        <v>7</v>
      </c>
      <c r="R31" s="10"/>
      <c r="S31" s="10"/>
      <c r="T31" s="10"/>
      <c r="V31" s="78"/>
    </row>
    <row r="32" spans="1:22" x14ac:dyDescent="0.25">
      <c r="A32" s="11">
        <v>2100160</v>
      </c>
      <c r="B32" s="83" t="s">
        <v>60</v>
      </c>
      <c r="C32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42</v>
      </c>
      <c r="D32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17"/>
      <c r="F32" s="29"/>
      <c r="G32" s="10"/>
      <c r="H32" s="29">
        <f t="shared" ca="1" si="0"/>
        <v>42</v>
      </c>
      <c r="I32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32" s="103">
        <f ca="1" xml:space="preserve"> INDEX(Modifiers[],MATCH(MID(CELL("filename",$A$1),SEARCH("]",CELL("filename",$A$1))+1,31),Modifiers[Weapon Type],0),MATCH(J$1,Modifiers[#Headers],0))</f>
        <v>1</v>
      </c>
      <c r="K32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2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2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2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184</v>
      </c>
      <c r="P32" s="1" t="s">
        <v>713</v>
      </c>
      <c r="Q32" s="10" t="s">
        <v>12</v>
      </c>
      <c r="R32" s="10"/>
      <c r="S32" s="10"/>
      <c r="T32" s="10"/>
      <c r="V32" s="78"/>
    </row>
    <row r="33" spans="1:22" x14ac:dyDescent="0.25">
      <c r="A33" s="11">
        <v>2100270</v>
      </c>
      <c r="B33" s="85" t="s">
        <v>299</v>
      </c>
      <c r="C33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25</v>
      </c>
      <c r="D33" s="2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25</v>
      </c>
      <c r="E33" s="17" t="s">
        <v>255</v>
      </c>
      <c r="F33" s="29"/>
      <c r="G33" s="10"/>
      <c r="H33" s="29">
        <f t="shared" ca="1" si="0"/>
        <v>50</v>
      </c>
      <c r="I33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33" s="103">
        <f ca="1" xml:space="preserve"> INDEX(Modifiers[],MATCH(MID(CELL("filename",$A$1),SEARCH("]",CELL("filename",$A$1))+1,31),Modifiers[Weapon Type],0),MATCH(J$1,Modifiers[#Headers],0))</f>
        <v>1</v>
      </c>
      <c r="K33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3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3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3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57</v>
      </c>
      <c r="P33" s="10" t="s">
        <v>659</v>
      </c>
      <c r="Q33" s="10" t="s">
        <v>7</v>
      </c>
      <c r="R33" s="10"/>
      <c r="S33" s="10"/>
      <c r="T33" s="10"/>
      <c r="V33" s="78"/>
    </row>
    <row r="34" spans="1:22" x14ac:dyDescent="0.25">
      <c r="A34" s="11">
        <v>2100211</v>
      </c>
      <c r="B34" s="85" t="s">
        <v>192</v>
      </c>
      <c r="C34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4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17"/>
      <c r="F34" s="29"/>
      <c r="G34" s="10"/>
      <c r="H34" s="29">
        <f t="shared" ca="1" si="0"/>
        <v>56</v>
      </c>
      <c r="I34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22</v>
      </c>
      <c r="J34" s="103">
        <f ca="1" xml:space="preserve"> INDEX(Modifiers[],MATCH(MID(CELL("filename",$A$1),SEARCH("]",CELL("filename",$A$1))+1,31),Modifiers[Weapon Type],0),MATCH(J$1,Modifiers[#Headers],0))</f>
        <v>1</v>
      </c>
      <c r="K34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4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4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4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4" s="17" t="s">
        <v>7</v>
      </c>
      <c r="P34" s="10" t="s">
        <v>693</v>
      </c>
      <c r="Q34" s="10" t="s">
        <v>7</v>
      </c>
      <c r="R34" s="10"/>
      <c r="S34" s="10"/>
      <c r="T34" s="10"/>
      <c r="V34" s="78"/>
    </row>
    <row r="35" spans="1:22" ht="14.45" customHeight="1" x14ac:dyDescent="0.25">
      <c r="A35" s="11">
        <v>2100001</v>
      </c>
      <c r="B35" s="85" t="s">
        <v>56</v>
      </c>
      <c r="C35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5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5" s="17"/>
      <c r="F35" s="29"/>
      <c r="G35" s="10"/>
      <c r="H35" s="29">
        <f t="shared" ca="1" si="0"/>
        <v>56</v>
      </c>
      <c r="I35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22</v>
      </c>
      <c r="J35" s="103">
        <f ca="1" xml:space="preserve"> INDEX(Modifiers[],MATCH(MID(CELL("filename",$A$1),SEARCH("]",CELL("filename",$A$1))+1,31),Modifiers[Weapon Type],0),MATCH(J$1,Modifiers[#Headers],0))</f>
        <v>1</v>
      </c>
      <c r="K35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5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5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5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5" s="17" t="s">
        <v>7</v>
      </c>
      <c r="P35" s="10" t="s">
        <v>693</v>
      </c>
      <c r="Q35" s="10" t="s">
        <v>7</v>
      </c>
      <c r="R35" s="10"/>
      <c r="S35" s="10"/>
      <c r="T35" s="10"/>
      <c r="V35" s="78"/>
    </row>
    <row r="36" spans="1:22" x14ac:dyDescent="0.25">
      <c r="A36" s="11">
        <v>2100225</v>
      </c>
      <c r="B36" s="85" t="s">
        <v>191</v>
      </c>
      <c r="C36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6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6" s="17"/>
      <c r="F36" s="29"/>
      <c r="G36" s="10"/>
      <c r="H36" s="29">
        <f t="shared" ca="1" si="0"/>
        <v>56</v>
      </c>
      <c r="I36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6" s="103">
        <f ca="1" xml:space="preserve"> INDEX(Modifiers[],MATCH(MID(CELL("filename",$A$1),SEARCH("]",CELL("filename",$A$1))+1,31),Modifiers[Weapon Type],0),MATCH(J$1,Modifiers[#Headers],0))</f>
        <v>1</v>
      </c>
      <c r="K36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6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36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6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6" s="17" t="s">
        <v>7</v>
      </c>
      <c r="P36" s="10" t="s">
        <v>667</v>
      </c>
      <c r="Q36" s="10"/>
      <c r="R36" s="10"/>
      <c r="S36" s="10"/>
      <c r="T36" s="10"/>
      <c r="V36" s="31" t="s">
        <v>25</v>
      </c>
    </row>
    <row r="37" spans="1:22" x14ac:dyDescent="0.25">
      <c r="A37" s="11">
        <v>2100255</v>
      </c>
      <c r="B37" s="85" t="s">
        <v>304</v>
      </c>
      <c r="C37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7" s="6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7" s="17" t="s">
        <v>254</v>
      </c>
      <c r="F37" s="29"/>
      <c r="G37" s="10"/>
      <c r="H37" s="29">
        <f t="shared" ca="1" si="0"/>
        <v>56</v>
      </c>
      <c r="I37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7" s="103">
        <f ca="1" xml:space="preserve"> INDEX(Modifiers[],MATCH(MID(CELL("filename",$A$1),SEARCH("]",CELL("filename",$A$1))+1,31),Modifiers[Weapon Type],0),MATCH(J$1,Modifiers[#Headers],0))</f>
        <v>1</v>
      </c>
      <c r="K37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7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7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7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7" s="17" t="s">
        <v>7</v>
      </c>
      <c r="P37" s="10" t="s">
        <v>664</v>
      </c>
      <c r="Q37" s="10" t="s">
        <v>26</v>
      </c>
      <c r="R37" s="10"/>
      <c r="S37" s="10"/>
      <c r="T37" s="10"/>
      <c r="V37" s="78"/>
    </row>
    <row r="38" spans="1:22" x14ac:dyDescent="0.25">
      <c r="A38" s="11">
        <v>2100021</v>
      </c>
      <c r="B38" s="85" t="s">
        <v>193</v>
      </c>
      <c r="C38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8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8" s="17"/>
      <c r="F38" s="29"/>
      <c r="G38" s="10"/>
      <c r="H38" s="29">
        <f t="shared" ca="1" si="0"/>
        <v>56</v>
      </c>
      <c r="I38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8" s="103">
        <f ca="1" xml:space="preserve"> INDEX(Modifiers[],MATCH(MID(CELL("filename",$A$1),SEARCH("]",CELL("filename",$A$1))+1,31),Modifiers[Weapon Type],0),MATCH(J$1,Modifiers[#Headers],0))</f>
        <v>1</v>
      </c>
      <c r="K38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8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8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8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8" s="17" t="s">
        <v>7</v>
      </c>
      <c r="P38" s="10" t="s">
        <v>665</v>
      </c>
      <c r="Q38" s="10" t="s">
        <v>9</v>
      </c>
      <c r="R38" s="10"/>
      <c r="S38" s="10"/>
      <c r="T38" s="10"/>
      <c r="V38" s="78"/>
    </row>
    <row r="39" spans="1:22" ht="14.45" customHeight="1" x14ac:dyDescent="0.25">
      <c r="A39" s="11">
        <v>2100295</v>
      </c>
      <c r="B39" s="85" t="s">
        <v>194</v>
      </c>
      <c r="C39" s="10">
        <f ca="1" xml:space="preserve"> MROUND(INDEX(BaseDmg[],MATCH(Tab_Swords_2h[[#This Row],[Tag]],BaseDmg[Tag],0),MATCH(C$1,BaseDmg[#Headers],0))*INDEX(Modifiers[],MATCH(MID(CELL("filename",$A$1),SEARCH("]",CELL("filename",$A$1))+1,31),Modifiers[Weapon Type],0),MATCH("Dmg",Modifiers[#Headers],0)),Tab_RoundTo[Dmg])</f>
        <v>56</v>
      </c>
      <c r="D39" s="3">
        <f ca="1" xml:space="preserve"> MROUND(INDEX(BaseDmg[],MATCH(Tab_Swords_2h[[#This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9" s="17"/>
      <c r="F39" s="29"/>
      <c r="G39" s="10"/>
      <c r="H39" s="29">
        <f t="shared" ca="1" si="0"/>
        <v>56</v>
      </c>
      <c r="I39" s="3">
        <f ca="1" xml:space="preserve"> MROUND(INDEX(BaseDmg[],MATCH(Tab_Swords_2h[[#This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9" s="103">
        <f ca="1" xml:space="preserve"> INDEX(Modifiers[],MATCH(MID(CELL("filename",$A$1),SEARCH("]",CELL("filename",$A$1))+1,31),Modifiers[Weapon Type],0),MATCH(J$1,Modifiers[#Headers],0))</f>
        <v>1</v>
      </c>
      <c r="K39" s="3">
        <f ca="1" xml:space="preserve"> MROUND(INDEX(BaseDmg[],MATCH(Tab_Swords_2h[[#This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9" s="3">
        <f ca="1" xml:space="preserve"> MROUND(INDEX(BaseDmg[],MATCH(Tab_Swords_2h[[#This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9" s="3">
        <f ca="1" xml:space="preserve"> MROUND(INDEX(BaseDmg[],MATCH(Tab_Swords_2h[[#This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9" s="3">
        <f ca="1" xml:space="preserve"> MROUND(INDEX(BaseDmg[],MATCH(Tab_Swords_2h[[#This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9" s="17" t="s">
        <v>7</v>
      </c>
      <c r="P39" s="10" t="s">
        <v>666</v>
      </c>
      <c r="Q39" s="10" t="s">
        <v>7</v>
      </c>
      <c r="R39" s="10"/>
      <c r="S39" s="10"/>
      <c r="T39" s="10"/>
    </row>
    <row r="40" spans="1:22" x14ac:dyDescent="0.25">
      <c r="A40" s="3"/>
      <c r="B40" s="3"/>
      <c r="C40" s="93"/>
      <c r="D40" s="93"/>
      <c r="E40" s="17"/>
      <c r="F40" s="93"/>
      <c r="G40" s="3"/>
      <c r="H40" s="3"/>
      <c r="I40" s="93"/>
      <c r="J40" s="103"/>
      <c r="K40" s="3"/>
      <c r="L40" s="3"/>
      <c r="M40" s="104"/>
      <c r="N40" s="3"/>
      <c r="O40" s="3"/>
      <c r="P40" s="3"/>
      <c r="Q40" s="3"/>
      <c r="R40" s="3"/>
    </row>
    <row r="41" spans="1:22" x14ac:dyDescent="0.25">
      <c r="A41" s="3"/>
      <c r="B41" s="3"/>
      <c r="C41" s="10"/>
      <c r="E41" s="3"/>
      <c r="G41" s="3"/>
      <c r="H41" s="3"/>
      <c r="I41" s="3"/>
      <c r="J41" s="3"/>
      <c r="K41" s="3"/>
      <c r="L41" s="3"/>
      <c r="M41" s="3"/>
      <c r="N41" s="3"/>
    </row>
    <row r="42" spans="1:22" x14ac:dyDescent="0.25">
      <c r="A42" s="3"/>
      <c r="B42" s="3" t="s">
        <v>231</v>
      </c>
      <c r="C42" s="10" t="s">
        <v>672</v>
      </c>
      <c r="E42" s="3"/>
      <c r="H42" s="3"/>
      <c r="I42" s="3"/>
      <c r="J42" s="3"/>
      <c r="K42" s="3"/>
      <c r="L42" s="3"/>
      <c r="M42" s="3"/>
      <c r="N42" s="3"/>
    </row>
    <row r="43" spans="1:22" ht="14.45" customHeight="1" x14ac:dyDescent="0.25">
      <c r="A43" s="3"/>
      <c r="B43" s="3"/>
      <c r="C43" s="3">
        <v>0.25</v>
      </c>
      <c r="E43" s="3"/>
      <c r="G43" s="3"/>
      <c r="H43" s="3"/>
      <c r="I43" s="3"/>
      <c r="J43" s="3"/>
      <c r="K43" s="3"/>
      <c r="L43" s="3"/>
      <c r="M43" s="3"/>
      <c r="N43" s="3"/>
    </row>
    <row r="44" spans="1:22" x14ac:dyDescent="0.25">
      <c r="A44" s="3"/>
      <c r="B44" s="3"/>
      <c r="E44" s="3"/>
      <c r="G44" s="3"/>
      <c r="H44" s="3"/>
      <c r="I44" s="3"/>
      <c r="J44" s="3"/>
      <c r="K44" s="3"/>
      <c r="L44" s="3"/>
      <c r="M44" s="3"/>
      <c r="N44" s="3"/>
    </row>
    <row r="45" spans="1:22" ht="14.45" customHeight="1" x14ac:dyDescent="0.25">
      <c r="A45" s="3"/>
      <c r="B45" s="3"/>
      <c r="C45" s="10" t="s">
        <v>670</v>
      </c>
      <c r="E45" s="3"/>
      <c r="G45">
        <f ca="1">MATCH(MID(CELL("filename",$A$1),SEARCH("]",CELL("filename",$A$1))+1,31),Modifiers[Weapon Type],0)</f>
        <v>2</v>
      </c>
      <c r="H45" s="3"/>
      <c r="I45" s="3"/>
      <c r="J45" s="3"/>
      <c r="K45" s="3"/>
      <c r="L45" s="3"/>
      <c r="M45" s="3"/>
      <c r="N45" s="3"/>
    </row>
    <row r="46" spans="1:22" x14ac:dyDescent="0.25">
      <c r="A46" s="3"/>
      <c r="B46" s="3"/>
      <c r="C46" s="10" t="s">
        <v>671</v>
      </c>
      <c r="E46" s="3"/>
      <c r="G46" s="3"/>
      <c r="H46" s="3"/>
      <c r="I46" s="3"/>
      <c r="J46" s="3"/>
      <c r="K46" s="3"/>
      <c r="L46" s="3"/>
      <c r="M46" s="3"/>
      <c r="N46" s="3"/>
    </row>
    <row r="47" spans="1:22" ht="14.45" customHeight="1" x14ac:dyDescent="0.25">
      <c r="A47" s="3" t="s">
        <v>601</v>
      </c>
      <c r="B47" s="4" t="s">
        <v>302</v>
      </c>
      <c r="C47" s="10">
        <v>1.4</v>
      </c>
      <c r="E47" s="3"/>
      <c r="G47" s="3"/>
      <c r="H47" s="3"/>
      <c r="I47" s="3"/>
      <c r="J47" s="3"/>
      <c r="K47" s="3"/>
      <c r="L47" s="3"/>
      <c r="M47" s="3"/>
      <c r="N47" s="3"/>
    </row>
    <row r="48" spans="1:22" x14ac:dyDescent="0.25">
      <c r="A48" s="3"/>
      <c r="B48" s="63" t="s">
        <v>50</v>
      </c>
      <c r="C48" s="10"/>
      <c r="E48" s="3"/>
      <c r="G48" s="3"/>
      <c r="H48" s="3"/>
      <c r="I48" s="3"/>
      <c r="J48" s="3"/>
      <c r="K48" s="3"/>
      <c r="L48" s="3"/>
      <c r="M48" s="3"/>
      <c r="N48" s="3"/>
    </row>
    <row r="49" spans="1:14" ht="14.45" customHeight="1" x14ac:dyDescent="0.25">
      <c r="A49" s="3"/>
      <c r="B49" s="58" t="s">
        <v>47</v>
      </c>
      <c r="C49" s="10"/>
      <c r="E49" s="3"/>
      <c r="G49" s="3"/>
      <c r="H49" s="3"/>
      <c r="I49" s="3"/>
      <c r="J49" s="3"/>
      <c r="K49" s="3"/>
      <c r="L49" s="3"/>
      <c r="M49" s="9"/>
      <c r="N49" s="3"/>
    </row>
    <row r="50" spans="1:14" x14ac:dyDescent="0.25">
      <c r="A50" s="3"/>
      <c r="C50" s="10"/>
      <c r="E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C51" s="10"/>
      <c r="E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594</v>
      </c>
      <c r="B52" s="63" t="s">
        <v>303</v>
      </c>
      <c r="C52" s="10"/>
      <c r="E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/>
      <c r="E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4.45" customHeight="1" x14ac:dyDescent="0.25">
      <c r="A55" s="3" t="s">
        <v>595</v>
      </c>
      <c r="B55" s="4" t="s">
        <v>300</v>
      </c>
      <c r="D55" s="10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/>
      <c r="B56" s="58" t="s">
        <v>45</v>
      </c>
      <c r="D56" s="10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/>
      <c r="B57" s="4" t="s">
        <v>307</v>
      </c>
      <c r="D57" s="10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/>
      <c r="B58" s="4" t="s">
        <v>61</v>
      </c>
      <c r="D58" s="3" t="s">
        <v>609</v>
      </c>
      <c r="E58" s="3"/>
      <c r="G58" s="3"/>
      <c r="H58" s="3"/>
      <c r="I58" s="3"/>
      <c r="J58" s="3"/>
      <c r="K58" s="3"/>
      <c r="L58" s="3"/>
      <c r="M58" s="3"/>
      <c r="N58" s="3"/>
    </row>
    <row r="59" spans="1:14" ht="14.45" customHeight="1" x14ac:dyDescent="0.25">
      <c r="B59" s="61" t="s">
        <v>54</v>
      </c>
      <c r="C59" s="10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B60" s="4" t="s">
        <v>53</v>
      </c>
      <c r="D60" s="3" t="s">
        <v>606</v>
      </c>
      <c r="H60" s="3"/>
      <c r="I60" s="3"/>
      <c r="J60" s="3"/>
      <c r="K60" s="3"/>
      <c r="L60" s="3"/>
      <c r="M60" s="3"/>
      <c r="N60" s="3"/>
    </row>
    <row r="61" spans="1:14" x14ac:dyDescent="0.25">
      <c r="A61" s="3"/>
      <c r="B61" s="4" t="s">
        <v>305</v>
      </c>
      <c r="E61" s="3"/>
      <c r="G61" s="3"/>
      <c r="H61" s="3"/>
      <c r="I61" s="3"/>
      <c r="J61" s="3"/>
      <c r="K61" s="3"/>
      <c r="L61" s="3"/>
      <c r="M61" s="3"/>
      <c r="N61" s="3"/>
    </row>
    <row r="62" spans="1:14" x14ac:dyDescent="0.25">
      <c r="A62" s="3"/>
      <c r="B62" s="58" t="s">
        <v>49</v>
      </c>
      <c r="E62" s="3"/>
      <c r="G62" s="3"/>
      <c r="H62" s="3"/>
      <c r="I62" s="3"/>
      <c r="J62" s="3"/>
      <c r="K62" s="3"/>
      <c r="L62" s="3"/>
      <c r="M62" s="3"/>
      <c r="N62" s="3"/>
    </row>
    <row r="63" spans="1:14" ht="14.45" customHeight="1" x14ac:dyDescent="0.25">
      <c r="A63" s="3"/>
      <c r="B63" s="62" t="s">
        <v>48</v>
      </c>
      <c r="E63" s="3"/>
      <c r="G63" s="3"/>
      <c r="H63" s="3"/>
      <c r="I63" s="3"/>
      <c r="J63" s="3"/>
      <c r="K63" s="3"/>
      <c r="L63" s="3"/>
      <c r="M63" s="3"/>
      <c r="N63" s="3"/>
    </row>
    <row r="64" spans="1:14" x14ac:dyDescent="0.25">
      <c r="B64" s="63" t="s">
        <v>52</v>
      </c>
      <c r="E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B65" s="62" t="s">
        <v>63</v>
      </c>
      <c r="E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B66" s="36" t="s">
        <v>51</v>
      </c>
      <c r="E66" s="3"/>
      <c r="G66" s="3"/>
      <c r="H66" s="3"/>
      <c r="I66" s="3"/>
      <c r="K66" s="3"/>
      <c r="L66" s="3"/>
      <c r="M66" s="3"/>
      <c r="N66" s="3"/>
    </row>
    <row r="67" spans="1:14" ht="14.45" customHeight="1" x14ac:dyDescent="0.25">
      <c r="B67" s="4" t="s">
        <v>306</v>
      </c>
      <c r="E67" s="3"/>
      <c r="G67" s="3"/>
      <c r="H67" s="3"/>
      <c r="I67" s="3"/>
      <c r="K67" s="3"/>
      <c r="L67" s="3"/>
      <c r="M67" s="3"/>
      <c r="N67" s="3"/>
    </row>
    <row r="68" spans="1:14" x14ac:dyDescent="0.25">
      <c r="E68" s="3"/>
      <c r="F68" s="3"/>
      <c r="G68" s="3"/>
      <c r="H68" s="3"/>
      <c r="I68" s="3"/>
      <c r="K68" s="3"/>
      <c r="L68" s="3"/>
      <c r="M68" s="3"/>
      <c r="N68" s="3"/>
    </row>
    <row r="69" spans="1:14" x14ac:dyDescent="0.25">
      <c r="A69" s="3" t="s">
        <v>596</v>
      </c>
      <c r="B69" s="61" t="s">
        <v>55</v>
      </c>
      <c r="D69" s="3" t="s">
        <v>607</v>
      </c>
      <c r="E69" s="3"/>
      <c r="F69" s="3"/>
      <c r="G69" s="3"/>
      <c r="H69" s="3"/>
      <c r="I69" s="3"/>
      <c r="K69" s="3"/>
      <c r="L69" s="3"/>
      <c r="M69" s="3"/>
      <c r="N69" s="3"/>
    </row>
    <row r="70" spans="1:14" x14ac:dyDescent="0.25">
      <c r="A70" s="3"/>
      <c r="B70" s="36" t="s">
        <v>301</v>
      </c>
      <c r="F70" s="3"/>
      <c r="G70" s="3"/>
      <c r="H70" s="3"/>
      <c r="I70" s="3"/>
      <c r="K70" s="3"/>
      <c r="L70" s="3"/>
      <c r="M70" s="3"/>
      <c r="N70" s="3"/>
    </row>
    <row r="71" spans="1:14" ht="14.45" customHeight="1" x14ac:dyDescent="0.25">
      <c r="A71" s="3"/>
      <c r="B71" s="36" t="s">
        <v>310</v>
      </c>
      <c r="F71" s="3"/>
      <c r="G71" s="3"/>
      <c r="H71" s="3"/>
      <c r="I71" s="3"/>
      <c r="K71" s="3"/>
      <c r="L71" s="3"/>
      <c r="M71" s="3"/>
      <c r="N71" s="3"/>
    </row>
    <row r="72" spans="1:14" x14ac:dyDescent="0.25">
      <c r="A72" s="3"/>
      <c r="F72" s="3"/>
      <c r="H72" s="3"/>
      <c r="I72" s="3"/>
      <c r="K72" s="3"/>
      <c r="L72" s="3"/>
      <c r="M72" s="3"/>
      <c r="N72" s="3"/>
    </row>
    <row r="73" spans="1:14" ht="14.45" customHeight="1" x14ac:dyDescent="0.25">
      <c r="A73" s="3" t="s">
        <v>597</v>
      </c>
      <c r="B73" s="4" t="s">
        <v>308</v>
      </c>
      <c r="F73" s="3"/>
      <c r="G73" s="3"/>
      <c r="H73" s="3"/>
      <c r="I73" s="3"/>
      <c r="K73" s="3"/>
      <c r="L73" s="3"/>
      <c r="M73" s="3"/>
      <c r="N73" s="3"/>
    </row>
    <row r="74" spans="1:14" x14ac:dyDescent="0.25">
      <c r="B74" s="4" t="s">
        <v>297</v>
      </c>
      <c r="H74" s="3"/>
      <c r="I74" s="3"/>
      <c r="K74" s="3"/>
      <c r="L74" s="3"/>
      <c r="M74" s="3"/>
      <c r="N74" s="3"/>
    </row>
    <row r="75" spans="1:14" ht="14.45" customHeight="1" x14ac:dyDescent="0.25">
      <c r="B75" s="4" t="s">
        <v>295</v>
      </c>
      <c r="F75" s="3"/>
      <c r="G75" s="3"/>
      <c r="H75" s="3"/>
      <c r="I75" s="3"/>
      <c r="K75" s="3"/>
      <c r="L75" s="3"/>
      <c r="M75" s="3"/>
      <c r="N75" s="3"/>
    </row>
    <row r="76" spans="1:14" x14ac:dyDescent="0.25">
      <c r="B76" s="21" t="s">
        <v>59</v>
      </c>
      <c r="D76" s="3" t="s">
        <v>608</v>
      </c>
      <c r="H76" s="3"/>
      <c r="I76" s="3"/>
      <c r="K76" s="3"/>
      <c r="L76" s="3"/>
      <c r="M76" s="3"/>
      <c r="N76" s="3"/>
    </row>
    <row r="77" spans="1:14" ht="14.45" customHeight="1" x14ac:dyDescent="0.25">
      <c r="F77" s="3"/>
      <c r="H77" s="3"/>
      <c r="I77" s="3"/>
      <c r="K77" s="3"/>
      <c r="L77" s="3"/>
      <c r="M77" s="3"/>
      <c r="N77" s="3"/>
    </row>
    <row r="78" spans="1:14" x14ac:dyDescent="0.25">
      <c r="A78" t="s">
        <v>598</v>
      </c>
      <c r="B78" s="63" t="s">
        <v>62</v>
      </c>
      <c r="E78" s="4" t="s">
        <v>64</v>
      </c>
      <c r="I78" s="3"/>
      <c r="K78" s="3"/>
      <c r="L78" s="3"/>
      <c r="M78" s="3"/>
      <c r="N78" s="3"/>
    </row>
    <row r="79" spans="1:14" x14ac:dyDescent="0.25">
      <c r="B79" s="4" t="s">
        <v>294</v>
      </c>
      <c r="E79" s="3"/>
      <c r="G79" s="3"/>
      <c r="H79" s="3"/>
      <c r="I79" s="3"/>
      <c r="K79" s="3"/>
      <c r="L79" s="3"/>
      <c r="M79" s="3"/>
      <c r="N79" s="3"/>
    </row>
    <row r="80" spans="1:14" x14ac:dyDescent="0.25">
      <c r="B80" s="4" t="s">
        <v>309</v>
      </c>
      <c r="E80" s="3"/>
      <c r="G80" s="3"/>
      <c r="H80" s="3"/>
      <c r="I80" s="3"/>
      <c r="K80" s="3"/>
      <c r="L80" s="3"/>
      <c r="M80" s="3"/>
      <c r="N80" s="3"/>
    </row>
    <row r="81" spans="1:14" x14ac:dyDescent="0.25">
      <c r="B81" s="4" t="s">
        <v>296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B82" s="21" t="s">
        <v>298</v>
      </c>
      <c r="E82" s="3"/>
      <c r="F82" s="3"/>
      <c r="H82" s="3"/>
      <c r="I82" s="3"/>
      <c r="J82" s="3"/>
      <c r="K82" s="3"/>
      <c r="L82" s="3"/>
      <c r="M82" s="3"/>
      <c r="N82" s="3"/>
    </row>
    <row r="83" spans="1:14" x14ac:dyDescent="0.25">
      <c r="B83" s="36" t="s">
        <v>299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B84" s="21" t="s">
        <v>60</v>
      </c>
      <c r="D84" s="3" t="s">
        <v>574</v>
      </c>
      <c r="G84" s="3"/>
      <c r="H84" s="3"/>
      <c r="I84" s="3"/>
      <c r="J84" s="3"/>
      <c r="K84" s="3"/>
      <c r="L84" s="3"/>
      <c r="M84" s="3"/>
      <c r="N84" s="3"/>
    </row>
    <row r="85" spans="1:14" x14ac:dyDescent="0.25"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5"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/>
      <c r="B88" s="21" t="s">
        <v>192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3"/>
      <c r="B89" s="58" t="s">
        <v>193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3"/>
      <c r="B90" s="21" t="s">
        <v>194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3"/>
      <c r="B91" s="4" t="s">
        <v>191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3"/>
      <c r="B92" s="4" t="s">
        <v>304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3"/>
      <c r="B93" s="21" t="s">
        <v>56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3"/>
      <c r="B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A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25">
      <c r="A100" s="3"/>
      <c r="B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5">
      <c r="A101" s="3"/>
      <c r="B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25">
      <c r="A102" s="3"/>
      <c r="B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25">
      <c r="A103" s="3"/>
      <c r="B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3"/>
      <c r="B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x14ac:dyDescent="0.25">
      <c r="A105" s="3"/>
      <c r="B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x14ac:dyDescent="0.25">
      <c r="A106" s="3"/>
      <c r="B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25">
      <c r="A107" s="3"/>
      <c r="B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x14ac:dyDescent="0.25">
      <c r="A108" s="3"/>
      <c r="B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x14ac:dyDescent="0.25">
      <c r="A109" s="3"/>
      <c r="B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x14ac:dyDescent="0.25">
      <c r="A110" s="3"/>
      <c r="B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25">
      <c r="A111" s="3"/>
      <c r="B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x14ac:dyDescent="0.25">
      <c r="A112" s="3"/>
      <c r="B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x14ac:dyDescent="0.25">
      <c r="A113" s="3"/>
      <c r="B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"/>
  <sheetViews>
    <sheetView workbookViewId="0">
      <selection activeCell="B11" sqref="B11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3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1">
        <v>2010080</v>
      </c>
      <c r="B2" s="85" t="s">
        <v>65</v>
      </c>
      <c r="C2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" s="3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3"/>
      <c r="F2" s="29"/>
      <c r="G2" s="10"/>
      <c r="H2" s="10">
        <f t="shared" ref="H2:H35" ca="1" si="0">SUM(C2:G2)</f>
        <v>18</v>
      </c>
      <c r="I2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" s="103">
        <f ca="1" xml:space="preserve"> INDEX(Modifiers[],MATCH(MID(CELL("filename",$A$1),SEARCH("]",CELL("filename",$A$1))+1,31),Modifiers[Weapon Type],0),MATCH(J$1,Modifiers[#Headers],0))</f>
        <v>0.9</v>
      </c>
      <c r="K2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2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2" s="17" t="s">
        <v>7</v>
      </c>
      <c r="P2" s="10" t="s">
        <v>711</v>
      </c>
      <c r="Q2" s="10" t="s">
        <v>9</v>
      </c>
      <c r="R2" s="10"/>
      <c r="S2" s="10"/>
      <c r="T2" s="10"/>
    </row>
    <row r="3" spans="1:22" x14ac:dyDescent="0.25">
      <c r="A3" s="13">
        <v>2010090</v>
      </c>
      <c r="B3" s="85" t="s">
        <v>78</v>
      </c>
      <c r="C3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3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2"/>
      <c r="F3" s="29"/>
      <c r="G3" s="10"/>
      <c r="H3" s="10">
        <f t="shared" ca="1" si="0"/>
        <v>21.5</v>
      </c>
      <c r="I3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" s="103">
        <f ca="1" xml:space="preserve"> INDEX(Modifiers[],MATCH(MID(CELL("filename",$A$1),SEARCH("]",CELL("filename",$A$1))+1,31),Modifiers[Weapon Type],0),MATCH(J$1,Modifiers[#Headers],0))</f>
        <v>0.9</v>
      </c>
      <c r="K3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3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3" s="17" t="s">
        <v>7</v>
      </c>
      <c r="P3" s="10" t="s">
        <v>710</v>
      </c>
      <c r="Q3" s="10" t="s">
        <v>79</v>
      </c>
      <c r="R3" s="10"/>
      <c r="S3" s="10"/>
      <c r="T3" s="10"/>
    </row>
    <row r="4" spans="1:22" x14ac:dyDescent="0.25">
      <c r="A4" s="11">
        <v>2010210</v>
      </c>
      <c r="B4" s="85" t="s">
        <v>277</v>
      </c>
      <c r="C4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4" s="7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12</v>
      </c>
      <c r="E4" s="31" t="s">
        <v>257</v>
      </c>
      <c r="F4" s="29"/>
      <c r="G4" s="10"/>
      <c r="H4" s="10">
        <f t="shared" ca="1" si="0"/>
        <v>36</v>
      </c>
      <c r="I4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14</v>
      </c>
      <c r="J4" s="103">
        <f ca="1" xml:space="preserve"> INDEX(Modifiers[],MATCH(MID(CELL("filename",$A$1),SEARCH("]",CELL("filename",$A$1))+1,31),Modifiers[Weapon Type],0),MATCH(J$1,Modifiers[#Headers],0))</f>
        <v>0.9</v>
      </c>
      <c r="K4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4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4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4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4" s="17" t="s">
        <v>182</v>
      </c>
      <c r="P4" s="10" t="s">
        <v>656</v>
      </c>
      <c r="Q4" s="10" t="s">
        <v>46</v>
      </c>
      <c r="R4" s="10"/>
      <c r="S4" s="10" t="s">
        <v>771</v>
      </c>
      <c r="T4" s="10"/>
    </row>
    <row r="5" spans="1:22" x14ac:dyDescent="0.25">
      <c r="A5" s="11">
        <v>2010030</v>
      </c>
      <c r="B5" s="85" t="s">
        <v>66</v>
      </c>
      <c r="C5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5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33"/>
      <c r="F5" s="29"/>
      <c r="G5" s="10"/>
      <c r="H5" s="10">
        <f t="shared" ca="1" si="0"/>
        <v>14.5</v>
      </c>
      <c r="I5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5" s="103">
        <f ca="1" xml:space="preserve"> INDEX(Modifiers[],MATCH(MID(CELL("filename",$A$1),SEARCH("]",CELL("filename",$A$1))+1,31),Modifiers[Weapon Type],0),MATCH(J$1,Modifiers[#Headers],0))</f>
        <v>0.9</v>
      </c>
      <c r="K5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5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5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5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5" s="17" t="s">
        <v>7</v>
      </c>
      <c r="P5" s="10" t="s">
        <v>668</v>
      </c>
      <c r="Q5" s="10" t="s">
        <v>7</v>
      </c>
      <c r="R5" s="10"/>
      <c r="S5" s="10"/>
      <c r="T5" s="10"/>
    </row>
    <row r="6" spans="1:22" x14ac:dyDescent="0.25">
      <c r="A6" s="11">
        <v>2010240</v>
      </c>
      <c r="B6" s="85" t="s">
        <v>278</v>
      </c>
      <c r="C6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6" s="2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6" s="17" t="s">
        <v>255</v>
      </c>
      <c r="F6" s="29"/>
      <c r="G6" s="10"/>
      <c r="H6" s="10">
        <f t="shared" ca="1" si="0"/>
        <v>32.5</v>
      </c>
      <c r="I6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6" s="103">
        <f ca="1" xml:space="preserve"> INDEX(Modifiers[],MATCH(MID(CELL("filename",$A$1),SEARCH("]",CELL("filename",$A$1))+1,31),Modifiers[Weapon Type],0),MATCH(J$1,Modifiers[#Headers],0))</f>
        <v>0.9</v>
      </c>
      <c r="K6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6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6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6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6" s="17" t="s">
        <v>7</v>
      </c>
      <c r="P6" s="10" t="s">
        <v>654</v>
      </c>
      <c r="Q6" s="10" t="s">
        <v>8</v>
      </c>
      <c r="R6" s="10"/>
      <c r="S6" s="10"/>
      <c r="T6" s="10"/>
    </row>
    <row r="7" spans="1:22" x14ac:dyDescent="0.25">
      <c r="A7" s="11">
        <v>2010200</v>
      </c>
      <c r="B7" s="85" t="s">
        <v>279</v>
      </c>
      <c r="C7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7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2"/>
      <c r="F7" s="29"/>
      <c r="G7" s="10"/>
      <c r="H7" s="10">
        <f t="shared" ca="1" si="0"/>
        <v>36</v>
      </c>
      <c r="I7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7" s="103">
        <f ca="1" xml:space="preserve"> INDEX(Modifiers[],MATCH(MID(CELL("filename",$A$1),SEARCH("]",CELL("filename",$A$1))+1,31),Modifiers[Weapon Type],0),MATCH(J$1,Modifiers[#Headers],0))</f>
        <v>0.9</v>
      </c>
      <c r="K7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7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7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7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7" s="17" t="s">
        <v>7</v>
      </c>
      <c r="P7" s="10" t="s">
        <v>658</v>
      </c>
      <c r="Q7" s="10"/>
      <c r="R7" s="10"/>
      <c r="S7" s="10"/>
      <c r="T7" s="10"/>
      <c r="V7" s="21" t="s">
        <v>25</v>
      </c>
    </row>
    <row r="8" spans="1:22" x14ac:dyDescent="0.25">
      <c r="A8" s="11">
        <v>2010040</v>
      </c>
      <c r="B8" s="85" t="s">
        <v>68</v>
      </c>
      <c r="C8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8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12</v>
      </c>
      <c r="I8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21</v>
      </c>
      <c r="J8" s="103">
        <f ca="1" xml:space="preserve"> INDEX(Modifiers[],MATCH(MID(CELL("filename",$A$1),SEARCH("]",CELL("filename",$A$1))+1,31),Modifiers[Weapon Type],0),MATCH(J$1,Modifiers[#Headers],0))</f>
        <v>0.9</v>
      </c>
      <c r="K8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8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8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8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8" s="17" t="s">
        <v>7</v>
      </c>
      <c r="P8" s="10" t="s">
        <v>663</v>
      </c>
      <c r="Q8" s="10" t="s">
        <v>9</v>
      </c>
      <c r="R8" s="10"/>
      <c r="S8" s="10"/>
      <c r="T8" s="10"/>
    </row>
    <row r="9" spans="1:22" x14ac:dyDescent="0.25">
      <c r="A9" s="13">
        <v>2010220</v>
      </c>
      <c r="B9" s="85" t="s">
        <v>280</v>
      </c>
      <c r="C9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9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29</v>
      </c>
      <c r="I9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9" s="103">
        <f ca="1" xml:space="preserve"> INDEX(Modifiers[],MATCH(MID(CELL("filename",$A$1),SEARCH("]",CELL("filename",$A$1))+1,31),Modifiers[Weapon Type],0),MATCH(J$1,Modifiers[#Headers],0))</f>
        <v>0.9</v>
      </c>
      <c r="K9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9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9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9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9" s="17" t="s">
        <v>7</v>
      </c>
      <c r="P9" s="10" t="s">
        <v>653</v>
      </c>
      <c r="Q9" s="10" t="s">
        <v>7</v>
      </c>
      <c r="R9" s="10"/>
      <c r="S9" s="10"/>
      <c r="T9" s="10"/>
    </row>
    <row r="10" spans="1:22" x14ac:dyDescent="0.25">
      <c r="A10" s="13">
        <v>2010150</v>
      </c>
      <c r="B10" s="85" t="s">
        <v>281</v>
      </c>
      <c r="C10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10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0"/>
      <c r="F10" s="29"/>
      <c r="G10" s="10"/>
      <c r="H10" s="10">
        <f t="shared" ca="1" si="0"/>
        <v>18</v>
      </c>
      <c r="I10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10" s="103">
        <f ca="1" xml:space="preserve"> INDEX(Modifiers[],MATCH(MID(CELL("filename",$A$1),SEARCH("]",CELL("filename",$A$1))+1,31),Modifiers[Weapon Type],0),MATCH(J$1,Modifiers[#Headers],0))</f>
        <v>0.9</v>
      </c>
      <c r="K10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0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10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0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669</v>
      </c>
      <c r="Q10" s="10" t="s">
        <v>12</v>
      </c>
      <c r="R10" s="10"/>
      <c r="S10" s="10"/>
      <c r="T10" s="10"/>
    </row>
    <row r="11" spans="1:22" x14ac:dyDescent="0.25">
      <c r="A11" s="13">
        <v>2010250</v>
      </c>
      <c r="B11" s="85" t="s">
        <v>282</v>
      </c>
      <c r="C11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11" s="2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21.5</v>
      </c>
      <c r="E11" s="31" t="s">
        <v>255</v>
      </c>
      <c r="F11" s="29"/>
      <c r="G11" s="10"/>
      <c r="H11" s="10">
        <f t="shared" ca="1" si="0"/>
        <v>43</v>
      </c>
      <c r="I11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39</v>
      </c>
      <c r="J11" s="103">
        <f ca="1" xml:space="preserve"> INDEX(Modifiers[],MATCH(MID(CELL("filename",$A$1),SEARCH("]",CELL("filename",$A$1))+1,31),Modifiers[Weapon Type],0),MATCH(J$1,Modifiers[#Headers],0))</f>
        <v>0.9</v>
      </c>
      <c r="K11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1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1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1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1" s="17" t="s">
        <v>40</v>
      </c>
      <c r="P11" s="10" t="s">
        <v>659</v>
      </c>
      <c r="Q11" s="10" t="s">
        <v>7</v>
      </c>
      <c r="R11" s="10"/>
      <c r="S11" s="10"/>
      <c r="T11" s="10"/>
    </row>
    <row r="12" spans="1:22" x14ac:dyDescent="0.25">
      <c r="A12" s="13">
        <v>2010100</v>
      </c>
      <c r="B12" s="85" t="s">
        <v>70</v>
      </c>
      <c r="C12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12" s="5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12" s="17" t="s">
        <v>253</v>
      </c>
      <c r="F12" s="29"/>
      <c r="G12" s="10"/>
      <c r="H12" s="10">
        <f t="shared" ca="1" si="0"/>
        <v>22</v>
      </c>
      <c r="I12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12" s="103">
        <f ca="1" xml:space="preserve"> INDEX(Modifiers[],MATCH(MID(CELL("filename",$A$1),SEARCH("]",CELL("filename",$A$1))+1,31),Modifiers[Weapon Type],0),MATCH(J$1,Modifiers[#Headers],0))</f>
        <v>0.9</v>
      </c>
      <c r="K12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2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2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2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2" s="17" t="s">
        <v>7</v>
      </c>
      <c r="P12" s="10" t="s">
        <v>650</v>
      </c>
      <c r="Q12" s="10" t="s">
        <v>19</v>
      </c>
      <c r="R12" s="10"/>
      <c r="S12" s="10"/>
      <c r="T12" s="10"/>
    </row>
    <row r="13" spans="1:22" x14ac:dyDescent="0.25">
      <c r="A13" s="13">
        <v>2010000</v>
      </c>
      <c r="B13" s="85" t="s">
        <v>71</v>
      </c>
      <c r="C13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13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3" s="10"/>
      <c r="F13" s="29"/>
      <c r="G13" s="10"/>
      <c r="H13" s="10">
        <f t="shared" ca="1" si="0"/>
        <v>12</v>
      </c>
      <c r="I13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21</v>
      </c>
      <c r="J13" s="103">
        <f ca="1" xml:space="preserve"> INDEX(Modifiers[],MATCH(MID(CELL("filename",$A$1),SEARCH("]",CELL("filename",$A$1))+1,31),Modifiers[Weapon Type],0),MATCH(J$1,Modifiers[#Headers],0))</f>
        <v>0.9</v>
      </c>
      <c r="K13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3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3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3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13" s="17" t="s">
        <v>7</v>
      </c>
      <c r="P13" s="10" t="s">
        <v>642</v>
      </c>
      <c r="Q13" s="10" t="s">
        <v>7</v>
      </c>
      <c r="R13" s="10"/>
      <c r="S13" s="10"/>
      <c r="T13" s="10"/>
    </row>
    <row r="14" spans="1:22" x14ac:dyDescent="0.25">
      <c r="A14" s="13">
        <v>2010180</v>
      </c>
      <c r="B14" s="85" t="s">
        <v>283</v>
      </c>
      <c r="C14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14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33"/>
      <c r="F14" s="29"/>
      <c r="G14" s="10"/>
      <c r="H14" s="10">
        <f t="shared" ca="1" si="0"/>
        <v>14.5</v>
      </c>
      <c r="I14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4" s="103">
        <f ca="1" xml:space="preserve"> INDEX(Modifiers[],MATCH(MID(CELL("filename",$A$1),SEARCH("]",CELL("filename",$A$1))+1,31),Modifiers[Weapon Type],0),MATCH(J$1,Modifiers[#Headers],0))</f>
        <v>0.9</v>
      </c>
      <c r="K14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4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4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4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14" s="17" t="s">
        <v>7</v>
      </c>
      <c r="P14" s="10" t="s">
        <v>643</v>
      </c>
      <c r="Q14" s="10" t="s">
        <v>21</v>
      </c>
      <c r="R14" s="10"/>
      <c r="S14" s="10"/>
      <c r="T14" s="10"/>
    </row>
    <row r="15" spans="1:22" x14ac:dyDescent="0.25">
      <c r="A15" s="13">
        <v>2010051</v>
      </c>
      <c r="B15" s="85" t="s">
        <v>196</v>
      </c>
      <c r="C15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15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12"/>
      <c r="F15" s="29"/>
      <c r="G15" s="10"/>
      <c r="H15" s="10">
        <f t="shared" ca="1" si="0"/>
        <v>48</v>
      </c>
      <c r="I15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5" s="103">
        <f ca="1" xml:space="preserve"> INDEX(Modifiers[],MATCH(MID(CELL("filename",$A$1),SEARCH("]",CELL("filename",$A$1))+1,31),Modifiers[Weapon Type],0),MATCH(J$1,Modifiers[#Headers],0))</f>
        <v>0.9</v>
      </c>
      <c r="K15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5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5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5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5" s="17" t="s">
        <v>7</v>
      </c>
      <c r="P15" s="10" t="s">
        <v>693</v>
      </c>
      <c r="Q15" s="10" t="s">
        <v>7</v>
      </c>
      <c r="R15" s="10"/>
      <c r="S15" s="10"/>
      <c r="T15" s="10"/>
    </row>
    <row r="16" spans="1:22" x14ac:dyDescent="0.25">
      <c r="A16" s="11">
        <v>2010140</v>
      </c>
      <c r="B16" s="85" t="s">
        <v>67</v>
      </c>
      <c r="C16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16" s="7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6" s="66" t="s">
        <v>257</v>
      </c>
      <c r="F16" s="100">
        <v>14</v>
      </c>
      <c r="G16" s="5" t="s">
        <v>253</v>
      </c>
      <c r="H16" s="3">
        <f t="shared" ca="1" si="0"/>
        <v>62</v>
      </c>
      <c r="I16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16" s="103">
        <f ca="1" xml:space="preserve"> INDEX(Modifiers[],MATCH(MID(CELL("filename",$A$1),SEARCH("]",CELL("filename",$A$1))+1,31),Modifiers[Weapon Type],0),MATCH(J$1,Modifiers[#Headers],0))</f>
        <v>0.9</v>
      </c>
      <c r="K16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6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6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6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6" s="21" t="s">
        <v>7</v>
      </c>
      <c r="P16" s="10" t="s">
        <v>699</v>
      </c>
      <c r="Q16" s="10"/>
      <c r="R16" s="10"/>
      <c r="S16" s="10"/>
      <c r="T16" s="10"/>
    </row>
    <row r="17" spans="1:22" x14ac:dyDescent="0.25">
      <c r="A17" s="13">
        <v>2010020</v>
      </c>
      <c r="B17" s="85" t="s">
        <v>72</v>
      </c>
      <c r="C17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17" s="8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17" s="17" t="s">
        <v>256</v>
      </c>
      <c r="F17" s="29"/>
      <c r="G17" s="10"/>
      <c r="H17" s="10">
        <f t="shared" ca="1" si="0"/>
        <v>22</v>
      </c>
      <c r="I17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17" s="103">
        <f ca="1" xml:space="preserve"> INDEX(Modifiers[],MATCH(MID(CELL("filename",$A$1),SEARCH("]",CELL("filename",$A$1))+1,31),Modifiers[Weapon Type],0),MATCH(J$1,Modifiers[#Headers],0))</f>
        <v>0.9</v>
      </c>
      <c r="K17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7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7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7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700</v>
      </c>
      <c r="Q17" s="10" t="s">
        <v>7</v>
      </c>
      <c r="R17" s="10"/>
      <c r="S17" s="10"/>
      <c r="T17" s="10"/>
    </row>
    <row r="18" spans="1:22" x14ac:dyDescent="0.25">
      <c r="A18" s="13">
        <v>2010060</v>
      </c>
      <c r="B18" s="85" t="s">
        <v>73</v>
      </c>
      <c r="C18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18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2"/>
      <c r="F18" s="29"/>
      <c r="G18" s="10"/>
      <c r="H18" s="10">
        <f t="shared" ca="1" si="0"/>
        <v>24</v>
      </c>
      <c r="I18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18" s="103">
        <f ca="1" xml:space="preserve"> INDEX(Modifiers[],MATCH(MID(CELL("filename",$A$1),SEARCH("]",CELL("filename",$A$1))+1,31),Modifiers[Weapon Type],0),MATCH(J$1,Modifiers[#Headers],0))</f>
        <v>0.9</v>
      </c>
      <c r="K18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8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8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8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8" s="17" t="s">
        <v>7</v>
      </c>
      <c r="P18" s="10" t="s">
        <v>649</v>
      </c>
      <c r="Q18" s="10" t="s">
        <v>7</v>
      </c>
      <c r="R18" s="10"/>
      <c r="S18" s="10"/>
      <c r="T18" s="10"/>
    </row>
    <row r="19" spans="1:22" x14ac:dyDescent="0.25">
      <c r="A19" s="13">
        <v>2010205</v>
      </c>
      <c r="B19" s="85" t="s">
        <v>284</v>
      </c>
      <c r="C19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19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10"/>
      <c r="F19" s="29"/>
      <c r="G19" s="10"/>
      <c r="H19" s="10">
        <f t="shared" ca="1" si="0"/>
        <v>48</v>
      </c>
      <c r="I19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19" s="103">
        <f ca="1" xml:space="preserve"> INDEX(Modifiers[],MATCH(MID(CELL("filename",$A$1),SEARCH("]",CELL("filename",$A$1))+1,31),Modifiers[Weapon Type],0),MATCH(J$1,Modifiers[#Headers],0))</f>
        <v>0.9</v>
      </c>
      <c r="K19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9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19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19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9" s="17" t="s">
        <v>7</v>
      </c>
      <c r="P19" s="10" t="s">
        <v>667</v>
      </c>
      <c r="Q19" s="10"/>
      <c r="R19" s="10"/>
      <c r="S19" s="10"/>
      <c r="T19" s="10"/>
      <c r="V19" s="21" t="s">
        <v>25</v>
      </c>
    </row>
    <row r="20" spans="1:22" ht="14.45" customHeight="1" x14ac:dyDescent="0.25">
      <c r="A20" s="13">
        <v>2010235</v>
      </c>
      <c r="B20" s="85" t="s">
        <v>285</v>
      </c>
      <c r="C20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20" s="6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7" t="s">
        <v>254</v>
      </c>
      <c r="F20" s="29"/>
      <c r="G20" s="10"/>
      <c r="H20" s="10">
        <f t="shared" ca="1" si="0"/>
        <v>48</v>
      </c>
      <c r="I20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20" s="103">
        <f ca="1" xml:space="preserve"> INDEX(Modifiers[],MATCH(MID(CELL("filename",$A$1),SEARCH("]",CELL("filename",$A$1))+1,31),Modifiers[Weapon Type],0),MATCH(J$1,Modifiers[#Headers],0))</f>
        <v>0.9</v>
      </c>
      <c r="K20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0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0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0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7" t="s">
        <v>7</v>
      </c>
      <c r="P20" s="10" t="s">
        <v>664</v>
      </c>
      <c r="Q20" s="10" t="s">
        <v>26</v>
      </c>
      <c r="R20" s="10"/>
      <c r="S20" s="10"/>
      <c r="T20" s="10"/>
    </row>
    <row r="21" spans="1:22" x14ac:dyDescent="0.25">
      <c r="A21" s="13">
        <v>2010270</v>
      </c>
      <c r="B21" s="85" t="s">
        <v>286</v>
      </c>
      <c r="C21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1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10"/>
      <c r="F21" s="29"/>
      <c r="G21" s="10"/>
      <c r="H21" s="10">
        <f t="shared" ca="1" si="0"/>
        <v>18</v>
      </c>
      <c r="I21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1" s="103">
        <f ca="1" xml:space="preserve"> INDEX(Modifiers[],MATCH(MID(CELL("filename",$A$1),SEARCH("]",CELL("filename",$A$1))+1,31),Modifiers[Weapon Type],0),MATCH(J$1,Modifiers[#Headers],0))</f>
        <v>0.9</v>
      </c>
      <c r="K21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1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1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1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1" s="17" t="s">
        <v>7</v>
      </c>
      <c r="P21" s="10" t="s">
        <v>645</v>
      </c>
      <c r="Q21" s="10" t="s">
        <v>7</v>
      </c>
      <c r="R21" s="10"/>
      <c r="S21" s="10"/>
      <c r="T21" s="10"/>
    </row>
    <row r="22" spans="1:22" x14ac:dyDescent="0.25">
      <c r="A22" s="13">
        <v>2010230</v>
      </c>
      <c r="B22" s="85" t="s">
        <v>287</v>
      </c>
      <c r="C22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2" s="6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6</v>
      </c>
      <c r="E22" s="31" t="s">
        <v>254</v>
      </c>
      <c r="F22" s="29"/>
      <c r="G22" s="10"/>
      <c r="H22" s="10">
        <f t="shared" ca="1" si="0"/>
        <v>18</v>
      </c>
      <c r="I22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2" s="103">
        <f ca="1" xml:space="preserve"> INDEX(Modifiers[],MATCH(MID(CELL("filename",$A$1),SEARCH("]",CELL("filename",$A$1))+1,31),Modifiers[Weapon Type],0),MATCH(J$1,Modifiers[#Headers],0))</f>
        <v>0.9</v>
      </c>
      <c r="K22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2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2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2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2" s="17" t="s">
        <v>7</v>
      </c>
      <c r="P22" s="10" t="s">
        <v>644</v>
      </c>
      <c r="Q22" s="10" t="s">
        <v>27</v>
      </c>
      <c r="R22" s="10"/>
      <c r="S22" s="10"/>
      <c r="T22" s="10"/>
    </row>
    <row r="23" spans="1:22" x14ac:dyDescent="0.25">
      <c r="A23" s="13">
        <v>2010130</v>
      </c>
      <c r="B23" s="87" t="s">
        <v>74</v>
      </c>
      <c r="C23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3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3" s="12"/>
      <c r="F23" s="29"/>
      <c r="G23" s="10"/>
      <c r="H23" s="10">
        <f t="shared" ca="1" si="0"/>
        <v>36</v>
      </c>
      <c r="I23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39</v>
      </c>
      <c r="J23" s="103">
        <f ca="1" xml:space="preserve"> INDEX(Modifiers[],MATCH(MID(CELL("filename",$A$1),SEARCH("]",CELL("filename",$A$1))+1,31),Modifiers[Weapon Type],0),MATCH(J$1,Modifiers[#Headers],0))</f>
        <v>0.9</v>
      </c>
      <c r="K23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3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3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3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3" s="17" t="s">
        <v>7</v>
      </c>
      <c r="P23" s="10" t="s">
        <v>74</v>
      </c>
      <c r="Q23" s="10" t="s">
        <v>12</v>
      </c>
      <c r="R23" s="10"/>
      <c r="S23" s="10"/>
      <c r="T23" s="10"/>
    </row>
    <row r="24" spans="1:22" x14ac:dyDescent="0.25">
      <c r="A24" s="13">
        <v>2010110</v>
      </c>
      <c r="B24" s="85" t="s">
        <v>75</v>
      </c>
      <c r="C24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24" s="7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7</v>
      </c>
      <c r="E24" s="17" t="s">
        <v>257</v>
      </c>
      <c r="F24" s="29"/>
      <c r="G24" s="10"/>
      <c r="H24" s="10">
        <f t="shared" ca="1" si="0"/>
        <v>21.5</v>
      </c>
      <c r="I24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4" s="103">
        <f ca="1" xml:space="preserve"> INDEX(Modifiers[],MATCH(MID(CELL("filename",$A$1),SEARCH("]",CELL("filename",$A$1))+1,31),Modifiers[Weapon Type],0),MATCH(J$1,Modifiers[#Headers],0))</f>
        <v>0.9</v>
      </c>
      <c r="K24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4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24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4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4" s="17" t="s">
        <v>7</v>
      </c>
      <c r="P24" s="10" t="s">
        <v>647</v>
      </c>
      <c r="Q24" s="10" t="s">
        <v>7</v>
      </c>
      <c r="R24" s="10"/>
      <c r="S24" s="10"/>
      <c r="T24" s="10"/>
    </row>
    <row r="25" spans="1:22" x14ac:dyDescent="0.25">
      <c r="A25" s="13">
        <v>2010050</v>
      </c>
      <c r="B25" s="85" t="s">
        <v>69</v>
      </c>
      <c r="C25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9.5</v>
      </c>
      <c r="D25" s="3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12"/>
      <c r="F25" s="29"/>
      <c r="G25" s="10"/>
      <c r="H25" s="10">
        <f t="shared" ca="1" si="0"/>
        <v>9.5</v>
      </c>
      <c r="I25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5" s="103">
        <f ca="1" xml:space="preserve"> INDEX(Modifiers[],MATCH(MID(CELL("filename",$A$1),SEARCH("]",CELL("filename",$A$1))+1,31),Modifiers[Weapon Type],0),MATCH(J$1,Modifiers[#Headers],0))</f>
        <v>0.9</v>
      </c>
      <c r="K25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5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5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5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5" s="17" t="s">
        <v>7</v>
      </c>
      <c r="P25" s="10" t="s">
        <v>686</v>
      </c>
      <c r="Q25" s="10" t="s">
        <v>7</v>
      </c>
      <c r="R25" s="10"/>
      <c r="S25" s="10"/>
      <c r="T25" s="10"/>
    </row>
    <row r="26" spans="1:22" x14ac:dyDescent="0.25">
      <c r="A26" s="13">
        <v>2010285</v>
      </c>
      <c r="B26" s="88" t="s">
        <v>288</v>
      </c>
      <c r="C26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6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33"/>
      <c r="F26" s="29"/>
      <c r="G26" s="10"/>
      <c r="H26" s="10">
        <f t="shared" ca="1" si="0"/>
        <v>36</v>
      </c>
      <c r="I26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39</v>
      </c>
      <c r="J26" s="103">
        <f ca="1" xml:space="preserve"> INDEX(Modifiers[],MATCH(MID(CELL("filename",$A$1),SEARCH("]",CELL("filename",$A$1))+1,31),Modifiers[Weapon Type],0),MATCH(J$1,Modifiers[#Headers],0))</f>
        <v>0.9</v>
      </c>
      <c r="K26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6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6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6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6" s="17" t="s">
        <v>7</v>
      </c>
      <c r="P26" s="10" t="s">
        <v>288</v>
      </c>
      <c r="Q26" s="10" t="s">
        <v>33</v>
      </c>
      <c r="R26" s="10"/>
      <c r="S26" s="10"/>
      <c r="T26" s="10"/>
    </row>
    <row r="27" spans="1:22" x14ac:dyDescent="0.25">
      <c r="A27" s="13">
        <v>2010041</v>
      </c>
      <c r="B27" s="85" t="s">
        <v>198</v>
      </c>
      <c r="C27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27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12"/>
      <c r="F27" s="29"/>
      <c r="G27" s="10"/>
      <c r="H27" s="10">
        <f t="shared" ca="1" si="0"/>
        <v>48</v>
      </c>
      <c r="I27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27" s="103">
        <f ca="1" xml:space="preserve"> INDEX(Modifiers[],MATCH(MID(CELL("filename",$A$1),SEARCH("]",CELL("filename",$A$1))+1,31),Modifiers[Weapon Type],0),MATCH(J$1,Modifiers[#Headers],0))</f>
        <v>0.9</v>
      </c>
      <c r="K27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7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7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7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27" s="17" t="s">
        <v>7</v>
      </c>
      <c r="P27" s="10" t="s">
        <v>665</v>
      </c>
      <c r="Q27" s="10" t="s">
        <v>9</v>
      </c>
      <c r="R27" s="10"/>
      <c r="S27" s="10"/>
      <c r="T27" s="10"/>
    </row>
    <row r="28" spans="1:22" x14ac:dyDescent="0.25">
      <c r="A28" s="13">
        <v>2010260</v>
      </c>
      <c r="B28" s="85" t="s">
        <v>289</v>
      </c>
      <c r="C28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17</v>
      </c>
      <c r="D28" s="6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8.5</v>
      </c>
      <c r="E28" s="17" t="s">
        <v>254</v>
      </c>
      <c r="F28" s="29"/>
      <c r="G28" s="10"/>
      <c r="H28" s="10">
        <f t="shared" ca="1" si="0"/>
        <v>25.5</v>
      </c>
      <c r="I28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28" s="103">
        <f ca="1" xml:space="preserve"> INDEX(Modifiers[],MATCH(MID(CELL("filename",$A$1),SEARCH("]",CELL("filename",$A$1))+1,31),Modifiers[Weapon Type],0),MATCH(J$1,Modifiers[#Headers],0))</f>
        <v>0.9</v>
      </c>
      <c r="K28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8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28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8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8" s="17" t="s">
        <v>7</v>
      </c>
      <c r="P28" s="10" t="s">
        <v>652</v>
      </c>
      <c r="Q28" s="10" t="s">
        <v>33</v>
      </c>
      <c r="R28" s="10"/>
      <c r="S28" s="10"/>
      <c r="T28" s="10"/>
    </row>
    <row r="29" spans="1:22" x14ac:dyDescent="0.25">
      <c r="A29" s="13">
        <v>2010120</v>
      </c>
      <c r="B29" s="85" t="s">
        <v>77</v>
      </c>
      <c r="C29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9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12"/>
      <c r="F29" s="29"/>
      <c r="G29" s="10"/>
      <c r="H29" s="10">
        <f t="shared" ca="1" si="0"/>
        <v>36</v>
      </c>
      <c r="I29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39</v>
      </c>
      <c r="J29" s="103">
        <f ca="1" xml:space="preserve"> INDEX(Modifiers[],MATCH(MID(CELL("filename",$A$1),SEARCH("]",CELL("filename",$A$1))+1,31),Modifiers[Weapon Type],0),MATCH(J$1,Modifiers[#Headers],0))</f>
        <v>0.9</v>
      </c>
      <c r="K29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9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9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9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655</v>
      </c>
      <c r="Q29" s="10" t="s">
        <v>7</v>
      </c>
      <c r="R29" s="10"/>
      <c r="S29" s="10"/>
      <c r="T29" s="10"/>
    </row>
    <row r="30" spans="1:22" x14ac:dyDescent="0.25">
      <c r="A30" s="13">
        <v>2010070</v>
      </c>
      <c r="B30" s="87" t="s">
        <v>76</v>
      </c>
      <c r="C30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30" s="6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30" s="31" t="s">
        <v>254</v>
      </c>
      <c r="F30" s="29"/>
      <c r="G30" s="10"/>
      <c r="H30" s="10">
        <f t="shared" ca="1" si="0"/>
        <v>22</v>
      </c>
      <c r="I30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0" s="103">
        <f ca="1" xml:space="preserve"> INDEX(Modifiers[],MATCH(MID(CELL("filename",$A$1),SEARCH("]",CELL("filename",$A$1))+1,31),Modifiers[Weapon Type],0),MATCH(J$1,Modifiers[#Headers],0))</f>
        <v>0.9</v>
      </c>
      <c r="K30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0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0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0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0" s="17" t="s">
        <v>7</v>
      </c>
      <c r="P30" s="10" t="s">
        <v>687</v>
      </c>
      <c r="Q30" s="10" t="s">
        <v>27</v>
      </c>
      <c r="R30" s="10"/>
      <c r="S30" s="10"/>
      <c r="T30" s="10"/>
    </row>
    <row r="31" spans="1:22" x14ac:dyDescent="0.25">
      <c r="A31" s="13">
        <v>2010280</v>
      </c>
      <c r="B31" s="87" t="s">
        <v>292</v>
      </c>
      <c r="C31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31" s="6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15.5</v>
      </c>
      <c r="E31" s="31" t="s">
        <v>254</v>
      </c>
      <c r="F31" s="29"/>
      <c r="G31" s="10"/>
      <c r="H31" s="10">
        <f t="shared" ca="1" si="0"/>
        <v>31</v>
      </c>
      <c r="I31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1" s="103">
        <f ca="1" xml:space="preserve"> INDEX(Modifiers[],MATCH(MID(CELL("filename",$A$1),SEARCH("]",CELL("filename",$A$1))+1,31),Modifiers[Weapon Type],0),MATCH(J$1,Modifiers[#Headers],0))</f>
        <v>0.9</v>
      </c>
      <c r="K31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1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1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1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31" s="17" t="s">
        <v>7</v>
      </c>
      <c r="P31" s="10" t="s">
        <v>688</v>
      </c>
      <c r="Q31" s="10" t="s">
        <v>7</v>
      </c>
      <c r="R31" s="10"/>
      <c r="S31" s="10"/>
      <c r="T31" s="10"/>
    </row>
    <row r="32" spans="1:22" x14ac:dyDescent="0.25">
      <c r="A32" s="13">
        <v>2010160</v>
      </c>
      <c r="B32" s="85" t="s">
        <v>290</v>
      </c>
      <c r="C32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32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12"/>
      <c r="F32" s="29"/>
      <c r="G32" s="10"/>
      <c r="H32" s="10">
        <f t="shared" ca="1" si="0"/>
        <v>36</v>
      </c>
      <c r="I32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2" s="103">
        <f ca="1" xml:space="preserve"> INDEX(Modifiers[],MATCH(MID(CELL("filename",$A$1),SEARCH("]",CELL("filename",$A$1))+1,31),Modifiers[Weapon Type],0),MATCH(J$1,Modifiers[#Headers],0))</f>
        <v>0.9</v>
      </c>
      <c r="K32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2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2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2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7</v>
      </c>
      <c r="P32" s="10" t="s">
        <v>657</v>
      </c>
      <c r="Q32" s="10"/>
      <c r="R32" s="10"/>
      <c r="S32" s="10"/>
      <c r="T32" s="10"/>
      <c r="V32" s="4" t="s">
        <v>38</v>
      </c>
    </row>
    <row r="33" spans="1:20" x14ac:dyDescent="0.25">
      <c r="A33" s="13">
        <v>2010275</v>
      </c>
      <c r="B33" s="85" t="s">
        <v>195</v>
      </c>
      <c r="C33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33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3" s="12"/>
      <c r="F33" s="29"/>
      <c r="G33" s="10"/>
      <c r="H33" s="10">
        <f t="shared" ca="1" si="0"/>
        <v>48</v>
      </c>
      <c r="I33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3" s="103">
        <f ca="1" xml:space="preserve"> INDEX(Modifiers[],MATCH(MID(CELL("filename",$A$1),SEARCH("]",CELL("filename",$A$1))+1,31),Modifiers[Weapon Type],0),MATCH(J$1,Modifiers[#Headers],0))</f>
        <v>0.9</v>
      </c>
      <c r="K33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3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3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3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7</v>
      </c>
      <c r="P33" s="10" t="s">
        <v>666</v>
      </c>
      <c r="Q33" s="10" t="s">
        <v>7</v>
      </c>
      <c r="R33" s="10"/>
      <c r="S33" s="10"/>
      <c r="T33" s="10"/>
    </row>
    <row r="34" spans="1:20" x14ac:dyDescent="0.25">
      <c r="A34" s="13">
        <v>2010170</v>
      </c>
      <c r="B34" s="85" t="s">
        <v>291</v>
      </c>
      <c r="C34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34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12"/>
      <c r="F34" s="29"/>
      <c r="G34" s="10"/>
      <c r="H34" s="10">
        <f t="shared" ca="1" si="0"/>
        <v>29</v>
      </c>
      <c r="I34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4" s="103">
        <f ca="1" xml:space="preserve"> INDEX(Modifiers[],MATCH(MID(CELL("filename",$A$1),SEARCH("]",CELL("filename",$A$1))+1,31),Modifiers[Weapon Type],0),MATCH(J$1,Modifiers[#Headers],0))</f>
        <v>0.9</v>
      </c>
      <c r="K34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4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4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4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34" s="17" t="s">
        <v>7</v>
      </c>
      <c r="P34" s="10" t="s">
        <v>651</v>
      </c>
      <c r="Q34" s="10" t="s">
        <v>7</v>
      </c>
      <c r="R34" s="10"/>
      <c r="S34" s="10"/>
      <c r="T34" s="10"/>
    </row>
    <row r="35" spans="1:20" x14ac:dyDescent="0.25">
      <c r="A35" s="13">
        <v>2010190</v>
      </c>
      <c r="B35" s="85" t="s">
        <v>293</v>
      </c>
      <c r="C35" s="3">
        <f ca="1" xml:space="preserve"> MROUND(INDEX(BaseDmg[],MATCH(Tab_Axes_1h[[#This Row],[Tag]],BaseDmg[Tag],0),MATCH(C$1,BaseDmg[#Headers],0))*INDEX(Modifiers[],MATCH(MID(CELL("filename",$A$1),SEARCH("]",CELL("filename",$A$1))+1,31),Modifiers[Weapon Type],0),MATCH("Dmg",Modifiers[#Headers],0)),Tab_RoundTo[Dmg])</f>
        <v>21.5</v>
      </c>
      <c r="D35" s="10">
        <f ca="1" xml:space="preserve"> MROUND(INDEX(BaseDmg[],MATCH(Tab_Axes_1h[[#This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5" s="12"/>
      <c r="F35" s="29"/>
      <c r="G35" s="10"/>
      <c r="H35" s="10">
        <f t="shared" ca="1" si="0"/>
        <v>21.5</v>
      </c>
      <c r="I35" s="3">
        <f ca="1" xml:space="preserve"> MROUND(INDEX(BaseDmg[],MATCH(Tab_Axes_1h[[#This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35" s="103">
        <f ca="1" xml:space="preserve"> INDEX(Modifiers[],MATCH(MID(CELL("filename",$A$1),SEARCH("]",CELL("filename",$A$1))+1,31),Modifiers[Weapon Type],0),MATCH(J$1,Modifiers[#Headers],0))</f>
        <v>0.9</v>
      </c>
      <c r="K35" s="3">
        <f ca="1" xml:space="preserve"> MROUND(INDEX(BaseDmg[],MATCH(Tab_Axes_1h[[#This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5" s="3">
        <f ca="1" xml:space="preserve"> MROUND(INDEX(BaseDmg[],MATCH(Tab_Axes_1h[[#This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35" s="3">
        <f ca="1" xml:space="preserve"> MROUND(INDEX(BaseDmg[],MATCH(Tab_Axes_1h[[#This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5" s="3">
        <f ca="1" xml:space="preserve"> MROUND(INDEX(BaseDmg[],MATCH(Tab_Axes_1h[[#This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35" s="17" t="s">
        <v>7</v>
      </c>
      <c r="P35" s="10" t="s">
        <v>648</v>
      </c>
      <c r="Q35" s="10" t="s">
        <v>7</v>
      </c>
      <c r="R35" s="10"/>
      <c r="S35" s="10"/>
      <c r="T35" s="10"/>
    </row>
    <row r="36" spans="1:20" ht="14.45" customHeight="1" x14ac:dyDescent="0.25">
      <c r="A36" s="3"/>
      <c r="B36" s="3"/>
      <c r="C36" s="93"/>
      <c r="D36" s="93"/>
      <c r="E36" s="3"/>
      <c r="F36" s="93"/>
      <c r="G36" s="3"/>
      <c r="H36" s="3"/>
      <c r="I36" s="93"/>
      <c r="J36" s="105"/>
      <c r="K36" s="10"/>
      <c r="L36" s="10"/>
      <c r="M36" s="108"/>
      <c r="N36" s="10"/>
      <c r="O36" s="10"/>
      <c r="P36" s="10"/>
      <c r="Q36" s="10"/>
      <c r="R36" s="10"/>
    </row>
    <row r="37" spans="1:20" x14ac:dyDescent="0.25">
      <c r="A37" s="10"/>
      <c r="B37" s="10"/>
      <c r="C37" s="29"/>
      <c r="D37" s="29"/>
      <c r="E37" s="3"/>
      <c r="F37" s="93"/>
      <c r="G37" s="10"/>
      <c r="H37" s="10"/>
      <c r="I37" s="29"/>
      <c r="J37" s="105"/>
      <c r="K37" s="3"/>
      <c r="L37" s="10"/>
      <c r="M37" s="108"/>
      <c r="N37" s="10"/>
    </row>
    <row r="38" spans="1:20" x14ac:dyDescent="0.25">
      <c r="A38" s="10"/>
      <c r="B38" s="10"/>
      <c r="C38" s="29"/>
      <c r="D38" s="29"/>
      <c r="E38" s="3"/>
      <c r="F38" s="93"/>
      <c r="G38" s="10"/>
      <c r="H38" s="10"/>
      <c r="I38" s="29"/>
      <c r="J38" s="105"/>
      <c r="K38" s="3"/>
      <c r="L38" s="10"/>
      <c r="M38" s="108"/>
      <c r="N38" s="10"/>
    </row>
    <row r="39" spans="1:20" x14ac:dyDescent="0.25">
      <c r="A39" s="28">
        <v>2010002</v>
      </c>
      <c r="B39" s="10" t="s">
        <v>92</v>
      </c>
      <c r="C39" s="29"/>
      <c r="D39" s="29"/>
      <c r="E39" s="3"/>
      <c r="F39" s="93"/>
      <c r="G39">
        <f ca="1">MATCH(MID(CELL("filename",$A$1),SEARCH("]",CELL("filename",$A$1))+1,31),Modifiers[Weapon Type],0)</f>
        <v>3</v>
      </c>
      <c r="H39" s="10"/>
      <c r="I39" s="29"/>
      <c r="J39" s="105"/>
      <c r="K39" s="3"/>
      <c r="L39" s="10"/>
      <c r="M39" s="108"/>
      <c r="N39" s="10"/>
    </row>
    <row r="40" spans="1:20" x14ac:dyDescent="0.25">
      <c r="A40" s="10"/>
      <c r="B40" s="10"/>
      <c r="C40" s="29"/>
      <c r="D40" s="29"/>
      <c r="E40" s="3"/>
      <c r="F40" s="93"/>
      <c r="G40" s="10"/>
      <c r="H40" s="10"/>
      <c r="I40" s="29"/>
      <c r="J40" s="105"/>
      <c r="K40" s="3"/>
      <c r="L40" s="10"/>
      <c r="M40" s="108"/>
      <c r="N40" s="10"/>
    </row>
    <row r="41" spans="1:20" x14ac:dyDescent="0.25">
      <c r="A41" s="10"/>
      <c r="B41" s="10"/>
      <c r="C41" s="10"/>
      <c r="D41" s="10"/>
      <c r="E41" s="3"/>
      <c r="F41" s="3"/>
      <c r="G41" s="10"/>
      <c r="H41" s="10"/>
      <c r="I41" s="10"/>
      <c r="J41" s="10"/>
      <c r="K41" s="3"/>
      <c r="L41" s="10"/>
      <c r="M41" s="10"/>
      <c r="N41" s="10"/>
    </row>
    <row r="42" spans="1:20" x14ac:dyDescent="0.25">
      <c r="A42" s="3" t="s">
        <v>601</v>
      </c>
      <c r="B42" s="4" t="s">
        <v>69</v>
      </c>
      <c r="C42" s="10"/>
      <c r="D42" s="10"/>
      <c r="E42" s="3"/>
      <c r="F42" s="3"/>
      <c r="G42" s="10"/>
      <c r="H42" s="10"/>
      <c r="I42" s="10"/>
      <c r="J42" s="10"/>
      <c r="K42" s="3"/>
      <c r="L42" s="10"/>
      <c r="M42" s="10"/>
      <c r="N42" s="10"/>
    </row>
    <row r="43" spans="1:20" x14ac:dyDescent="0.25">
      <c r="A43" s="3"/>
      <c r="B43" s="36" t="s">
        <v>71</v>
      </c>
      <c r="C43" s="10"/>
      <c r="D43" s="10"/>
      <c r="E43" s="3"/>
      <c r="F43" s="3"/>
      <c r="G43" s="10"/>
      <c r="H43" s="10"/>
      <c r="I43" s="10"/>
      <c r="J43" s="10"/>
      <c r="K43" s="3"/>
      <c r="L43" s="10"/>
      <c r="M43" s="10"/>
      <c r="N43" s="10"/>
    </row>
    <row r="44" spans="1:20" x14ac:dyDescent="0.25">
      <c r="A44" s="3"/>
      <c r="B44" s="4" t="s">
        <v>68</v>
      </c>
      <c r="C44" s="10"/>
      <c r="D44" s="10"/>
      <c r="E44" s="3"/>
      <c r="F44" s="3"/>
      <c r="G44" s="10"/>
      <c r="H44" s="10"/>
      <c r="I44" s="10"/>
      <c r="J44" s="10"/>
      <c r="K44" s="3"/>
      <c r="L44" s="10"/>
      <c r="M44" s="10"/>
      <c r="N44" s="10"/>
    </row>
    <row r="45" spans="1:20" x14ac:dyDescent="0.25">
      <c r="A45" s="3"/>
      <c r="C45" s="10"/>
      <c r="D45" s="10"/>
      <c r="E45" s="3"/>
      <c r="F45" s="3"/>
      <c r="G45" s="10"/>
      <c r="H45" s="10"/>
      <c r="I45" s="10"/>
      <c r="J45" s="10"/>
      <c r="K45" s="3"/>
      <c r="L45" s="10"/>
      <c r="M45" s="10"/>
      <c r="N45" s="10"/>
    </row>
    <row r="46" spans="1:20" x14ac:dyDescent="0.25">
      <c r="C46" s="10"/>
      <c r="E46" s="3"/>
      <c r="F46" s="3"/>
      <c r="G46" s="10"/>
      <c r="H46" s="10"/>
      <c r="I46" s="10"/>
      <c r="J46" s="10"/>
      <c r="K46" s="3"/>
      <c r="L46" s="10"/>
      <c r="M46" s="10"/>
      <c r="N46" s="10"/>
    </row>
    <row r="47" spans="1:20" x14ac:dyDescent="0.25">
      <c r="A47" s="3" t="s">
        <v>594</v>
      </c>
      <c r="B47" s="36" t="s">
        <v>283</v>
      </c>
      <c r="C47" s="10"/>
      <c r="E47" s="3"/>
      <c r="F47" s="3"/>
      <c r="G47" s="10"/>
      <c r="H47" s="10"/>
      <c r="I47" s="10"/>
      <c r="J47" s="10"/>
      <c r="K47" s="3"/>
      <c r="L47" s="10"/>
      <c r="M47" s="10"/>
      <c r="N47" s="10"/>
    </row>
    <row r="48" spans="1:20" x14ac:dyDescent="0.25">
      <c r="A48" s="3"/>
      <c r="B48" s="21" t="s">
        <v>66</v>
      </c>
      <c r="C48" s="10"/>
      <c r="E48" s="3"/>
      <c r="F48" s="3"/>
      <c r="G48" s="10"/>
      <c r="H48" s="10"/>
      <c r="I48" s="10"/>
      <c r="J48" s="10"/>
      <c r="K48" s="3"/>
      <c r="L48" s="10"/>
      <c r="M48" s="10"/>
      <c r="N48" s="10"/>
    </row>
    <row r="49" spans="1:14" x14ac:dyDescent="0.25">
      <c r="A49" s="3"/>
      <c r="C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4.45" customHeight="1" x14ac:dyDescent="0.25">
      <c r="A50" s="3" t="s">
        <v>595</v>
      </c>
      <c r="B50" s="61" t="s">
        <v>287</v>
      </c>
      <c r="C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3"/>
      <c r="B51" s="4" t="s">
        <v>65</v>
      </c>
      <c r="C51" s="10"/>
      <c r="D51" s="3" t="s">
        <v>611</v>
      </c>
      <c r="E51" s="10"/>
      <c r="F51" s="3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3"/>
      <c r="B52" s="21" t="s">
        <v>281</v>
      </c>
      <c r="C52" s="10"/>
      <c r="D52" s="3" t="s">
        <v>610</v>
      </c>
      <c r="E52" s="10"/>
      <c r="F52" s="3"/>
      <c r="G52" s="10"/>
      <c r="H52" s="10"/>
      <c r="L52" s="10"/>
      <c r="M52" s="10"/>
      <c r="N52" s="10"/>
    </row>
    <row r="53" spans="1:14" x14ac:dyDescent="0.25">
      <c r="A53" s="3"/>
      <c r="B53" s="4" t="s">
        <v>78</v>
      </c>
      <c r="C53" s="10"/>
      <c r="D53" s="3" t="s">
        <v>612</v>
      </c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B54" s="21" t="s">
        <v>286</v>
      </c>
      <c r="C54" s="10"/>
      <c r="E54" s="10"/>
      <c r="F54" s="3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B55" s="21" t="s">
        <v>72</v>
      </c>
      <c r="C55" s="10"/>
      <c r="D55" s="3" t="s">
        <v>616</v>
      </c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3"/>
      <c r="B56" s="36" t="s">
        <v>75</v>
      </c>
      <c r="C56" s="10"/>
      <c r="E56" s="10"/>
      <c r="F56" s="3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3"/>
      <c r="B57" s="4" t="s">
        <v>293</v>
      </c>
      <c r="C57" s="10"/>
      <c r="E57" s="10"/>
      <c r="F57" s="3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3"/>
      <c r="B58" s="36" t="s">
        <v>73</v>
      </c>
      <c r="C58" s="10"/>
      <c r="E58" s="10"/>
      <c r="F58" s="3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B59" s="21" t="s">
        <v>76</v>
      </c>
      <c r="C59" s="10"/>
      <c r="D59" s="3" t="s">
        <v>615</v>
      </c>
      <c r="E59" s="10"/>
      <c r="F59" s="3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C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3" t="s">
        <v>596</v>
      </c>
      <c r="B61" s="35" t="s">
        <v>70</v>
      </c>
      <c r="C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3"/>
      <c r="B62" s="35" t="s">
        <v>291</v>
      </c>
      <c r="C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A63" s="3"/>
      <c r="B63" s="21" t="s">
        <v>292</v>
      </c>
      <c r="C63" s="10"/>
      <c r="D63" s="3" t="s">
        <v>613</v>
      </c>
      <c r="E63" s="10"/>
      <c r="F63" s="3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3"/>
      <c r="C64" s="10"/>
      <c r="D64" s="10"/>
      <c r="E64" s="10"/>
      <c r="F64" s="3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3" t="s">
        <v>597</v>
      </c>
      <c r="B65" s="4" t="s">
        <v>280</v>
      </c>
      <c r="C65" s="10"/>
      <c r="E65" s="10"/>
      <c r="F65" s="3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B66" s="4" t="s">
        <v>289</v>
      </c>
      <c r="C66" s="10"/>
      <c r="E66" s="10"/>
      <c r="F66" s="3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B67" s="21" t="s">
        <v>278</v>
      </c>
      <c r="C67" s="10"/>
      <c r="E67" s="10"/>
      <c r="F67" s="3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C68" s="10"/>
      <c r="E68" s="10"/>
      <c r="F68" s="3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E69" s="10"/>
      <c r="F69" s="3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t="s">
        <v>598</v>
      </c>
      <c r="B70" s="36" t="s">
        <v>77</v>
      </c>
      <c r="C70" s="10"/>
      <c r="E70" s="10"/>
      <c r="F70" s="3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B71" s="21" t="s">
        <v>277</v>
      </c>
      <c r="C71" s="10"/>
      <c r="E71" s="10"/>
      <c r="F71" s="3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B72" s="4" t="s">
        <v>290</v>
      </c>
      <c r="C72" s="10"/>
      <c r="D72"/>
      <c r="E72" s="10"/>
      <c r="F72" s="3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B73" s="4" t="s">
        <v>279</v>
      </c>
      <c r="C73" s="10"/>
      <c r="E73" s="10"/>
      <c r="F73" s="3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B74" s="36" t="s">
        <v>282</v>
      </c>
      <c r="C74" s="10"/>
      <c r="D74"/>
      <c r="E74" s="10"/>
      <c r="F74" s="3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B75" s="65" t="s">
        <v>288</v>
      </c>
      <c r="C75" s="10"/>
      <c r="D75" s="3" t="s">
        <v>614</v>
      </c>
      <c r="E75" s="10"/>
      <c r="F75" s="3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B76" s="21" t="s">
        <v>74</v>
      </c>
      <c r="C76" s="10"/>
      <c r="D76" s="3" t="s">
        <v>574</v>
      </c>
      <c r="E76" s="10"/>
      <c r="F76" s="3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E77" s="10"/>
      <c r="F77" s="3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B78" s="4" t="s">
        <v>196</v>
      </c>
      <c r="E78" s="10"/>
      <c r="F78" s="3"/>
      <c r="G78" s="10"/>
      <c r="H78" s="10"/>
      <c r="I78" s="10"/>
      <c r="J78" s="10"/>
      <c r="K78" s="10"/>
      <c r="L78" s="10"/>
      <c r="M78" s="10"/>
      <c r="N78" s="10"/>
    </row>
    <row r="79" spans="1:14" ht="14.45" customHeight="1" x14ac:dyDescent="0.25">
      <c r="B79" s="4" t="s">
        <v>198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/>
      <c r="B80" s="4" t="s">
        <v>285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A81" s="3"/>
      <c r="B81" s="4" t="s">
        <v>195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25">
      <c r="A82" s="3"/>
      <c r="B82" s="4" t="s">
        <v>284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25">
      <c r="A83" s="3"/>
      <c r="B83" s="21" t="s">
        <v>67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25">
      <c r="A87" s="3"/>
      <c r="B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/>
      <c r="B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25">
      <c r="A89" s="3"/>
      <c r="B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25">
      <c r="A90" s="3"/>
      <c r="B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25">
      <c r="A91" s="3"/>
      <c r="B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25">
      <c r="A92" s="3"/>
      <c r="B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25">
      <c r="A93" s="3"/>
      <c r="B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3"/>
      <c r="B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B95" s="3"/>
      <c r="E95" s="3"/>
      <c r="F95" s="3"/>
      <c r="G95" s="3"/>
      <c r="H95" s="3"/>
      <c r="I95" s="3"/>
      <c r="J95" s="3"/>
      <c r="K95" s="3"/>
      <c r="L95" s="3"/>
      <c r="M95" s="3"/>
      <c r="N9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84"/>
  <sheetViews>
    <sheetView workbookViewId="0">
      <selection activeCell="B13" sqref="B13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3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1">
        <v>2110060</v>
      </c>
      <c r="B2" s="85" t="s">
        <v>90</v>
      </c>
      <c r="C2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2" s="3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3"/>
      <c r="F2" s="29"/>
      <c r="G2" s="10"/>
      <c r="H2" s="10">
        <f t="shared" ref="H2:H34" ca="1" si="0">SUM(C2:G2)</f>
        <v>29</v>
      </c>
      <c r="I2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2" s="103">
        <f ca="1" xml:space="preserve"> INDEX(Modifiers[],MATCH(MID(CELL("filename",$A$1),SEARCH("]",CELL("filename",$A$1))+1,31),Modifiers[Weapon Type],0),MATCH(J$1,Modifiers[#Headers],0))</f>
        <v>0.9</v>
      </c>
      <c r="K2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2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" s="17" t="s">
        <v>7</v>
      </c>
      <c r="P2" s="10" t="s">
        <v>710</v>
      </c>
      <c r="Q2" s="10" t="s">
        <v>79</v>
      </c>
      <c r="R2" s="10"/>
      <c r="S2" s="10"/>
      <c r="T2" s="10"/>
    </row>
    <row r="3" spans="1:22" x14ac:dyDescent="0.25">
      <c r="A3" s="11">
        <v>2110190</v>
      </c>
      <c r="B3" s="85" t="s">
        <v>260</v>
      </c>
      <c r="C3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32</v>
      </c>
      <c r="D3" s="7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16</v>
      </c>
      <c r="E3" s="31" t="s">
        <v>257</v>
      </c>
      <c r="F3" s="29"/>
      <c r="G3" s="10"/>
      <c r="H3" s="10">
        <f t="shared" ca="1" si="0"/>
        <v>48</v>
      </c>
      <c r="I3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3" s="103">
        <f ca="1" xml:space="preserve"> INDEX(Modifiers[],MATCH(MID(CELL("filename",$A$1),SEARCH("]",CELL("filename",$A$1))+1,31),Modifiers[Weapon Type],0),MATCH(J$1,Modifiers[#Headers],0))</f>
        <v>0.9</v>
      </c>
      <c r="K3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" s="17" t="s">
        <v>180</v>
      </c>
      <c r="P3" s="10" t="s">
        <v>656</v>
      </c>
      <c r="Q3" s="10" t="s">
        <v>46</v>
      </c>
      <c r="R3" s="10"/>
      <c r="S3" s="10" t="s">
        <v>625</v>
      </c>
      <c r="T3" s="10"/>
    </row>
    <row r="4" spans="1:22" x14ac:dyDescent="0.25">
      <c r="A4" s="11">
        <v>2010190</v>
      </c>
      <c r="B4" s="85" t="s">
        <v>80</v>
      </c>
      <c r="C4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19</v>
      </c>
      <c r="D4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33"/>
      <c r="F4" s="29"/>
      <c r="G4" s="10"/>
      <c r="H4" s="10">
        <f t="shared" ca="1" si="0"/>
        <v>19</v>
      </c>
      <c r="I4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4" s="103">
        <f ca="1" xml:space="preserve"> INDEX(Modifiers[],MATCH(MID(CELL("filename",$A$1),SEARCH("]",CELL("filename",$A$1))+1,31),Modifiers[Weapon Type],0),MATCH(J$1,Modifiers[#Headers],0))</f>
        <v>0.9</v>
      </c>
      <c r="K4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4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4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4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4" s="17" t="s">
        <v>7</v>
      </c>
      <c r="P4" s="10" t="s">
        <v>668</v>
      </c>
      <c r="Q4" s="10" t="s">
        <v>7</v>
      </c>
      <c r="R4" s="10"/>
      <c r="S4" s="10"/>
      <c r="T4" s="10"/>
    </row>
    <row r="5" spans="1:22" x14ac:dyDescent="0.25">
      <c r="A5" s="11">
        <v>2110220</v>
      </c>
      <c r="B5" s="85" t="s">
        <v>261</v>
      </c>
      <c r="C5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5" s="2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14.5</v>
      </c>
      <c r="E5" s="17" t="s">
        <v>255</v>
      </c>
      <c r="F5" s="29"/>
      <c r="G5" s="10"/>
      <c r="H5" s="10">
        <f t="shared" ca="1" si="0"/>
        <v>43.5</v>
      </c>
      <c r="I5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5" s="103">
        <f ca="1" xml:space="preserve"> INDEX(Modifiers[],MATCH(MID(CELL("filename",$A$1),SEARCH("]",CELL("filename",$A$1))+1,31),Modifiers[Weapon Type],0),MATCH(J$1,Modifiers[#Headers],0))</f>
        <v>0.9</v>
      </c>
      <c r="K5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5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5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5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5" s="17" t="s">
        <v>7</v>
      </c>
      <c r="P5" s="10" t="s">
        <v>654</v>
      </c>
      <c r="Q5" s="10" t="s">
        <v>8</v>
      </c>
      <c r="R5" s="10"/>
      <c r="S5" s="10"/>
      <c r="T5" s="10"/>
    </row>
    <row r="6" spans="1:22" x14ac:dyDescent="0.25">
      <c r="A6" s="11">
        <v>2110050</v>
      </c>
      <c r="B6" s="85" t="s">
        <v>81</v>
      </c>
      <c r="C6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6" s="8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14.5</v>
      </c>
      <c r="E6" s="31" t="s">
        <v>256</v>
      </c>
      <c r="F6" s="29"/>
      <c r="G6" s="10"/>
      <c r="H6" s="10">
        <f t="shared" ca="1" si="0"/>
        <v>29</v>
      </c>
      <c r="I6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6" s="103">
        <f ca="1" xml:space="preserve"> INDEX(Modifiers[],MATCH(MID(CELL("filename",$A$1),SEARCH("]",CELL("filename",$A$1))+1,31),Modifiers[Weapon Type],0),MATCH(J$1,Modifiers[#Headers],0))</f>
        <v>0.9</v>
      </c>
      <c r="K6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6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6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6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6" s="17" t="s">
        <v>7</v>
      </c>
      <c r="P6" s="10" t="s">
        <v>701</v>
      </c>
      <c r="Q6" s="10" t="s">
        <v>36</v>
      </c>
      <c r="R6" s="10"/>
      <c r="S6" s="10"/>
      <c r="T6" s="10"/>
    </row>
    <row r="7" spans="1:22" x14ac:dyDescent="0.25">
      <c r="A7" s="11">
        <v>2110180</v>
      </c>
      <c r="B7" s="85" t="s">
        <v>262</v>
      </c>
      <c r="C7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7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2"/>
      <c r="F7" s="29"/>
      <c r="G7" s="10"/>
      <c r="H7" s="10">
        <f t="shared" ca="1" si="0"/>
        <v>48</v>
      </c>
      <c r="I7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7" s="103">
        <f ca="1" xml:space="preserve"> INDEX(Modifiers[],MATCH(MID(CELL("filename",$A$1),SEARCH("]",CELL("filename",$A$1))+1,31),Modifiers[Weapon Type],0),MATCH(J$1,Modifiers[#Headers],0))</f>
        <v>0.9</v>
      </c>
      <c r="K7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7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7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7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7" s="17" t="s">
        <v>7</v>
      </c>
      <c r="P7" s="10" t="s">
        <v>658</v>
      </c>
      <c r="Q7" s="10"/>
      <c r="R7" s="10"/>
      <c r="S7" s="10"/>
      <c r="T7" s="10"/>
      <c r="V7" s="21" t="s">
        <v>25</v>
      </c>
    </row>
    <row r="8" spans="1:22" x14ac:dyDescent="0.25">
      <c r="A8" s="11">
        <v>2110010</v>
      </c>
      <c r="B8" s="85" t="s">
        <v>82</v>
      </c>
      <c r="C8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8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16</v>
      </c>
      <c r="I8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8" s="103">
        <f ca="1" xml:space="preserve"> INDEX(Modifiers[],MATCH(MID(CELL("filename",$A$1),SEARCH("]",CELL("filename",$A$1))+1,31),Modifiers[Weapon Type],0),MATCH(J$1,Modifiers[#Headers],0))</f>
        <v>0.9</v>
      </c>
      <c r="K8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8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8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8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8" s="17" t="s">
        <v>7</v>
      </c>
      <c r="P8" s="10" t="s">
        <v>663</v>
      </c>
      <c r="Q8" s="10" t="s">
        <v>9</v>
      </c>
      <c r="R8" s="10"/>
      <c r="S8" s="10"/>
      <c r="T8" s="10"/>
    </row>
    <row r="9" spans="1:22" x14ac:dyDescent="0.25">
      <c r="A9" s="11">
        <v>2110200</v>
      </c>
      <c r="B9" s="85" t="s">
        <v>263</v>
      </c>
      <c r="C9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38.5</v>
      </c>
      <c r="D9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38.5</v>
      </c>
      <c r="I9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9" s="103">
        <f ca="1" xml:space="preserve"> INDEX(Modifiers[],MATCH(MID(CELL("filename",$A$1),SEARCH("]",CELL("filename",$A$1))+1,31),Modifiers[Weapon Type],0),MATCH(J$1,Modifiers[#Headers],0))</f>
        <v>0.9</v>
      </c>
      <c r="K9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9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9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9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9" s="17" t="s">
        <v>7</v>
      </c>
      <c r="P9" s="10" t="s">
        <v>653</v>
      </c>
      <c r="Q9" s="10" t="s">
        <v>7</v>
      </c>
      <c r="R9" s="10"/>
      <c r="S9" s="10"/>
      <c r="T9" s="10"/>
    </row>
    <row r="10" spans="1:22" x14ac:dyDescent="0.25">
      <c r="A10" s="11">
        <v>2110140</v>
      </c>
      <c r="B10" s="85" t="s">
        <v>264</v>
      </c>
      <c r="C10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10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2"/>
      <c r="F10" s="29"/>
      <c r="G10" s="10"/>
      <c r="H10" s="10">
        <f t="shared" ca="1" si="0"/>
        <v>24</v>
      </c>
      <c r="I10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0" s="103">
        <f ca="1" xml:space="preserve"> INDEX(Modifiers[],MATCH(MID(CELL("filename",$A$1),SEARCH("]",CELL("filename",$A$1))+1,31),Modifiers[Weapon Type],0),MATCH(J$1,Modifiers[#Headers],0))</f>
        <v>0.9</v>
      </c>
      <c r="K10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0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10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0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669</v>
      </c>
      <c r="Q10" s="10" t="s">
        <v>12</v>
      </c>
      <c r="R10" s="10"/>
      <c r="S10" s="10"/>
      <c r="T10" s="10"/>
    </row>
    <row r="11" spans="1:22" x14ac:dyDescent="0.25">
      <c r="A11" s="11">
        <v>2110070</v>
      </c>
      <c r="B11" s="85" t="s">
        <v>84</v>
      </c>
      <c r="C11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32</v>
      </c>
      <c r="D11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32</v>
      </c>
      <c r="I11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1" s="103">
        <f ca="1" xml:space="preserve"> INDEX(Modifiers[],MATCH(MID(CELL("filename",$A$1),SEARCH("]",CELL("filename",$A$1))+1,31),Modifiers[Weapon Type],0),MATCH(J$1,Modifiers[#Headers],0))</f>
        <v>0.9</v>
      </c>
      <c r="K11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1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1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9</v>
      </c>
      <c r="N11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1" s="17" t="s">
        <v>7</v>
      </c>
      <c r="P11" s="10" t="s">
        <v>702</v>
      </c>
      <c r="Q11" s="10" t="s">
        <v>7</v>
      </c>
      <c r="R11" s="10"/>
      <c r="S11" s="10"/>
      <c r="T11" s="10"/>
    </row>
    <row r="12" spans="1:22" x14ac:dyDescent="0.25">
      <c r="A12" s="11">
        <v>2110265</v>
      </c>
      <c r="B12" s="87" t="s">
        <v>265</v>
      </c>
      <c r="C12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41.5</v>
      </c>
      <c r="D12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2" s="12"/>
      <c r="F12" s="29"/>
      <c r="G12" s="10"/>
      <c r="H12" s="10">
        <f t="shared" ca="1" si="0"/>
        <v>41.5</v>
      </c>
      <c r="I12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2" s="103">
        <f ca="1" xml:space="preserve"> INDEX(Modifiers[],MATCH(MID(CELL("filename",$A$1),SEARCH("]",CELL("filename",$A$1))+1,31),Modifiers[Weapon Type],0),MATCH(J$1,Modifiers[#Headers],0))</f>
        <v>0.9</v>
      </c>
      <c r="K12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2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2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2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2" s="17" t="s">
        <v>181</v>
      </c>
      <c r="P12" s="10" t="s">
        <v>265</v>
      </c>
      <c r="Q12" s="10" t="s">
        <v>7</v>
      </c>
      <c r="R12" s="10"/>
      <c r="S12" s="10"/>
      <c r="T12" s="10"/>
    </row>
    <row r="13" spans="1:22" x14ac:dyDescent="0.25">
      <c r="A13" s="11">
        <v>2110230</v>
      </c>
      <c r="B13" s="85" t="s">
        <v>266</v>
      </c>
      <c r="C13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13" s="2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29</v>
      </c>
      <c r="E13" s="31" t="s">
        <v>255</v>
      </c>
      <c r="F13" s="29"/>
      <c r="G13" s="10"/>
      <c r="H13" s="10">
        <f t="shared" ca="1" si="0"/>
        <v>58</v>
      </c>
      <c r="I13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3" s="103">
        <f ca="1" xml:space="preserve"> INDEX(Modifiers[],MATCH(MID(CELL("filename",$A$1),SEARCH("]",CELL("filename",$A$1))+1,31),Modifiers[Weapon Type],0),MATCH(J$1,Modifiers[#Headers],0))</f>
        <v>0.9</v>
      </c>
      <c r="K13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3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3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3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3" s="17" t="s">
        <v>57</v>
      </c>
      <c r="P13" s="10" t="s">
        <v>659</v>
      </c>
      <c r="Q13" s="10" t="s">
        <v>7</v>
      </c>
      <c r="R13" s="10"/>
      <c r="S13" s="10"/>
      <c r="T13" s="10"/>
    </row>
    <row r="14" spans="1:22" x14ac:dyDescent="0.25">
      <c r="A14" s="11">
        <v>2110120</v>
      </c>
      <c r="B14" s="85" t="s">
        <v>267</v>
      </c>
      <c r="C14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14" s="5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14.5</v>
      </c>
      <c r="E14" s="31" t="s">
        <v>253</v>
      </c>
      <c r="F14" s="29"/>
      <c r="G14" s="10"/>
      <c r="H14" s="10">
        <f t="shared" ca="1" si="0"/>
        <v>29</v>
      </c>
      <c r="I14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4" s="103">
        <f ca="1" xml:space="preserve"> INDEX(Modifiers[],MATCH(MID(CELL("filename",$A$1),SEARCH("]",CELL("filename",$A$1))+1,31),Modifiers[Weapon Type],0),MATCH(J$1,Modifiers[#Headers],0))</f>
        <v>0.9</v>
      </c>
      <c r="K14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4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4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4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4" s="17" t="s">
        <v>7</v>
      </c>
      <c r="P14" s="10" t="s">
        <v>650</v>
      </c>
      <c r="Q14" s="10" t="s">
        <v>19</v>
      </c>
      <c r="R14" s="10"/>
      <c r="S14" s="10"/>
      <c r="T14" s="10"/>
    </row>
    <row r="15" spans="1:22" x14ac:dyDescent="0.25">
      <c r="A15" s="11">
        <v>2110030</v>
      </c>
      <c r="B15" s="85" t="s">
        <v>85</v>
      </c>
      <c r="C15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15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33"/>
      <c r="F15" s="29"/>
      <c r="G15" s="10"/>
      <c r="H15" s="10">
        <f t="shared" ca="1" si="0"/>
        <v>16</v>
      </c>
      <c r="I15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15" s="103">
        <f ca="1" xml:space="preserve"> INDEX(Modifiers[],MATCH(MID(CELL("filename",$A$1),SEARCH("]",CELL("filename",$A$1))+1,31),Modifiers[Weapon Type],0),MATCH(J$1,Modifiers[#Headers],0))</f>
        <v>0.9</v>
      </c>
      <c r="K15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5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5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5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15" s="17" t="s">
        <v>7</v>
      </c>
      <c r="P15" s="10" t="s">
        <v>642</v>
      </c>
      <c r="Q15" s="10" t="s">
        <v>7</v>
      </c>
      <c r="R15" s="10"/>
      <c r="S15" s="10"/>
      <c r="T15" s="10"/>
    </row>
    <row r="16" spans="1:22" x14ac:dyDescent="0.25">
      <c r="A16" s="11">
        <v>2110160</v>
      </c>
      <c r="B16" s="85" t="s">
        <v>268</v>
      </c>
      <c r="C16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19</v>
      </c>
      <c r="D16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6" s="33"/>
      <c r="F16" s="29"/>
      <c r="G16" s="10"/>
      <c r="H16" s="10">
        <f t="shared" ca="1" si="0"/>
        <v>19</v>
      </c>
      <c r="I16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16" s="103">
        <f ca="1" xml:space="preserve"> INDEX(Modifiers[],MATCH(MID(CELL("filename",$A$1),SEARCH("]",CELL("filename",$A$1))+1,31),Modifiers[Weapon Type],0),MATCH(J$1,Modifiers[#Headers],0))</f>
        <v>0.9</v>
      </c>
      <c r="K16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6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6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6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16" s="17" t="s">
        <v>7</v>
      </c>
      <c r="P16" s="10" t="s">
        <v>643</v>
      </c>
      <c r="Q16" s="10" t="s">
        <v>21</v>
      </c>
      <c r="R16" s="10"/>
      <c r="S16" s="10"/>
      <c r="T16" s="10"/>
    </row>
    <row r="17" spans="1:22" x14ac:dyDescent="0.25">
      <c r="A17" s="11">
        <v>2110110</v>
      </c>
      <c r="B17" s="87" t="s">
        <v>86</v>
      </c>
      <c r="C17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17" s="2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24</v>
      </c>
      <c r="E17" s="31" t="s">
        <v>255</v>
      </c>
      <c r="F17" s="29"/>
      <c r="G17" s="10"/>
      <c r="H17" s="10">
        <f t="shared" ca="1" si="0"/>
        <v>48</v>
      </c>
      <c r="I17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17" s="103">
        <f ca="1" xml:space="preserve"> INDEX(Modifiers[],MATCH(MID(CELL("filename",$A$1),SEARCH("]",CELL("filename",$A$1))+1,31),Modifiers[Weapon Type],0),MATCH(J$1,Modifiers[#Headers],0))</f>
        <v>0.9</v>
      </c>
      <c r="K17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7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7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7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7" s="17" t="s">
        <v>7</v>
      </c>
      <c r="P17" s="10" t="s">
        <v>715</v>
      </c>
      <c r="Q17" s="10" t="s">
        <v>8</v>
      </c>
      <c r="R17" s="10"/>
      <c r="S17" s="10"/>
      <c r="T17" s="10"/>
    </row>
    <row r="18" spans="1:22" x14ac:dyDescent="0.25">
      <c r="A18" s="11">
        <v>2110041</v>
      </c>
      <c r="B18" s="85" t="s">
        <v>200</v>
      </c>
      <c r="C18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64</v>
      </c>
      <c r="D18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2"/>
      <c r="F18" s="29"/>
      <c r="G18" s="10"/>
      <c r="H18" s="10">
        <f t="shared" ca="1" si="0"/>
        <v>64</v>
      </c>
      <c r="I18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18" s="103">
        <f ca="1" xml:space="preserve"> INDEX(Modifiers[],MATCH(MID(CELL("filename",$A$1),SEARCH("]",CELL("filename",$A$1))+1,31),Modifiers[Weapon Type],0),MATCH(J$1,Modifiers[#Headers],0))</f>
        <v>0.9</v>
      </c>
      <c r="K18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8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8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8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8" s="17" t="s">
        <v>7</v>
      </c>
      <c r="P18" s="10" t="s">
        <v>693</v>
      </c>
      <c r="Q18" s="10" t="s">
        <v>7</v>
      </c>
      <c r="R18" s="10"/>
      <c r="S18" s="10"/>
      <c r="T18" s="10"/>
    </row>
    <row r="19" spans="1:22" x14ac:dyDescent="0.25">
      <c r="A19" s="11">
        <v>2110020</v>
      </c>
      <c r="B19" s="85" t="s">
        <v>87</v>
      </c>
      <c r="C19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32</v>
      </c>
      <c r="D19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33"/>
      <c r="F19" s="29"/>
      <c r="G19" s="10"/>
      <c r="H19" s="10">
        <f t="shared" ca="1" si="0"/>
        <v>32</v>
      </c>
      <c r="I19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9" s="103">
        <f ca="1" xml:space="preserve"> INDEX(Modifiers[],MATCH(MID(CELL("filename",$A$1),SEARCH("]",CELL("filename",$A$1))+1,31),Modifiers[Weapon Type],0),MATCH(J$1,Modifiers[#Headers],0))</f>
        <v>0.9</v>
      </c>
      <c r="K19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9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9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9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9" s="17" t="s">
        <v>7</v>
      </c>
      <c r="P19" s="10" t="s">
        <v>649</v>
      </c>
      <c r="Q19" s="10" t="s">
        <v>7</v>
      </c>
      <c r="R19" s="10"/>
      <c r="S19" s="10"/>
      <c r="T19" s="10"/>
    </row>
    <row r="20" spans="1:22" x14ac:dyDescent="0.25">
      <c r="A20" s="11">
        <v>2110185</v>
      </c>
      <c r="B20" s="85" t="s">
        <v>202</v>
      </c>
      <c r="C20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64</v>
      </c>
      <c r="D20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0"/>
      <c r="F20" s="29"/>
      <c r="G20" s="10"/>
      <c r="H20" s="10">
        <f t="shared" ca="1" si="0"/>
        <v>64</v>
      </c>
      <c r="I20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0" s="103">
        <f ca="1" xml:space="preserve"> INDEX(Modifiers[],MATCH(MID(CELL("filename",$A$1),SEARCH("]",CELL("filename",$A$1))+1,31),Modifiers[Weapon Type],0),MATCH(J$1,Modifiers[#Headers],0))</f>
        <v>0.9</v>
      </c>
      <c r="K20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0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20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0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7" t="s">
        <v>7</v>
      </c>
      <c r="P20" s="10" t="s">
        <v>667</v>
      </c>
      <c r="Q20" s="10"/>
      <c r="R20" s="10"/>
      <c r="S20" s="10"/>
      <c r="T20" s="10"/>
      <c r="V20" s="4" t="s">
        <v>25</v>
      </c>
    </row>
    <row r="21" spans="1:22" x14ac:dyDescent="0.25">
      <c r="A21" s="11">
        <v>2110215</v>
      </c>
      <c r="B21" s="85" t="s">
        <v>269</v>
      </c>
      <c r="C21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64</v>
      </c>
      <c r="D21" s="6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31" t="s">
        <v>254</v>
      </c>
      <c r="F21" s="29"/>
      <c r="G21" s="10"/>
      <c r="H21" s="10">
        <f t="shared" ca="1" si="0"/>
        <v>64</v>
      </c>
      <c r="I21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1" s="103">
        <f ca="1" xml:space="preserve"> INDEX(Modifiers[],MATCH(MID(CELL("filename",$A$1),SEARCH("]",CELL("filename",$A$1))+1,31),Modifiers[Weapon Type],0),MATCH(J$1,Modifiers[#Headers],0))</f>
        <v>0.9</v>
      </c>
      <c r="K21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1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1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1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1" s="17" t="s">
        <v>7</v>
      </c>
      <c r="P21" s="10" t="s">
        <v>664</v>
      </c>
      <c r="Q21" s="10" t="s">
        <v>26</v>
      </c>
      <c r="R21" s="10"/>
      <c r="S21" s="10"/>
      <c r="T21" s="10"/>
    </row>
    <row r="22" spans="1:22" x14ac:dyDescent="0.25">
      <c r="A22" s="11">
        <v>2110250</v>
      </c>
      <c r="B22" s="85" t="s">
        <v>270</v>
      </c>
      <c r="C22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24</v>
      </c>
      <c r="D22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33"/>
      <c r="F22" s="29"/>
      <c r="G22" s="10"/>
      <c r="H22" s="10">
        <f t="shared" ca="1" si="0"/>
        <v>24</v>
      </c>
      <c r="I22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22" s="103">
        <f ca="1" xml:space="preserve"> INDEX(Modifiers[],MATCH(MID(CELL("filename",$A$1),SEARCH("]",CELL("filename",$A$1))+1,31),Modifiers[Weapon Type],0),MATCH(J$1,Modifiers[#Headers],0))</f>
        <v>0.9</v>
      </c>
      <c r="K22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2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2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2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2" s="17" t="s">
        <v>7</v>
      </c>
      <c r="P22" s="10" t="s">
        <v>645</v>
      </c>
      <c r="Q22" s="10" t="s">
        <v>7</v>
      </c>
      <c r="R22" s="10"/>
      <c r="S22" s="10"/>
      <c r="T22" s="10"/>
    </row>
    <row r="23" spans="1:22" x14ac:dyDescent="0.25">
      <c r="A23" s="11">
        <v>2110210</v>
      </c>
      <c r="B23" s="85" t="s">
        <v>271</v>
      </c>
      <c r="C23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16</v>
      </c>
      <c r="D23" s="6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8</v>
      </c>
      <c r="E23" s="31" t="s">
        <v>254</v>
      </c>
      <c r="F23" s="29"/>
      <c r="G23" s="10"/>
      <c r="H23" s="10">
        <f t="shared" ca="1" si="0"/>
        <v>24</v>
      </c>
      <c r="I23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23" s="103">
        <f ca="1" xml:space="preserve"> INDEX(Modifiers[],MATCH(MID(CELL("filename",$A$1),SEARCH("]",CELL("filename",$A$1))+1,31),Modifiers[Weapon Type],0),MATCH(J$1,Modifiers[#Headers],0))</f>
        <v>0.9</v>
      </c>
      <c r="K23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3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3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3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3" s="17" t="s">
        <v>7</v>
      </c>
      <c r="P23" s="10" t="s">
        <v>644</v>
      </c>
      <c r="Q23" s="10" t="s">
        <v>27</v>
      </c>
      <c r="R23" s="10"/>
      <c r="S23" s="10"/>
      <c r="T23" s="10"/>
    </row>
    <row r="24" spans="1:22" x14ac:dyDescent="0.25">
      <c r="A24" s="11">
        <v>2110080</v>
      </c>
      <c r="B24" s="85" t="s">
        <v>88</v>
      </c>
      <c r="C24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19</v>
      </c>
      <c r="D24" s="7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9.5</v>
      </c>
      <c r="E24" s="17" t="s">
        <v>257</v>
      </c>
      <c r="F24" s="29"/>
      <c r="G24" s="10"/>
      <c r="H24" s="10">
        <f t="shared" ca="1" si="0"/>
        <v>28.5</v>
      </c>
      <c r="I24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24" s="103">
        <f ca="1" xml:space="preserve"> INDEX(Modifiers[],MATCH(MID(CELL("filename",$A$1),SEARCH("]",CELL("filename",$A$1))+1,31),Modifiers[Weapon Type],0),MATCH(J$1,Modifiers[#Headers],0))</f>
        <v>0.9</v>
      </c>
      <c r="K24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4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24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4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4" s="17" t="s">
        <v>7</v>
      </c>
      <c r="P24" s="10" t="s">
        <v>647</v>
      </c>
      <c r="Q24" s="10" t="s">
        <v>7</v>
      </c>
      <c r="R24" s="10"/>
      <c r="S24" s="10"/>
      <c r="T24" s="10"/>
    </row>
    <row r="25" spans="1:22" x14ac:dyDescent="0.25">
      <c r="A25" s="11">
        <v>2110040</v>
      </c>
      <c r="B25" s="85" t="s">
        <v>83</v>
      </c>
      <c r="C25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25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33"/>
      <c r="F25" s="29"/>
      <c r="G25" s="10"/>
      <c r="H25" s="10">
        <f t="shared" ca="1" si="0"/>
        <v>13</v>
      </c>
      <c r="I25" s="3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25" s="103">
        <f ca="1" xml:space="preserve"> INDEX(Modifiers[],MATCH(MID(CELL("filename",$A$1),SEARCH("]",CELL("filename",$A$1))+1,31),Modifiers[Weapon Type],0),MATCH(J$1,Modifiers[#Headers],0))</f>
        <v>0.9</v>
      </c>
      <c r="K25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5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5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5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5" s="17" t="s">
        <v>7</v>
      </c>
      <c r="P25" s="10" t="s">
        <v>686</v>
      </c>
      <c r="Q25" s="10" t="s">
        <v>7</v>
      </c>
      <c r="R25" s="10"/>
      <c r="S25" s="10"/>
      <c r="T25" s="10"/>
    </row>
    <row r="26" spans="1:22" x14ac:dyDescent="0.25">
      <c r="A26" s="11">
        <v>2110260</v>
      </c>
      <c r="B26" s="85" t="s">
        <v>201</v>
      </c>
      <c r="C26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26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12"/>
      <c r="F26" s="29"/>
      <c r="G26" s="10"/>
      <c r="H26" s="10">
        <f t="shared" ca="1" si="0"/>
        <v>13</v>
      </c>
      <c r="I26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26" s="103">
        <f ca="1" xml:space="preserve"> INDEX(Modifiers[],MATCH(MID(CELL("filename",$A$1),SEARCH("]",CELL("filename",$A$1))+1,31),Modifiers[Weapon Type],0),MATCH(J$1,Modifiers[#Headers],0))</f>
        <v>0.9</v>
      </c>
      <c r="K26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6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6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6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6" s="17" t="s">
        <v>7</v>
      </c>
      <c r="P26" s="10" t="s">
        <v>686</v>
      </c>
      <c r="Q26" s="10" t="s">
        <v>7</v>
      </c>
      <c r="R26" s="10"/>
      <c r="S26" s="10"/>
      <c r="T26" s="10"/>
    </row>
    <row r="27" spans="1:22" x14ac:dyDescent="0.25">
      <c r="A27" s="11">
        <v>2110011</v>
      </c>
      <c r="B27" s="85" t="s">
        <v>199</v>
      </c>
      <c r="C27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64</v>
      </c>
      <c r="D27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33"/>
      <c r="F27" s="29"/>
      <c r="G27" s="10"/>
      <c r="H27" s="10">
        <f t="shared" ca="1" si="0"/>
        <v>64</v>
      </c>
      <c r="I27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7" s="103">
        <f ca="1" xml:space="preserve"> INDEX(Modifiers[],MATCH(MID(CELL("filename",$A$1),SEARCH("]",CELL("filename",$A$1))+1,31),Modifiers[Weapon Type],0),MATCH(J$1,Modifiers[#Headers],0))</f>
        <v>0.9</v>
      </c>
      <c r="K27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7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7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7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27" s="17" t="s">
        <v>7</v>
      </c>
      <c r="P27" s="10" t="s">
        <v>665</v>
      </c>
      <c r="Q27" s="10" t="s">
        <v>9</v>
      </c>
      <c r="R27" s="10"/>
      <c r="S27" s="10"/>
      <c r="T27" s="10"/>
    </row>
    <row r="28" spans="1:22" x14ac:dyDescent="0.25">
      <c r="A28" s="11">
        <v>2110240</v>
      </c>
      <c r="B28" s="85" t="s">
        <v>272</v>
      </c>
      <c r="C28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28" s="6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28" s="31" t="s">
        <v>254</v>
      </c>
      <c r="F28" s="29"/>
      <c r="G28" s="10"/>
      <c r="H28" s="10">
        <f t="shared" ca="1" si="0"/>
        <v>33.5</v>
      </c>
      <c r="I28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8" s="103">
        <f ca="1" xml:space="preserve"> INDEX(Modifiers[],MATCH(MID(CELL("filename",$A$1),SEARCH("]",CELL("filename",$A$1))+1,31),Modifiers[Weapon Type],0),MATCH(J$1,Modifiers[#Headers],0))</f>
        <v>0.9</v>
      </c>
      <c r="K28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8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28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8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8" s="17" t="s">
        <v>7</v>
      </c>
      <c r="P28" s="10" t="s">
        <v>652</v>
      </c>
      <c r="Q28" s="10" t="s">
        <v>33</v>
      </c>
      <c r="R28" s="10"/>
      <c r="S28" s="10"/>
      <c r="T28" s="10"/>
    </row>
    <row r="29" spans="1:22" x14ac:dyDescent="0.25">
      <c r="A29" s="11">
        <v>2110090</v>
      </c>
      <c r="B29" s="85" t="s">
        <v>89</v>
      </c>
      <c r="C29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29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12"/>
      <c r="F29" s="29"/>
      <c r="G29" s="10"/>
      <c r="H29" s="10">
        <f t="shared" ca="1" si="0"/>
        <v>48</v>
      </c>
      <c r="I29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29" s="103">
        <f ca="1" xml:space="preserve"> INDEX(Modifiers[],MATCH(MID(CELL("filename",$A$1),SEARCH("]",CELL("filename",$A$1))+1,31),Modifiers[Weapon Type],0),MATCH(J$1,Modifiers[#Headers],0))</f>
        <v>0.9</v>
      </c>
      <c r="K29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9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9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9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655</v>
      </c>
      <c r="Q29" s="10" t="s">
        <v>7</v>
      </c>
      <c r="R29" s="10"/>
      <c r="S29" s="10"/>
      <c r="T29" s="10"/>
    </row>
    <row r="30" spans="1:22" x14ac:dyDescent="0.25">
      <c r="A30" s="11">
        <v>2110100</v>
      </c>
      <c r="B30" s="87" t="s">
        <v>91</v>
      </c>
      <c r="C30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30" s="5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21</v>
      </c>
      <c r="E30" s="31" t="s">
        <v>253</v>
      </c>
      <c r="F30" s="29"/>
      <c r="G30" s="10"/>
      <c r="H30" s="10">
        <f t="shared" ca="1" si="0"/>
        <v>42</v>
      </c>
      <c r="I30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0" s="103">
        <f ca="1" xml:space="preserve"> INDEX(Modifiers[],MATCH(MID(CELL("filename",$A$1),SEARCH("]",CELL("filename",$A$1))+1,31),Modifiers[Weapon Type],0),MATCH(J$1,Modifiers[#Headers],0))</f>
        <v>0.9</v>
      </c>
      <c r="K30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0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0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0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30" s="17" t="s">
        <v>7</v>
      </c>
      <c r="P30" s="10" t="s">
        <v>688</v>
      </c>
      <c r="Q30" s="10" t="s">
        <v>7</v>
      </c>
      <c r="R30" s="10"/>
      <c r="S30" s="10"/>
      <c r="T30" s="10"/>
    </row>
    <row r="31" spans="1:22" x14ac:dyDescent="0.25">
      <c r="A31" s="11">
        <v>2110130</v>
      </c>
      <c r="B31" s="85" t="s">
        <v>273</v>
      </c>
      <c r="C31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48</v>
      </c>
      <c r="D31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12"/>
      <c r="F31" s="29"/>
      <c r="G31" s="10"/>
      <c r="H31" s="10">
        <f t="shared" ca="1" si="0"/>
        <v>48</v>
      </c>
      <c r="I31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1" s="103">
        <f ca="1" xml:space="preserve"> INDEX(Modifiers[],MATCH(MID(CELL("filename",$A$1),SEARCH("]",CELL("filename",$A$1))+1,31),Modifiers[Weapon Type],0),MATCH(J$1,Modifiers[#Headers],0))</f>
        <v>0.9</v>
      </c>
      <c r="K31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1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1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1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657</v>
      </c>
      <c r="Q31" s="10"/>
      <c r="R31" s="10"/>
      <c r="S31" s="10"/>
      <c r="T31" s="10"/>
      <c r="V31" s="21" t="s">
        <v>38</v>
      </c>
    </row>
    <row r="32" spans="1:22" x14ac:dyDescent="0.25">
      <c r="A32" s="11">
        <v>2110255</v>
      </c>
      <c r="B32" s="85" t="s">
        <v>274</v>
      </c>
      <c r="C32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64</v>
      </c>
      <c r="D32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12"/>
      <c r="F32" s="29"/>
      <c r="G32" s="10"/>
      <c r="H32" s="10">
        <f t="shared" ca="1" si="0"/>
        <v>64</v>
      </c>
      <c r="I32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2" s="103">
        <f ca="1" xml:space="preserve"> INDEX(Modifiers[],MATCH(MID(CELL("filename",$A$1),SEARCH("]",CELL("filename",$A$1))+1,31),Modifiers[Weapon Type],0),MATCH(J$1,Modifiers[#Headers],0))</f>
        <v>0.9</v>
      </c>
      <c r="K32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2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2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2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7</v>
      </c>
      <c r="P32" s="10" t="s">
        <v>666</v>
      </c>
      <c r="Q32" s="10" t="s">
        <v>7</v>
      </c>
      <c r="R32" s="10"/>
      <c r="S32" s="10"/>
      <c r="T32" s="10"/>
    </row>
    <row r="33" spans="1:20" x14ac:dyDescent="0.25">
      <c r="A33" s="11">
        <v>2110150</v>
      </c>
      <c r="B33" s="85" t="s">
        <v>275</v>
      </c>
      <c r="C33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38.5</v>
      </c>
      <c r="D33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3" s="12"/>
      <c r="F33" s="29"/>
      <c r="G33" s="10"/>
      <c r="H33" s="10">
        <f t="shared" ca="1" si="0"/>
        <v>38.5</v>
      </c>
      <c r="I33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3" s="103">
        <f ca="1" xml:space="preserve"> INDEX(Modifiers[],MATCH(MID(CELL("filename",$A$1),SEARCH("]",CELL("filename",$A$1))+1,31),Modifiers[Weapon Type],0),MATCH(J$1,Modifiers[#Headers],0))</f>
        <v>0.9</v>
      </c>
      <c r="K33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3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3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3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33" s="17" t="s">
        <v>7</v>
      </c>
      <c r="P33" s="10" t="s">
        <v>651</v>
      </c>
      <c r="Q33" s="10" t="s">
        <v>7</v>
      </c>
      <c r="R33" s="10"/>
      <c r="S33" s="10"/>
      <c r="T33" s="10"/>
    </row>
    <row r="34" spans="1:20" x14ac:dyDescent="0.25">
      <c r="A34" s="11">
        <v>2110170</v>
      </c>
      <c r="B34" s="85" t="s">
        <v>276</v>
      </c>
      <c r="C34" s="3">
        <f ca="1" xml:space="preserve"> MROUND(INDEX(BaseDmg[],MATCH(Tab_Axes_2h[[#This Row],[Tag]],BaseDmg[Tag],0),MATCH(C$1,BaseDmg[#Headers],0))*INDEX(Modifiers[],MATCH(MID(CELL("filename",$A$1),SEARCH("]",CELL("filename",$A$1))+1,31),Modifiers[Weapon Type],0),MATCH("Dmg",Modifiers[#Headers],0)),Tab_RoundTo[Dmg])</f>
        <v>29</v>
      </c>
      <c r="D34" s="10">
        <f ca="1" xml:space="preserve"> MROUND(INDEX(BaseDmg[],MATCH(Tab_Axes_2h[[#This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33"/>
      <c r="F34" s="29"/>
      <c r="G34" s="10"/>
      <c r="H34" s="10">
        <f t="shared" ca="1" si="0"/>
        <v>29</v>
      </c>
      <c r="I34" s="10">
        <f ca="1" xml:space="preserve"> MROUND(INDEX(BaseDmg[],MATCH(Tab_Axes_2h[[#This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4" s="103">
        <f ca="1" xml:space="preserve"> INDEX(Modifiers[],MATCH(MID(CELL("filename",$A$1),SEARCH("]",CELL("filename",$A$1))+1,31),Modifiers[Weapon Type],0),MATCH(J$1,Modifiers[#Headers],0))</f>
        <v>0.9</v>
      </c>
      <c r="K34" s="10">
        <f ca="1" xml:space="preserve"> MROUND(INDEX(BaseDmg[],MATCH(Tab_Axes_2h[[#This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4" s="10">
        <f ca="1" xml:space="preserve"> MROUND(INDEX(BaseDmg[],MATCH(Tab_Axes_2h[[#This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34" s="10">
        <f ca="1" xml:space="preserve"> MROUND(INDEX(BaseDmg[],MATCH(Tab_Axes_2h[[#This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4" s="10">
        <f ca="1" xml:space="preserve"> MROUND(INDEX(BaseDmg[],MATCH(Tab_Axes_2h[[#This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34" s="17" t="s">
        <v>7</v>
      </c>
      <c r="P34" s="10" t="s">
        <v>648</v>
      </c>
      <c r="Q34" s="10" t="s">
        <v>7</v>
      </c>
      <c r="R34" s="10"/>
      <c r="S34" s="10"/>
      <c r="T34" s="10"/>
    </row>
    <row r="35" spans="1:20" x14ac:dyDescent="0.25">
      <c r="A35" s="10"/>
      <c r="B35" s="10"/>
      <c r="C35" s="29"/>
      <c r="D35" s="29"/>
      <c r="E35" s="3"/>
      <c r="F35" s="29"/>
      <c r="G35" s="10"/>
      <c r="H35" s="10"/>
      <c r="I35" s="29"/>
      <c r="J35" s="105"/>
      <c r="K35" s="3"/>
      <c r="L35" s="10"/>
      <c r="M35" s="108"/>
      <c r="N35" s="10"/>
    </row>
    <row r="36" spans="1:20" x14ac:dyDescent="0.25">
      <c r="A36" s="10"/>
      <c r="B36" s="10"/>
      <c r="C36" s="29"/>
      <c r="D36" s="29"/>
      <c r="E36" s="3"/>
      <c r="F36" s="29"/>
      <c r="G36" s="10"/>
      <c r="H36" s="10"/>
      <c r="I36" s="29"/>
      <c r="J36" s="105"/>
      <c r="K36" s="3"/>
      <c r="L36" s="10"/>
      <c r="M36" s="108"/>
      <c r="N36" s="10"/>
    </row>
    <row r="37" spans="1:20" x14ac:dyDescent="0.25">
      <c r="A37" s="10"/>
      <c r="B37" s="10" t="s">
        <v>230</v>
      </c>
      <c r="C37" s="29"/>
      <c r="D37" s="29"/>
      <c r="E37" s="3"/>
      <c r="F37" s="29"/>
      <c r="G37" s="10"/>
      <c r="H37" s="10"/>
      <c r="I37" s="29"/>
      <c r="J37" s="105"/>
      <c r="K37" s="3"/>
      <c r="L37" s="10"/>
      <c r="M37" s="108"/>
      <c r="N37" s="10"/>
    </row>
    <row r="38" spans="1:20" x14ac:dyDescent="0.25">
      <c r="A38" s="10"/>
      <c r="B38" s="10"/>
      <c r="C38" s="29"/>
      <c r="D38" s="29"/>
      <c r="E38" s="3"/>
      <c r="F38" s="29"/>
      <c r="G38" s="10"/>
      <c r="H38" s="10"/>
      <c r="I38" s="29"/>
      <c r="J38" s="105"/>
      <c r="K38" s="3"/>
      <c r="L38" s="10"/>
      <c r="M38" s="108"/>
      <c r="N38" s="10"/>
    </row>
    <row r="39" spans="1:20" x14ac:dyDescent="0.25">
      <c r="A39" s="10"/>
      <c r="B39" s="10"/>
      <c r="C39" s="29"/>
      <c r="D39" s="29"/>
      <c r="E39" s="3"/>
      <c r="F39" s="29"/>
      <c r="G39">
        <f ca="1">MATCH(MID(CELL("filename",$A$1),SEARCH("]",CELL("filename",$A$1))+1,31),Modifiers[Weapon Type],0)</f>
        <v>4</v>
      </c>
      <c r="H39" s="10"/>
      <c r="I39" s="29"/>
      <c r="J39" s="105"/>
      <c r="K39" s="3"/>
      <c r="L39" s="10"/>
      <c r="M39" s="108"/>
      <c r="N39" s="10"/>
    </row>
    <row r="40" spans="1:20" x14ac:dyDescent="0.25">
      <c r="A40" s="10"/>
      <c r="B40" s="10"/>
      <c r="C40" s="29"/>
      <c r="D40" s="29"/>
      <c r="E40" s="3"/>
      <c r="F40" s="29"/>
      <c r="G40" s="10"/>
      <c r="H40" s="10"/>
      <c r="I40" s="29"/>
      <c r="J40" s="105"/>
      <c r="K40" s="3"/>
      <c r="L40" s="10"/>
      <c r="M40" s="108"/>
      <c r="N40" s="10"/>
    </row>
    <row r="41" spans="1:20" x14ac:dyDescent="0.25">
      <c r="A41" s="10"/>
      <c r="B41" s="10"/>
      <c r="C41" s="10"/>
      <c r="D41" s="10"/>
      <c r="E41" s="3"/>
      <c r="F41" s="10"/>
      <c r="G41" s="10"/>
      <c r="H41" s="10"/>
      <c r="I41" s="10"/>
      <c r="J41" s="10"/>
      <c r="K41" s="3"/>
      <c r="L41" s="10"/>
      <c r="M41" s="10"/>
      <c r="N41" s="10"/>
    </row>
    <row r="42" spans="1:20" x14ac:dyDescent="0.25">
      <c r="A42" s="10"/>
      <c r="B42" s="10"/>
      <c r="C42" s="10"/>
      <c r="D42" s="10"/>
      <c r="E42" s="3"/>
      <c r="F42" s="10"/>
      <c r="G42" s="10"/>
      <c r="H42" s="10"/>
      <c r="I42" s="10"/>
      <c r="J42" s="17"/>
      <c r="K42" s="17"/>
      <c r="L42" s="10"/>
      <c r="M42" s="10"/>
      <c r="N42" s="10"/>
    </row>
    <row r="43" spans="1:20" x14ac:dyDescent="0.25">
      <c r="A43" s="3" t="s">
        <v>601</v>
      </c>
      <c r="B43" s="4" t="s">
        <v>83</v>
      </c>
      <c r="C43" s="10"/>
      <c r="D43" s="10"/>
      <c r="E43" s="3"/>
      <c r="F43" s="10"/>
      <c r="G43" s="10"/>
      <c r="H43" s="10"/>
      <c r="I43" s="10"/>
      <c r="J43" s="17"/>
      <c r="K43" s="17"/>
      <c r="L43" s="10"/>
      <c r="M43" s="10"/>
      <c r="N43" s="10"/>
    </row>
    <row r="44" spans="1:20" x14ac:dyDescent="0.25">
      <c r="A44" s="3"/>
      <c r="B44" s="36" t="s">
        <v>85</v>
      </c>
      <c r="C44" s="10"/>
      <c r="D44" s="10"/>
      <c r="E44" s="3"/>
      <c r="F44" s="10"/>
      <c r="G44" s="10"/>
      <c r="H44" s="10"/>
      <c r="I44" s="10"/>
      <c r="J44" s="17"/>
      <c r="K44" s="17"/>
      <c r="L44" s="10"/>
      <c r="M44" s="10"/>
      <c r="N44" s="10"/>
    </row>
    <row r="45" spans="1:20" x14ac:dyDescent="0.25">
      <c r="A45" s="3"/>
      <c r="B45" s="4" t="s">
        <v>82</v>
      </c>
      <c r="C45" s="10"/>
      <c r="D45" s="10"/>
      <c r="E45" s="10"/>
      <c r="F45" s="10"/>
      <c r="G45" s="10"/>
      <c r="H45" s="10"/>
      <c r="I45" s="10"/>
      <c r="J45" s="17"/>
      <c r="K45" s="17"/>
      <c r="L45" s="10"/>
      <c r="M45" s="10"/>
      <c r="N45" s="10"/>
    </row>
    <row r="46" spans="1:20" x14ac:dyDescent="0.25">
      <c r="A46" s="3"/>
      <c r="B46" s="65" t="s">
        <v>201</v>
      </c>
      <c r="C46" s="10"/>
      <c r="D46" s="10"/>
      <c r="E46" s="10"/>
      <c r="F46" s="10"/>
      <c r="G46" s="10"/>
      <c r="H46" s="10"/>
      <c r="I46" s="10"/>
      <c r="J46" s="17"/>
      <c r="K46" s="17"/>
      <c r="L46" s="10"/>
      <c r="M46" s="10"/>
      <c r="N46" s="10"/>
    </row>
    <row r="47" spans="1:20" x14ac:dyDescent="0.25">
      <c r="C47" s="10"/>
      <c r="D47" s="10"/>
      <c r="E47" s="10"/>
      <c r="F47" s="10"/>
      <c r="G47" s="10"/>
      <c r="H47" s="10"/>
      <c r="I47" s="10"/>
      <c r="J47" s="17"/>
      <c r="K47" s="17"/>
      <c r="L47" s="10"/>
      <c r="M47" s="10"/>
      <c r="N47" s="10"/>
    </row>
    <row r="48" spans="1:20" x14ac:dyDescent="0.25">
      <c r="A48" s="3" t="s">
        <v>594</v>
      </c>
      <c r="B48" s="4" t="s">
        <v>80</v>
      </c>
      <c r="C48" s="10"/>
      <c r="D48" s="10"/>
      <c r="E48" s="10"/>
      <c r="F48" s="10"/>
      <c r="G48" s="10"/>
      <c r="H48" s="10"/>
      <c r="I48" s="10"/>
      <c r="J48" s="17"/>
      <c r="K48" s="17"/>
      <c r="L48" s="10"/>
      <c r="M48" s="10"/>
      <c r="N48" s="10"/>
    </row>
    <row r="49" spans="1:14" x14ac:dyDescent="0.25">
      <c r="A49" s="3"/>
      <c r="B49" s="36" t="s">
        <v>268</v>
      </c>
      <c r="C49" s="10"/>
      <c r="D49" s="10"/>
      <c r="E49" s="10"/>
      <c r="F49" s="10"/>
      <c r="G49" s="10"/>
      <c r="H49" s="10"/>
      <c r="I49" s="10"/>
      <c r="J49" s="17"/>
      <c r="K49" s="17"/>
      <c r="L49" s="10"/>
      <c r="M49" s="10"/>
      <c r="N49" s="10"/>
    </row>
    <row r="50" spans="1:14" x14ac:dyDescent="0.25">
      <c r="A50" s="3"/>
      <c r="C50" s="10"/>
      <c r="D50" s="10"/>
      <c r="E50" s="10"/>
      <c r="G50" s="10"/>
      <c r="H50" s="10"/>
      <c r="I50" s="10"/>
      <c r="J50" s="17"/>
      <c r="K50" s="17"/>
      <c r="L50" s="10"/>
      <c r="M50" s="10"/>
      <c r="N50" s="10"/>
    </row>
    <row r="51" spans="1:14" x14ac:dyDescent="0.25">
      <c r="A51" s="3" t="s">
        <v>595</v>
      </c>
      <c r="B51" s="21" t="s">
        <v>271</v>
      </c>
      <c r="C51" s="10"/>
      <c r="D51" s="10"/>
      <c r="E51" s="10"/>
      <c r="I51" s="10"/>
      <c r="J51" s="17"/>
      <c r="K51" s="17"/>
      <c r="L51" s="10"/>
      <c r="M51" s="10"/>
      <c r="N51" s="10"/>
    </row>
    <row r="52" spans="1:14" x14ac:dyDescent="0.25">
      <c r="A52" s="3"/>
      <c r="B52" s="21" t="s">
        <v>264</v>
      </c>
      <c r="C52" s="10"/>
      <c r="D52" s="10"/>
      <c r="E52" s="10"/>
      <c r="G52" s="10"/>
      <c r="H52" s="10"/>
      <c r="I52" s="10"/>
      <c r="J52" s="17"/>
      <c r="K52" s="17"/>
      <c r="L52" s="10"/>
      <c r="M52" s="10"/>
      <c r="N52" s="10"/>
    </row>
    <row r="53" spans="1:14" x14ac:dyDescent="0.25">
      <c r="A53" s="3"/>
      <c r="B53" s="4" t="s">
        <v>90</v>
      </c>
      <c r="C53" s="10"/>
      <c r="D53" s="10"/>
      <c r="E53" s="10"/>
      <c r="G53" s="10"/>
      <c r="H53" s="10"/>
      <c r="I53" s="10"/>
      <c r="J53" s="17"/>
      <c r="K53" s="17"/>
      <c r="L53" s="10"/>
      <c r="M53" s="10"/>
      <c r="N53" s="10"/>
    </row>
    <row r="54" spans="1:14" x14ac:dyDescent="0.25">
      <c r="A54" s="3"/>
      <c r="B54" s="65" t="s">
        <v>81</v>
      </c>
      <c r="C54" s="10"/>
      <c r="D54" s="10" t="s">
        <v>620</v>
      </c>
      <c r="E54" s="10"/>
      <c r="G54" s="10"/>
      <c r="H54" s="10"/>
      <c r="I54" s="10"/>
      <c r="J54" s="17"/>
      <c r="K54" s="17"/>
      <c r="L54" s="10"/>
      <c r="M54" s="10"/>
      <c r="N54" s="10"/>
    </row>
    <row r="55" spans="1:14" x14ac:dyDescent="0.25">
      <c r="B55" s="4" t="s">
        <v>270</v>
      </c>
      <c r="C55" s="10"/>
      <c r="D55" s="10"/>
      <c r="E55" s="10"/>
      <c r="G55" s="10"/>
      <c r="H55" s="10"/>
      <c r="I55" s="10"/>
      <c r="J55" s="17"/>
      <c r="K55" s="17"/>
      <c r="L55" s="10"/>
      <c r="M55" s="10"/>
      <c r="N55" s="10"/>
    </row>
    <row r="56" spans="1:14" x14ac:dyDescent="0.25">
      <c r="B56" s="35" t="s">
        <v>88</v>
      </c>
      <c r="C56" s="10"/>
      <c r="D56" s="10"/>
      <c r="E56" s="10"/>
      <c r="G56" s="10"/>
      <c r="H56" s="10"/>
      <c r="I56" s="10"/>
      <c r="J56" s="17"/>
      <c r="K56" s="17"/>
      <c r="L56" s="10"/>
      <c r="M56" s="10"/>
      <c r="N56" s="10"/>
    </row>
    <row r="57" spans="1:14" x14ac:dyDescent="0.25">
      <c r="A57" s="3"/>
      <c r="B57" s="21" t="s">
        <v>276</v>
      </c>
      <c r="C57" s="10"/>
      <c r="D57" s="10"/>
      <c r="E57" s="10"/>
      <c r="G57" s="10"/>
      <c r="H57" s="10"/>
      <c r="I57" s="10"/>
      <c r="J57" s="17"/>
      <c r="K57" s="17"/>
      <c r="L57" s="10"/>
      <c r="M57" s="10"/>
      <c r="N57" s="10"/>
    </row>
    <row r="58" spans="1:14" x14ac:dyDescent="0.25">
      <c r="A58" s="3"/>
      <c r="B58" s="36" t="s">
        <v>87</v>
      </c>
      <c r="C58" s="10"/>
      <c r="D58" s="10"/>
      <c r="E58" s="10"/>
      <c r="J58" s="17"/>
      <c r="K58" s="17"/>
      <c r="L58" s="10"/>
      <c r="M58" s="10"/>
      <c r="N58" s="10"/>
    </row>
    <row r="59" spans="1:14" x14ac:dyDescent="0.25">
      <c r="A59" s="3"/>
      <c r="C59" s="10"/>
      <c r="D59" s="10"/>
      <c r="E59" s="10"/>
      <c r="G59" s="10"/>
      <c r="H59" s="10"/>
      <c r="I59" s="10"/>
      <c r="J59" s="17"/>
      <c r="K59" s="17"/>
      <c r="L59" s="10"/>
      <c r="M59" s="10"/>
      <c r="N59" s="10"/>
    </row>
    <row r="60" spans="1:14" x14ac:dyDescent="0.25">
      <c r="A60" s="3" t="s">
        <v>596</v>
      </c>
      <c r="B60" s="67" t="s">
        <v>84</v>
      </c>
      <c r="C60" s="10"/>
      <c r="D60" s="10" t="s">
        <v>617</v>
      </c>
      <c r="E60" s="10"/>
      <c r="G60" s="10"/>
      <c r="H60" s="10"/>
      <c r="I60" s="10"/>
      <c r="J60" s="17"/>
      <c r="K60" s="17"/>
      <c r="L60" s="10"/>
      <c r="M60" s="10"/>
      <c r="N60" s="10"/>
    </row>
    <row r="61" spans="1:14" x14ac:dyDescent="0.25">
      <c r="A61" s="3"/>
      <c r="B61" s="36" t="s">
        <v>267</v>
      </c>
      <c r="C61" s="10"/>
      <c r="D61" s="10"/>
      <c r="E61" s="10"/>
      <c r="G61" s="10"/>
      <c r="H61" s="10"/>
      <c r="I61" s="10"/>
      <c r="J61" s="17"/>
      <c r="K61" s="17"/>
      <c r="L61" s="10"/>
      <c r="M61" s="10"/>
      <c r="N61" s="10"/>
    </row>
    <row r="62" spans="1:14" x14ac:dyDescent="0.25">
      <c r="A62" s="3"/>
      <c r="B62" s="35" t="s">
        <v>275</v>
      </c>
      <c r="C62" s="10"/>
      <c r="D62" s="10"/>
      <c r="E62" s="10"/>
      <c r="G62" s="10"/>
      <c r="H62" s="10"/>
      <c r="I62" s="10"/>
      <c r="J62" s="17"/>
      <c r="K62" s="17"/>
      <c r="L62" s="10"/>
      <c r="M62" s="10"/>
      <c r="N62" s="10"/>
    </row>
    <row r="63" spans="1:14" x14ac:dyDescent="0.25">
      <c r="A63" s="3"/>
      <c r="C63" s="10"/>
      <c r="D63" s="10"/>
      <c r="E63" s="10"/>
      <c r="G63" s="10"/>
      <c r="H63" s="10"/>
      <c r="I63" s="10"/>
      <c r="J63" s="17"/>
      <c r="K63" s="17"/>
      <c r="L63" s="10"/>
      <c r="M63" s="10"/>
      <c r="N63" s="10"/>
    </row>
    <row r="64" spans="1:14" x14ac:dyDescent="0.25">
      <c r="A64" s="3" t="s">
        <v>597</v>
      </c>
      <c r="B64" s="21" t="s">
        <v>263</v>
      </c>
      <c r="C64" s="10"/>
      <c r="D64" s="10"/>
      <c r="E64" s="10"/>
      <c r="G64" s="10"/>
      <c r="H64" s="10"/>
      <c r="I64" s="10"/>
      <c r="J64" s="17"/>
      <c r="K64" s="17"/>
      <c r="L64" s="10"/>
      <c r="M64" s="10"/>
      <c r="N64" s="10"/>
    </row>
    <row r="65" spans="1:14" x14ac:dyDescent="0.25">
      <c r="B65" s="4" t="s">
        <v>272</v>
      </c>
      <c r="C65" s="10"/>
      <c r="D65" s="10"/>
      <c r="E65" s="10"/>
      <c r="G65" s="10"/>
      <c r="H65" s="10"/>
      <c r="I65" s="10"/>
      <c r="J65" s="17"/>
      <c r="K65" s="17"/>
      <c r="L65" s="10"/>
      <c r="M65" s="10"/>
      <c r="N65" s="10"/>
    </row>
    <row r="66" spans="1:14" x14ac:dyDescent="0.25">
      <c r="B66" s="21" t="s">
        <v>261</v>
      </c>
      <c r="C66" s="10"/>
      <c r="D66" s="10"/>
      <c r="E66" s="10"/>
      <c r="G66" s="10"/>
      <c r="H66" s="10"/>
      <c r="I66" s="10"/>
      <c r="J66" s="17"/>
      <c r="K66" s="17"/>
      <c r="L66" s="10"/>
      <c r="M66" s="10"/>
      <c r="N66" s="10"/>
    </row>
    <row r="67" spans="1:14" x14ac:dyDescent="0.25">
      <c r="B67" s="65" t="s">
        <v>265</v>
      </c>
      <c r="C67" s="10"/>
      <c r="D67" s="10"/>
      <c r="E67" s="10"/>
      <c r="G67" s="10"/>
      <c r="H67" s="10"/>
      <c r="I67" s="10"/>
      <c r="J67" s="17"/>
      <c r="K67" s="17"/>
      <c r="L67" s="10"/>
      <c r="M67" s="10"/>
      <c r="N67" s="10"/>
    </row>
    <row r="68" spans="1:14" x14ac:dyDescent="0.25">
      <c r="B68" s="65" t="s">
        <v>91</v>
      </c>
      <c r="C68" s="10"/>
      <c r="D68" s="10"/>
      <c r="E68" s="10"/>
      <c r="G68" s="10"/>
      <c r="H68" s="10"/>
      <c r="I68" s="10"/>
      <c r="J68" s="17"/>
      <c r="K68" s="17"/>
      <c r="L68" s="10"/>
      <c r="M68" s="10"/>
      <c r="N68" s="10"/>
    </row>
    <row r="69" spans="1:14" x14ac:dyDescent="0.25">
      <c r="E69" s="10"/>
      <c r="G69" s="10"/>
      <c r="H69" s="10"/>
      <c r="I69" s="10"/>
      <c r="J69" s="17"/>
      <c r="K69" s="17"/>
      <c r="L69" s="10"/>
      <c r="M69" s="10"/>
      <c r="N69" s="10"/>
    </row>
    <row r="70" spans="1:14" x14ac:dyDescent="0.25">
      <c r="A70" t="s">
        <v>598</v>
      </c>
      <c r="B70" s="35" t="s">
        <v>89</v>
      </c>
      <c r="C70" s="10"/>
      <c r="D70" s="10"/>
      <c r="E70" s="10"/>
      <c r="G70" s="10"/>
      <c r="H70" s="10"/>
      <c r="I70" s="10"/>
      <c r="J70" s="17"/>
      <c r="K70" s="17"/>
      <c r="L70" s="10"/>
      <c r="M70" s="10"/>
      <c r="N70" s="10"/>
    </row>
    <row r="71" spans="1:14" x14ac:dyDescent="0.25">
      <c r="B71" s="4" t="s">
        <v>260</v>
      </c>
      <c r="C71" s="10"/>
      <c r="D71" s="10"/>
      <c r="E71" s="10"/>
      <c r="G71" s="10"/>
      <c r="H71" s="10"/>
      <c r="I71" s="10"/>
      <c r="J71" s="17"/>
      <c r="K71" s="17"/>
      <c r="L71" s="10"/>
      <c r="M71" s="10"/>
      <c r="N71" s="10"/>
    </row>
    <row r="72" spans="1:14" x14ac:dyDescent="0.25">
      <c r="B72" s="4" t="s">
        <v>273</v>
      </c>
      <c r="C72" s="10"/>
      <c r="D72" s="10"/>
      <c r="E72" s="10"/>
      <c r="G72" s="10"/>
      <c r="H72" s="10"/>
      <c r="I72" s="10"/>
      <c r="J72" s="17"/>
      <c r="K72" s="17"/>
      <c r="L72" s="10"/>
      <c r="M72" s="10"/>
      <c r="N72" s="10"/>
    </row>
    <row r="73" spans="1:14" x14ac:dyDescent="0.25">
      <c r="B73" s="4" t="s">
        <v>262</v>
      </c>
      <c r="C73" s="10"/>
      <c r="D73" s="10"/>
      <c r="E73" s="10"/>
      <c r="G73" s="10"/>
      <c r="H73" s="10"/>
      <c r="I73" s="10"/>
      <c r="J73" s="17"/>
      <c r="K73" s="17"/>
      <c r="L73" s="10"/>
      <c r="M73" s="10"/>
      <c r="N73" s="10"/>
    </row>
    <row r="74" spans="1:14" x14ac:dyDescent="0.25">
      <c r="B74" s="35" t="s">
        <v>266</v>
      </c>
      <c r="C74" s="10"/>
      <c r="D74" s="10"/>
      <c r="E74" s="10"/>
      <c r="I74" s="10"/>
      <c r="J74" s="17"/>
      <c r="K74" s="17"/>
      <c r="L74" s="10"/>
      <c r="M74" s="10"/>
      <c r="N74" s="10"/>
    </row>
    <row r="75" spans="1:14" x14ac:dyDescent="0.25">
      <c r="A75" s="10"/>
      <c r="B75" s="67" t="s">
        <v>86</v>
      </c>
      <c r="C75" s="10"/>
      <c r="D75" s="3" t="s">
        <v>574</v>
      </c>
      <c r="E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B80" s="67" t="s">
        <v>200</v>
      </c>
    </row>
    <row r="81" spans="2:2" x14ac:dyDescent="0.25">
      <c r="B81" s="4" t="s">
        <v>199</v>
      </c>
    </row>
    <row r="82" spans="2:2" x14ac:dyDescent="0.25">
      <c r="B82" s="21" t="s">
        <v>274</v>
      </c>
    </row>
    <row r="83" spans="2:2" x14ac:dyDescent="0.25">
      <c r="B83" s="21" t="s">
        <v>202</v>
      </c>
    </row>
    <row r="84" spans="2:2" x14ac:dyDescent="0.25">
      <c r="B84" s="21" t="s">
        <v>269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7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3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1">
        <v>2020091</v>
      </c>
      <c r="B2" s="19" t="s">
        <v>93</v>
      </c>
      <c r="C2" s="3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4.5</v>
      </c>
      <c r="D2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2"/>
      <c r="F2" s="29"/>
      <c r="G2" s="10"/>
      <c r="H2" s="10">
        <f t="shared" ref="H2:H38" ca="1" si="0">SUM(C2:G2)</f>
        <v>4.5</v>
      </c>
      <c r="I2" s="3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2" s="103">
        <f ca="1" xml:space="preserve"> INDEX(Modifiers[],MATCH(MID(CELL("filename",$A$1),SEARCH("]",CELL("filename",$A$1))+1,31),Modifiers[Weapon Type],0),MATCH(J$1,Modifiers[#Headers],0))</f>
        <v>0.9</v>
      </c>
      <c r="K2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2" s="17" t="s">
        <v>7</v>
      </c>
      <c r="P2" s="10" t="s">
        <v>709</v>
      </c>
      <c r="Q2" s="10" t="s">
        <v>36</v>
      </c>
      <c r="R2" s="10"/>
      <c r="S2" s="10"/>
      <c r="T2" s="10"/>
    </row>
    <row r="3" spans="1:20" x14ac:dyDescent="0.25">
      <c r="A3" s="11">
        <v>2020130</v>
      </c>
      <c r="B3" s="85" t="s">
        <v>105</v>
      </c>
      <c r="C3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3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33"/>
      <c r="F3" s="29"/>
      <c r="G3" s="10"/>
      <c r="H3" s="10">
        <f t="shared" ca="1" si="0"/>
        <v>9</v>
      </c>
      <c r="I3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3" s="103">
        <f ca="1" xml:space="preserve"> INDEX(Modifiers[],MATCH(MID(CELL("filename",$A$1),SEARCH("]",CELL("filename",$A$1))+1,31),Modifiers[Weapon Type],0),MATCH(J$1,Modifiers[#Headers],0))</f>
        <v>0.9</v>
      </c>
      <c r="K3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3" s="17" t="s">
        <v>7</v>
      </c>
      <c r="P3" s="10" t="s">
        <v>686</v>
      </c>
      <c r="Q3" s="10" t="s">
        <v>7</v>
      </c>
      <c r="R3" s="10"/>
      <c r="S3" s="10"/>
      <c r="T3" s="10"/>
    </row>
    <row r="4" spans="1:20" x14ac:dyDescent="0.25">
      <c r="A4" s="11">
        <v>2020325</v>
      </c>
      <c r="B4" s="19" t="s">
        <v>413</v>
      </c>
      <c r="C4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9</v>
      </c>
      <c r="D4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2"/>
      <c r="F4" s="29"/>
      <c r="G4" s="10"/>
      <c r="H4" s="10">
        <f t="shared" ca="1" si="0"/>
        <v>9</v>
      </c>
      <c r="I4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24</v>
      </c>
      <c r="J4" s="103">
        <f ca="1" xml:space="preserve"> INDEX(Modifiers[],MATCH(MID(CELL("filename",$A$1),SEARCH("]",CELL("filename",$A$1))+1,31),Modifiers[Weapon Type],0),MATCH(J$1,Modifiers[#Headers],0))</f>
        <v>0.9</v>
      </c>
      <c r="K4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4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4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4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4" s="17" t="s">
        <v>7</v>
      </c>
      <c r="P4" s="10" t="s">
        <v>686</v>
      </c>
      <c r="Q4" s="10" t="s">
        <v>7</v>
      </c>
      <c r="R4" s="10"/>
      <c r="S4" s="10"/>
      <c r="T4" s="10"/>
    </row>
    <row r="5" spans="1:20" x14ac:dyDescent="0.25">
      <c r="A5" s="11">
        <v>2020010</v>
      </c>
      <c r="B5" s="85" t="s">
        <v>98</v>
      </c>
      <c r="C5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5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10">
        <f t="shared" ca="1" si="0"/>
        <v>11</v>
      </c>
      <c r="I5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5" s="103">
        <f ca="1" xml:space="preserve"> INDEX(Modifiers[],MATCH(MID(CELL("filename",$A$1),SEARCH("]",CELL("filename",$A$1))+1,31),Modifiers[Weapon Type],0),MATCH(J$1,Modifiers[#Headers],0))</f>
        <v>0.9</v>
      </c>
      <c r="K5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5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5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5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5" s="17" t="s">
        <v>7</v>
      </c>
      <c r="P5" s="10" t="s">
        <v>642</v>
      </c>
      <c r="Q5" s="10" t="s">
        <v>7</v>
      </c>
      <c r="R5" s="10"/>
      <c r="S5" s="10"/>
      <c r="T5" s="10"/>
    </row>
    <row r="6" spans="1:20" x14ac:dyDescent="0.25">
      <c r="A6" s="11">
        <v>2020050</v>
      </c>
      <c r="B6" s="85" t="s">
        <v>95</v>
      </c>
      <c r="C6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6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33"/>
      <c r="F6" s="29"/>
      <c r="G6" s="10"/>
      <c r="H6" s="10">
        <f t="shared" ca="1" si="0"/>
        <v>11</v>
      </c>
      <c r="I6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28</v>
      </c>
      <c r="J6" s="103">
        <f ca="1" xml:space="preserve"> INDEX(Modifiers[],MATCH(MID(CELL("filename",$A$1),SEARCH("]",CELL("filename",$A$1))+1,31),Modifiers[Weapon Type],0),MATCH(J$1,Modifiers[#Headers],0))</f>
        <v>0.9</v>
      </c>
      <c r="K6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6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6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6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6" s="17" t="s">
        <v>7</v>
      </c>
      <c r="P6" s="10" t="s">
        <v>663</v>
      </c>
      <c r="Q6" s="10" t="s">
        <v>9</v>
      </c>
      <c r="R6" s="10"/>
      <c r="S6" s="10"/>
      <c r="T6" s="10"/>
    </row>
    <row r="7" spans="1:20" x14ac:dyDescent="0.25">
      <c r="A7" s="11">
        <v>2020020</v>
      </c>
      <c r="B7" s="85" t="s">
        <v>94</v>
      </c>
      <c r="C7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7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33"/>
      <c r="F7" s="29"/>
      <c r="G7" s="10"/>
      <c r="H7" s="10">
        <f t="shared" ca="1" si="0"/>
        <v>13</v>
      </c>
      <c r="I7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7" s="103">
        <f ca="1" xml:space="preserve"> INDEX(Modifiers[],MATCH(MID(CELL("filename",$A$1),SEARCH("]",CELL("filename",$A$1))+1,31),Modifiers[Weapon Type],0),MATCH(J$1,Modifiers[#Headers],0))</f>
        <v>0.9</v>
      </c>
      <c r="K7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7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7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7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7" s="17" t="s">
        <v>7</v>
      </c>
      <c r="P7" s="10" t="s">
        <v>668</v>
      </c>
      <c r="Q7" s="10" t="s">
        <v>23</v>
      </c>
      <c r="R7" s="10"/>
      <c r="S7" s="10"/>
      <c r="T7" s="10"/>
    </row>
    <row r="8" spans="1:20" x14ac:dyDescent="0.25">
      <c r="A8" s="11">
        <v>2020080</v>
      </c>
      <c r="B8" s="19" t="s">
        <v>96</v>
      </c>
      <c r="C8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8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13</v>
      </c>
      <c r="I8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8" s="103">
        <f ca="1" xml:space="preserve"> INDEX(Modifiers[],MATCH(MID(CELL("filename",$A$1),SEARCH("]",CELL("filename",$A$1))+1,31),Modifiers[Weapon Type],0),MATCH(J$1,Modifiers[#Headers],0)) - 0.2</f>
        <v>0.7</v>
      </c>
      <c r="K8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8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8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8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8" s="17" t="s">
        <v>7</v>
      </c>
      <c r="P8" s="10" t="s">
        <v>668</v>
      </c>
      <c r="Q8" s="10" t="s">
        <v>7</v>
      </c>
      <c r="R8" s="10"/>
      <c r="S8" s="10"/>
      <c r="T8" s="10"/>
    </row>
    <row r="9" spans="1:20" x14ac:dyDescent="0.25">
      <c r="A9" s="11">
        <v>2020220</v>
      </c>
      <c r="B9" s="85" t="s">
        <v>422</v>
      </c>
      <c r="C9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9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13</v>
      </c>
      <c r="I9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9" s="103">
        <f ca="1" xml:space="preserve"> INDEX(Modifiers[],MATCH(MID(CELL("filename",$A$1),SEARCH("]",CELL("filename",$A$1))+1,31),Modifiers[Weapon Type],0),MATCH(J$1,Modifiers[#Headers],0))</f>
        <v>0.9</v>
      </c>
      <c r="K9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9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9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9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9" s="17" t="s">
        <v>7</v>
      </c>
      <c r="P9" s="10" t="s">
        <v>643</v>
      </c>
      <c r="Q9" s="10" t="s">
        <v>21</v>
      </c>
      <c r="R9" s="10"/>
      <c r="S9" s="10"/>
      <c r="T9" s="10"/>
    </row>
    <row r="10" spans="1:20" x14ac:dyDescent="0.25">
      <c r="A10" s="11">
        <v>2020200</v>
      </c>
      <c r="B10" s="85" t="s">
        <v>419</v>
      </c>
      <c r="C10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10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2"/>
      <c r="F10" s="29"/>
      <c r="G10" s="10"/>
      <c r="H10" s="10">
        <f t="shared" ca="1" si="0"/>
        <v>16.5</v>
      </c>
      <c r="I10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0" s="103">
        <f ca="1" xml:space="preserve"> INDEX(Modifiers[],MATCH(MID(CELL("filename",$A$1),SEARCH("]",CELL("filename",$A$1))+1,31),Modifiers[Weapon Type],0),MATCH(J$1,Modifiers[#Headers],0))</f>
        <v>0.9</v>
      </c>
      <c r="K10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0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0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0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669</v>
      </c>
      <c r="Q10" s="10" t="s">
        <v>12</v>
      </c>
      <c r="R10" s="10"/>
      <c r="S10" s="10"/>
      <c r="T10" s="10"/>
    </row>
    <row r="11" spans="1:20" x14ac:dyDescent="0.25">
      <c r="A11" s="11">
        <v>2020310</v>
      </c>
      <c r="B11" s="85" t="s">
        <v>425</v>
      </c>
      <c r="C11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11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12"/>
      <c r="F11" s="29"/>
      <c r="G11" s="10"/>
      <c r="H11" s="10">
        <f t="shared" ca="1" si="0"/>
        <v>16.5</v>
      </c>
      <c r="I11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1" s="103">
        <f ca="1" xml:space="preserve"> INDEX(Modifiers[],MATCH(MID(CELL("filename",$A$1),SEARCH("]",CELL("filename",$A$1))+1,31),Modifiers[Weapon Type],0),MATCH(J$1,Modifiers[#Headers],0))</f>
        <v>0.9</v>
      </c>
      <c r="K11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1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1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1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1" s="17" t="s">
        <v>7</v>
      </c>
      <c r="P11" s="10" t="s">
        <v>645</v>
      </c>
      <c r="Q11" s="10" t="s">
        <v>7</v>
      </c>
      <c r="R11" s="10"/>
      <c r="S11" s="10"/>
      <c r="T11" s="10"/>
    </row>
    <row r="12" spans="1:20" x14ac:dyDescent="0.25">
      <c r="A12" s="11">
        <v>2020110</v>
      </c>
      <c r="B12" s="85" t="s">
        <v>103</v>
      </c>
      <c r="C12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12" s="6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5.5</v>
      </c>
      <c r="E12" s="31" t="s">
        <v>254</v>
      </c>
      <c r="F12" s="29"/>
      <c r="G12" s="10"/>
      <c r="H12" s="10">
        <f t="shared" ca="1" si="0"/>
        <v>16.5</v>
      </c>
      <c r="I12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2" s="103">
        <f ca="1" xml:space="preserve"> INDEX(Modifiers[],MATCH(MID(CELL("filename",$A$1),SEARCH("]",CELL("filename",$A$1))+1,31),Modifiers[Weapon Type],0),MATCH(J$1,Modifiers[#Headers],0))</f>
        <v>0.9</v>
      </c>
      <c r="K12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2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2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2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2" s="17" t="s">
        <v>7</v>
      </c>
      <c r="P12" s="10" t="s">
        <v>644</v>
      </c>
      <c r="Q12" s="10" t="s">
        <v>27</v>
      </c>
      <c r="R12" s="10"/>
      <c r="S12" s="10"/>
      <c r="T12" s="10"/>
    </row>
    <row r="13" spans="1:20" x14ac:dyDescent="0.25">
      <c r="A13" s="11">
        <v>2020320</v>
      </c>
      <c r="B13" s="19" t="s">
        <v>415</v>
      </c>
      <c r="C13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11</v>
      </c>
      <c r="D13" s="7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5.5</v>
      </c>
      <c r="E13" s="31" t="s">
        <v>257</v>
      </c>
      <c r="F13" s="29"/>
      <c r="G13" s="10"/>
      <c r="H13" s="10">
        <f t="shared" ca="1" si="0"/>
        <v>16.5</v>
      </c>
      <c r="I13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13" s="103">
        <f ca="1" xml:space="preserve"> INDEX(Modifiers[],MATCH(MID(CELL("filename",$A$1),SEARCH("]",CELL("filename",$A$1))+1,31),Modifiers[Weapon Type],0),MATCH(J$1,Modifiers[#Headers],0))</f>
        <v>0.9</v>
      </c>
      <c r="K13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3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13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3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13" s="17" t="s">
        <v>7</v>
      </c>
      <c r="P13" s="10" t="s">
        <v>703</v>
      </c>
      <c r="Q13" s="10" t="s">
        <v>7</v>
      </c>
      <c r="R13" s="10"/>
      <c r="S13" s="10"/>
      <c r="T13" s="10"/>
    </row>
    <row r="14" spans="1:20" x14ac:dyDescent="0.25">
      <c r="A14" s="11">
        <v>2020100</v>
      </c>
      <c r="B14" s="85" t="s">
        <v>104</v>
      </c>
      <c r="C14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13</v>
      </c>
      <c r="D14" s="7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6.5</v>
      </c>
      <c r="E14" s="17" t="s">
        <v>257</v>
      </c>
      <c r="F14" s="29"/>
      <c r="G14" s="10"/>
      <c r="H14" s="10">
        <f t="shared" ca="1" si="0"/>
        <v>19.5</v>
      </c>
      <c r="I14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4" s="103">
        <f ca="1" xml:space="preserve"> INDEX(Modifiers[],MATCH(MID(CELL("filename",$A$1),SEARCH("]",CELL("filename",$A$1))+1,31),Modifiers[Weapon Type],0),MATCH(J$1,Modifiers[#Headers],0))</f>
        <v>0.9</v>
      </c>
      <c r="K14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4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4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4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4" s="17" t="s">
        <v>7</v>
      </c>
      <c r="P14" s="10" t="s">
        <v>647</v>
      </c>
      <c r="Q14" s="10" t="s">
        <v>7</v>
      </c>
      <c r="R14" s="10"/>
      <c r="S14" s="10"/>
      <c r="T14" s="10"/>
    </row>
    <row r="15" spans="1:20" x14ac:dyDescent="0.25">
      <c r="A15" s="11">
        <v>2020060</v>
      </c>
      <c r="B15" s="85" t="s">
        <v>97</v>
      </c>
      <c r="C15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15" s="7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15" s="17" t="s">
        <v>257</v>
      </c>
      <c r="F15" s="29"/>
      <c r="G15" s="10"/>
      <c r="H15" s="10">
        <f t="shared" ca="1" si="0"/>
        <v>20</v>
      </c>
      <c r="I15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5" s="103">
        <f ca="1" xml:space="preserve"> INDEX(Modifiers[],MATCH(MID(CELL("filename",$A$1),SEARCH("]",CELL("filename",$A$1))+1,31),Modifiers[Weapon Type],0),MATCH(J$1,Modifiers[#Headers],0))</f>
        <v>0.9</v>
      </c>
      <c r="K15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5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5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5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5" s="17" t="s">
        <v>7</v>
      </c>
      <c r="P15" s="10" t="s">
        <v>646</v>
      </c>
      <c r="Q15" s="10" t="s">
        <v>18</v>
      </c>
      <c r="R15" s="10"/>
      <c r="S15" s="10"/>
      <c r="T15" s="10"/>
    </row>
    <row r="16" spans="1:20" x14ac:dyDescent="0.25">
      <c r="A16" s="11">
        <v>2020030</v>
      </c>
      <c r="B16" s="85" t="s">
        <v>99</v>
      </c>
      <c r="C16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16" s="5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16" s="17" t="s">
        <v>253</v>
      </c>
      <c r="F16" s="29"/>
      <c r="G16" s="10"/>
      <c r="H16" s="10">
        <f t="shared" ca="1" si="0"/>
        <v>20</v>
      </c>
      <c r="I16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16" s="103">
        <f ca="1" xml:space="preserve"> INDEX(Modifiers[],MATCH(MID(CELL("filename",$A$1),SEARCH("]",CELL("filename",$A$1))+1,31),Modifiers[Weapon Type],0),MATCH(J$1,Modifiers[#Headers],0))</f>
        <v>0.9</v>
      </c>
      <c r="K16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6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6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6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6" s="17" t="s">
        <v>7</v>
      </c>
      <c r="P16" s="10" t="s">
        <v>646</v>
      </c>
      <c r="Q16" s="10" t="s">
        <v>7</v>
      </c>
      <c r="R16" s="10"/>
      <c r="S16" s="10"/>
      <c r="T16" s="10"/>
    </row>
    <row r="17" spans="1:22" x14ac:dyDescent="0.25">
      <c r="A17" s="11">
        <v>2020180</v>
      </c>
      <c r="B17" s="85" t="s">
        <v>421</v>
      </c>
      <c r="C17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17" s="5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17" s="31" t="s">
        <v>253</v>
      </c>
      <c r="F17" s="29"/>
      <c r="G17" s="10"/>
      <c r="H17" s="10">
        <f t="shared" ca="1" si="0"/>
        <v>20</v>
      </c>
      <c r="I17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7" s="103">
        <f ca="1" xml:space="preserve"> INDEX(Modifiers[],MATCH(MID(CELL("filename",$A$1),SEARCH("]",CELL("filename",$A$1))+1,31),Modifiers[Weapon Type],0),MATCH(J$1,Modifiers[#Headers],0))</f>
        <v>0.9</v>
      </c>
      <c r="K17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7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7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7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650</v>
      </c>
      <c r="Q17" s="10" t="s">
        <v>19</v>
      </c>
      <c r="R17" s="10"/>
      <c r="S17" s="10"/>
      <c r="T17" s="10"/>
    </row>
    <row r="18" spans="1:22" x14ac:dyDescent="0.25">
      <c r="A18" s="11">
        <v>2020070</v>
      </c>
      <c r="B18" s="88" t="s">
        <v>102</v>
      </c>
      <c r="C18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10</v>
      </c>
      <c r="D18" s="6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18" s="17" t="s">
        <v>254</v>
      </c>
      <c r="F18" s="29"/>
      <c r="G18" s="10"/>
      <c r="H18" s="10">
        <f t="shared" ca="1" si="0"/>
        <v>20</v>
      </c>
      <c r="I18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8" s="103">
        <f ca="1" xml:space="preserve"> INDEX(Modifiers[],MATCH(MID(CELL("filename",$A$1),SEARCH("]",CELL("filename",$A$1))+1,31),Modifiers[Weapon Type],0),MATCH(J$1,Modifiers[#Headers],0)) + 0.2</f>
        <v>1.1000000000000001</v>
      </c>
      <c r="K18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8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8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8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8" s="17" t="s">
        <v>7</v>
      </c>
      <c r="P18" s="10" t="s">
        <v>687</v>
      </c>
      <c r="Q18" s="10" t="s">
        <v>27</v>
      </c>
      <c r="R18" s="10"/>
      <c r="S18" s="10"/>
      <c r="T18" s="10"/>
    </row>
    <row r="19" spans="1:22" x14ac:dyDescent="0.25">
      <c r="A19" s="11">
        <v>2020230</v>
      </c>
      <c r="B19" s="85" t="s">
        <v>432</v>
      </c>
      <c r="C19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19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12"/>
      <c r="F19" s="29"/>
      <c r="G19" s="10"/>
      <c r="H19" s="10">
        <f t="shared" ca="1" si="0"/>
        <v>20</v>
      </c>
      <c r="I19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19" s="103">
        <f ca="1" xml:space="preserve"> INDEX(Modifiers[],MATCH(MID(CELL("filename",$A$1),SEARCH("]",CELL("filename",$A$1))+1,31),Modifiers[Weapon Type],0),MATCH(J$1,Modifiers[#Headers],0))</f>
        <v>0.9</v>
      </c>
      <c r="K19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19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9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19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9" s="17" t="s">
        <v>7</v>
      </c>
      <c r="P19" s="10" t="s">
        <v>648</v>
      </c>
      <c r="Q19" s="10" t="s">
        <v>7</v>
      </c>
      <c r="R19" s="10"/>
      <c r="S19" s="10"/>
      <c r="T19" s="10"/>
    </row>
    <row r="20" spans="1:22" x14ac:dyDescent="0.25">
      <c r="A20" s="11">
        <v>2020040</v>
      </c>
      <c r="B20" s="85" t="s">
        <v>101</v>
      </c>
      <c r="C20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22</v>
      </c>
      <c r="D20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12"/>
      <c r="F20" s="29"/>
      <c r="G20" s="10"/>
      <c r="H20" s="10">
        <f t="shared" ca="1" si="0"/>
        <v>22</v>
      </c>
      <c r="I20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0" s="103">
        <f ca="1" xml:space="preserve"> INDEX(Modifiers[],MATCH(MID(CELL("filename",$A$1),SEARCH("]",CELL("filename",$A$1))+1,31),Modifiers[Weapon Type],0),MATCH(J$1,Modifiers[#Headers],0))</f>
        <v>0.9</v>
      </c>
      <c r="K20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0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20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0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0" s="17" t="s">
        <v>7</v>
      </c>
      <c r="P20" s="10" t="s">
        <v>649</v>
      </c>
      <c r="Q20" s="10" t="s">
        <v>23</v>
      </c>
      <c r="R20" s="10"/>
      <c r="S20" s="10"/>
      <c r="T20" s="10"/>
    </row>
    <row r="21" spans="1:22" x14ac:dyDescent="0.25">
      <c r="A21" s="11">
        <v>2020300</v>
      </c>
      <c r="B21" s="85" t="s">
        <v>428</v>
      </c>
      <c r="C21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15.5</v>
      </c>
      <c r="D21" s="6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7.5</v>
      </c>
      <c r="E21" s="31" t="s">
        <v>254</v>
      </c>
      <c r="F21" s="29"/>
      <c r="G21" s="10"/>
      <c r="H21" s="10">
        <f t="shared" ca="1" si="0"/>
        <v>23</v>
      </c>
      <c r="I21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1" s="103">
        <f ca="1" xml:space="preserve"> INDEX(Modifiers[],MATCH(MID(CELL("filename",$A$1),SEARCH("]",CELL("filename",$A$1))+1,31),Modifiers[Weapon Type],0),MATCH(J$1,Modifiers[#Headers],0))</f>
        <v>0.9</v>
      </c>
      <c r="K21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1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1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1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1" s="17" t="s">
        <v>7</v>
      </c>
      <c r="P21" s="10" t="s">
        <v>652</v>
      </c>
      <c r="Q21" s="10" t="s">
        <v>33</v>
      </c>
      <c r="R21" s="10"/>
      <c r="S21" s="10"/>
      <c r="T21" s="10"/>
    </row>
    <row r="22" spans="1:22" x14ac:dyDescent="0.25">
      <c r="A22" s="11">
        <v>2020210</v>
      </c>
      <c r="B22" s="85" t="s">
        <v>431</v>
      </c>
      <c r="C22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26.5</v>
      </c>
      <c r="D22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2"/>
      <c r="F22" s="29"/>
      <c r="G22" s="10"/>
      <c r="H22" s="10">
        <f t="shared" ca="1" si="0"/>
        <v>26.5</v>
      </c>
      <c r="I22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2" s="103">
        <f ca="1" xml:space="preserve"> INDEX(Modifiers[],MATCH(MID(CELL("filename",$A$1),SEARCH("]",CELL("filename",$A$1))+1,31),Modifiers[Weapon Type],0),MATCH(J$1,Modifiers[#Headers],0))</f>
        <v>0.9</v>
      </c>
      <c r="K22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2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2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2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2" s="17" t="s">
        <v>7</v>
      </c>
      <c r="P22" s="10" t="s">
        <v>651</v>
      </c>
      <c r="Q22" s="10" t="s">
        <v>7</v>
      </c>
      <c r="R22" s="10"/>
      <c r="S22" s="10"/>
      <c r="T22" s="10"/>
    </row>
    <row r="23" spans="1:22" x14ac:dyDescent="0.25">
      <c r="A23" s="11">
        <v>2020260</v>
      </c>
      <c r="B23" s="85" t="s">
        <v>418</v>
      </c>
      <c r="C23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26.5</v>
      </c>
      <c r="D23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3" s="33"/>
      <c r="F23" s="29"/>
      <c r="G23" s="10"/>
      <c r="H23" s="10">
        <f t="shared" ca="1" si="0"/>
        <v>26.5</v>
      </c>
      <c r="I23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40</v>
      </c>
      <c r="J23" s="103">
        <f ca="1" xml:space="preserve"> INDEX(Modifiers[],MATCH(MID(CELL("filename",$A$1),SEARCH("]",CELL("filename",$A$1))+1,31),Modifiers[Weapon Type],0),MATCH(J$1,Modifiers[#Headers],0))</f>
        <v>0.9</v>
      </c>
      <c r="K23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3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3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3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3" s="17" t="s">
        <v>7</v>
      </c>
      <c r="P23" s="10" t="s">
        <v>653</v>
      </c>
      <c r="Q23" s="10" t="s">
        <v>7</v>
      </c>
      <c r="R23" s="10"/>
      <c r="S23" s="10"/>
      <c r="T23" s="10"/>
    </row>
    <row r="24" spans="1:22" x14ac:dyDescent="0.25">
      <c r="A24" s="11">
        <v>2020140</v>
      </c>
      <c r="B24" s="88" t="s">
        <v>106</v>
      </c>
      <c r="C24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14.5</v>
      </c>
      <c r="D24" s="2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14.5</v>
      </c>
      <c r="E24" s="17" t="s">
        <v>255</v>
      </c>
      <c r="F24" s="29"/>
      <c r="G24" s="10"/>
      <c r="H24" s="10">
        <f t="shared" ca="1" si="0"/>
        <v>29</v>
      </c>
      <c r="I24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4" s="103">
        <f ca="1" xml:space="preserve"> INDEX(Modifiers[],MATCH(MID(CELL("filename",$A$1),SEARCH("]",CELL("filename",$A$1))+1,31),Modifiers[Weapon Type],0),MATCH(J$1,Modifiers[#Headers],0))</f>
        <v>0.9</v>
      </c>
      <c r="K24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4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4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4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4" s="17" t="s">
        <v>7</v>
      </c>
      <c r="P24" s="10" t="s">
        <v>688</v>
      </c>
      <c r="Q24" s="10" t="s">
        <v>7</v>
      </c>
      <c r="R24" s="10"/>
      <c r="S24" s="10"/>
      <c r="T24" s="10"/>
    </row>
    <row r="25" spans="1:22" x14ac:dyDescent="0.25">
      <c r="A25" s="11">
        <v>2020280</v>
      </c>
      <c r="B25" s="85" t="s">
        <v>416</v>
      </c>
      <c r="C25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25" s="2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10</v>
      </c>
      <c r="E25" s="31" t="s">
        <v>255</v>
      </c>
      <c r="F25" s="29"/>
      <c r="G25" s="10"/>
      <c r="H25" s="10">
        <f t="shared" ca="1" si="0"/>
        <v>30</v>
      </c>
      <c r="I25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5" s="103">
        <f ca="1" xml:space="preserve"> INDEX(Modifiers[],MATCH(MID(CELL("filename",$A$1),SEARCH("]",CELL("filename",$A$1))+1,31),Modifiers[Weapon Type],0),MATCH(J$1,Modifiers[#Headers],0))</f>
        <v>0.9</v>
      </c>
      <c r="K25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5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5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5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5" s="17" t="s">
        <v>7</v>
      </c>
      <c r="P25" s="10" t="s">
        <v>654</v>
      </c>
      <c r="Q25" s="10" t="s">
        <v>8</v>
      </c>
      <c r="R25" s="10"/>
      <c r="S25" s="10"/>
      <c r="T25" s="10"/>
    </row>
    <row r="26" spans="1:22" x14ac:dyDescent="0.25">
      <c r="A26" s="11">
        <v>2020240</v>
      </c>
      <c r="B26" s="85" t="s">
        <v>417</v>
      </c>
      <c r="C26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33</v>
      </c>
      <c r="D26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33"/>
      <c r="F26" s="29"/>
      <c r="G26" s="10"/>
      <c r="H26" s="10">
        <f t="shared" ca="1" si="0"/>
        <v>33</v>
      </c>
      <c r="I26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6" s="103">
        <f ca="1" xml:space="preserve"> INDEX(Modifiers[],MATCH(MID(CELL("filename",$A$1),SEARCH("]",CELL("filename",$A$1))+1,31),Modifiers[Weapon Type],0),MATCH(J$1,Modifiers[#Headers],0))</f>
        <v>0.9</v>
      </c>
      <c r="K26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6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6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6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6" s="17" t="s">
        <v>7</v>
      </c>
      <c r="P26" s="10" t="s">
        <v>658</v>
      </c>
      <c r="Q26" s="10"/>
      <c r="R26" s="10"/>
      <c r="S26" s="10"/>
      <c r="T26" s="10"/>
      <c r="V26" s="4" t="s">
        <v>25</v>
      </c>
    </row>
    <row r="27" spans="1:22" x14ac:dyDescent="0.25">
      <c r="A27" s="11">
        <v>2020190</v>
      </c>
      <c r="B27" s="85" t="s">
        <v>429</v>
      </c>
      <c r="C27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33</v>
      </c>
      <c r="D27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33"/>
      <c r="F27" s="29"/>
      <c r="G27" s="10"/>
      <c r="H27" s="10">
        <f t="shared" ca="1" si="0"/>
        <v>33</v>
      </c>
      <c r="I27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27" s="103">
        <f ca="1" xml:space="preserve"> INDEX(Modifiers[],MATCH(MID(CELL("filename",$A$1),SEARCH("]",CELL("filename",$A$1))+1,31),Modifiers[Weapon Type],0),MATCH(J$1,Modifiers[#Headers],0))</f>
        <v>0.9</v>
      </c>
      <c r="K27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7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7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27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7" s="17" t="s">
        <v>7</v>
      </c>
      <c r="P27" s="10" t="s">
        <v>657</v>
      </c>
      <c r="Q27" s="10"/>
      <c r="R27" s="10"/>
      <c r="S27" s="10"/>
      <c r="T27" s="10"/>
      <c r="V27" s="21" t="s">
        <v>38</v>
      </c>
    </row>
    <row r="28" spans="1:22" x14ac:dyDescent="0.25">
      <c r="A28" s="11">
        <v>2020250</v>
      </c>
      <c r="B28" s="85" t="s">
        <v>414</v>
      </c>
      <c r="C28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22</v>
      </c>
      <c r="D28" s="116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11</v>
      </c>
      <c r="E28" s="31" t="s">
        <v>256</v>
      </c>
      <c r="F28" s="29"/>
      <c r="G28" s="10"/>
      <c r="H28" s="10">
        <f t="shared" ca="1" si="0"/>
        <v>33</v>
      </c>
      <c r="I28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18</v>
      </c>
      <c r="J28" s="103">
        <f ca="1" xml:space="preserve"> INDEX(Modifiers[],MATCH(MID(CELL("filename",$A$1),SEARCH("]",CELL("filename",$A$1))+1,31),Modifiers[Weapon Type],0),MATCH(J$1,Modifiers[#Headers],0))</f>
        <v>0.9</v>
      </c>
      <c r="K28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8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8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28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177</v>
      </c>
      <c r="P28" s="10" t="s">
        <v>656</v>
      </c>
      <c r="Q28" s="10" t="s">
        <v>625</v>
      </c>
      <c r="R28" s="10"/>
      <c r="S28" s="10" t="s">
        <v>18</v>
      </c>
      <c r="T28" s="10"/>
    </row>
    <row r="29" spans="1:22" x14ac:dyDescent="0.25">
      <c r="A29" s="11">
        <v>2020120</v>
      </c>
      <c r="B29" s="85" t="s">
        <v>107</v>
      </c>
      <c r="C29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33</v>
      </c>
      <c r="D29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9" s="12"/>
      <c r="F29" s="29"/>
      <c r="G29" s="10"/>
      <c r="H29" s="10">
        <f t="shared" ca="1" si="0"/>
        <v>33</v>
      </c>
      <c r="I29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29" s="103">
        <f ca="1" xml:space="preserve"> INDEX(Modifiers[],MATCH(MID(CELL("filename",$A$1),SEARCH("]",CELL("filename",$A$1))+1,31),Modifiers[Weapon Type],0),MATCH(J$1,Modifiers[#Headers],0))</f>
        <v>0.9</v>
      </c>
      <c r="K29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29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9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9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7</v>
      </c>
      <c r="P29" s="10" t="s">
        <v>655</v>
      </c>
      <c r="Q29" s="10" t="s">
        <v>7</v>
      </c>
      <c r="R29" s="10"/>
      <c r="S29" s="10"/>
      <c r="T29" s="10"/>
    </row>
    <row r="30" spans="1:22" x14ac:dyDescent="0.25">
      <c r="A30" s="11">
        <v>2020330</v>
      </c>
      <c r="B30" s="88" t="s">
        <v>427</v>
      </c>
      <c r="C30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30" s="5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16.5</v>
      </c>
      <c r="E30" s="31" t="s">
        <v>253</v>
      </c>
      <c r="F30" s="29"/>
      <c r="G30" s="10"/>
      <c r="H30" s="10">
        <f t="shared" ca="1" si="0"/>
        <v>33</v>
      </c>
      <c r="I30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30" s="103">
        <f ca="1" xml:space="preserve"> INDEX(Modifiers[],MATCH(MID(CELL("filename",$A$1),SEARCH("]",CELL("filename",$A$1))+1,31),Modifiers[Weapon Type],0),MATCH(J$1,Modifiers[#Headers],0))</f>
        <v>0.9</v>
      </c>
      <c r="K30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0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0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0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0" s="17" t="s">
        <v>7</v>
      </c>
      <c r="P30" s="10" t="s">
        <v>427</v>
      </c>
      <c r="Q30" s="10" t="s">
        <v>7</v>
      </c>
      <c r="R30" s="10"/>
      <c r="S30" s="10"/>
      <c r="T30" s="10"/>
    </row>
    <row r="31" spans="1:22" x14ac:dyDescent="0.25">
      <c r="A31" s="11">
        <v>2020160</v>
      </c>
      <c r="B31" s="88" t="s">
        <v>100</v>
      </c>
      <c r="C31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33</v>
      </c>
      <c r="D31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33"/>
      <c r="F31" s="29"/>
      <c r="G31" s="10"/>
      <c r="H31" s="10">
        <f t="shared" ca="1" si="0"/>
        <v>33</v>
      </c>
      <c r="I31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31" s="103">
        <f ca="1" xml:space="preserve"> INDEX(Modifiers[],MATCH(MID(CELL("filename",$A$1),SEARCH("]",CELL("filename",$A$1))+1,31),Modifiers[Weapon Type],0),MATCH(J$1,Modifiers[#Headers],0))</f>
        <v>0.9</v>
      </c>
      <c r="K31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1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1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1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100</v>
      </c>
      <c r="Q31" s="10" t="s">
        <v>36</v>
      </c>
      <c r="R31" s="10"/>
      <c r="S31" s="10"/>
      <c r="T31" s="10"/>
    </row>
    <row r="32" spans="1:22" x14ac:dyDescent="0.25">
      <c r="A32" s="11">
        <v>2020335</v>
      </c>
      <c r="B32" s="88" t="s">
        <v>426</v>
      </c>
      <c r="C32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32" s="5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16.5</v>
      </c>
      <c r="E32" s="17" t="s">
        <v>253</v>
      </c>
      <c r="F32" s="29"/>
      <c r="G32" s="10"/>
      <c r="H32" s="10">
        <f t="shared" ca="1" si="0"/>
        <v>33</v>
      </c>
      <c r="I32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32" s="103">
        <f ca="1" xml:space="preserve"> INDEX(Modifiers[],MATCH(MID(CELL("filename",$A$1),SEARCH("]",CELL("filename",$A$1))+1,31),Modifiers[Weapon Type],0),MATCH(J$1,Modifiers[#Headers],0))</f>
        <v>0.9</v>
      </c>
      <c r="K32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2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2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2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58</v>
      </c>
      <c r="P32" s="10" t="s">
        <v>426</v>
      </c>
      <c r="Q32" s="10" t="s">
        <v>7</v>
      </c>
      <c r="R32" s="10"/>
      <c r="S32" s="10"/>
      <c r="T32" s="10"/>
    </row>
    <row r="33" spans="1:22" x14ac:dyDescent="0.25">
      <c r="A33" s="11">
        <v>2020290</v>
      </c>
      <c r="B33" s="85" t="s">
        <v>420</v>
      </c>
      <c r="C33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20</v>
      </c>
      <c r="D33" s="2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20</v>
      </c>
      <c r="E33" s="31" t="s">
        <v>255</v>
      </c>
      <c r="F33" s="29"/>
      <c r="G33" s="10"/>
      <c r="H33" s="10">
        <f t="shared" ca="1" si="0"/>
        <v>40</v>
      </c>
      <c r="I33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52</v>
      </c>
      <c r="J33" s="103">
        <f ca="1" xml:space="preserve"> INDEX(Modifiers[],MATCH(MID(CELL("filename",$A$1),SEARCH("]",CELL("filename",$A$1))+1,31),Modifiers[Weapon Type],0),MATCH(J$1,Modifiers[#Headers],0))</f>
        <v>0.9</v>
      </c>
      <c r="K33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3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3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3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40</v>
      </c>
      <c r="P33" s="10" t="s">
        <v>659</v>
      </c>
      <c r="Q33" s="10" t="s">
        <v>7</v>
      </c>
      <c r="R33" s="10"/>
      <c r="S33" s="10"/>
      <c r="T33" s="10"/>
    </row>
    <row r="34" spans="1:22" x14ac:dyDescent="0.25">
      <c r="A34" s="11">
        <v>2020131</v>
      </c>
      <c r="B34" s="85" t="s">
        <v>203</v>
      </c>
      <c r="C34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44</v>
      </c>
      <c r="D34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12"/>
      <c r="F34" s="29"/>
      <c r="G34" s="10"/>
      <c r="H34" s="10">
        <f t="shared" ca="1" si="0"/>
        <v>44</v>
      </c>
      <c r="I34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34</v>
      </c>
      <c r="J34" s="103">
        <f ca="1" xml:space="preserve"> INDEX(Modifiers[],MATCH(MID(CELL("filename",$A$1),SEARCH("]",CELL("filename",$A$1))+1,31),Modifiers[Weapon Type],0),MATCH(J$1,Modifiers[#Headers],0))</f>
        <v>0.9</v>
      </c>
      <c r="K34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4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4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4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4" s="17" t="s">
        <v>7</v>
      </c>
      <c r="P34" s="10" t="s">
        <v>693</v>
      </c>
      <c r="Q34" s="10" t="s">
        <v>7</v>
      </c>
      <c r="R34" s="10"/>
      <c r="S34" s="10"/>
      <c r="T34" s="10"/>
    </row>
    <row r="35" spans="1:22" x14ac:dyDescent="0.25">
      <c r="A35" s="11">
        <v>2020245</v>
      </c>
      <c r="B35" s="85" t="s">
        <v>423</v>
      </c>
      <c r="C35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44</v>
      </c>
      <c r="D35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5" s="12"/>
      <c r="F35" s="29"/>
      <c r="G35" s="10"/>
      <c r="H35" s="10">
        <f t="shared" ca="1" si="0"/>
        <v>44</v>
      </c>
      <c r="I35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5" s="103">
        <f ca="1" xml:space="preserve"> INDEX(Modifiers[],MATCH(MID(CELL("filename",$A$1),SEARCH("]",CELL("filename",$A$1))+1,31),Modifiers[Weapon Type],0),MATCH(J$1,Modifiers[#Headers],0))</f>
        <v>0.9</v>
      </c>
      <c r="K35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5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525</v>
      </c>
      <c r="M35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1</v>
      </c>
      <c r="N35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5" s="17" t="s">
        <v>7</v>
      </c>
      <c r="P35" s="10" t="s">
        <v>667</v>
      </c>
      <c r="Q35" s="10"/>
      <c r="R35" s="10"/>
      <c r="S35" s="10"/>
      <c r="T35" s="10"/>
      <c r="V35" s="21" t="s">
        <v>25</v>
      </c>
    </row>
    <row r="36" spans="1:22" x14ac:dyDescent="0.25">
      <c r="A36" s="11">
        <v>2020115</v>
      </c>
      <c r="B36" s="85" t="s">
        <v>424</v>
      </c>
      <c r="C36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44</v>
      </c>
      <c r="D36" s="6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6" s="31" t="s">
        <v>254</v>
      </c>
      <c r="F36" s="29"/>
      <c r="G36" s="10"/>
      <c r="H36" s="10">
        <f t="shared" ca="1" si="0"/>
        <v>44</v>
      </c>
      <c r="I36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6" s="103">
        <f ca="1" xml:space="preserve"> INDEX(Modifiers[],MATCH(MID(CELL("filename",$A$1),SEARCH("]",CELL("filename",$A$1))+1,31),Modifiers[Weapon Type],0),MATCH(J$1,Modifiers[#Headers],0))</f>
        <v>0.9</v>
      </c>
      <c r="K36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6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6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6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6" s="17" t="s">
        <v>7</v>
      </c>
      <c r="P36" s="10" t="s">
        <v>664</v>
      </c>
      <c r="Q36" s="10" t="s">
        <v>26</v>
      </c>
      <c r="R36" s="10"/>
      <c r="S36" s="10"/>
      <c r="T36" s="10"/>
    </row>
    <row r="37" spans="1:22" x14ac:dyDescent="0.25">
      <c r="A37" s="11">
        <v>2020051</v>
      </c>
      <c r="B37" s="85" t="s">
        <v>204</v>
      </c>
      <c r="C37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44</v>
      </c>
      <c r="D37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7" s="33"/>
      <c r="F37" s="29"/>
      <c r="G37" s="10"/>
      <c r="H37" s="10">
        <f t="shared" ca="1" si="0"/>
        <v>44</v>
      </c>
      <c r="I37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7" s="103">
        <f ca="1" xml:space="preserve"> INDEX(Modifiers[],MATCH(MID(CELL("filename",$A$1),SEARCH("]",CELL("filename",$A$1))+1,31),Modifiers[Weapon Type],0),MATCH(J$1,Modifiers[#Headers],0))</f>
        <v>0.9</v>
      </c>
      <c r="K37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7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7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7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7" s="17" t="s">
        <v>7</v>
      </c>
      <c r="P37" s="10" t="s">
        <v>665</v>
      </c>
      <c r="Q37" s="10" t="s">
        <v>9</v>
      </c>
      <c r="R37" s="10"/>
      <c r="S37" s="10"/>
      <c r="T37" s="10"/>
    </row>
    <row r="38" spans="1:22" x14ac:dyDescent="0.25">
      <c r="A38" s="11">
        <v>2020315</v>
      </c>
      <c r="B38" s="85" t="s">
        <v>430</v>
      </c>
      <c r="C38" s="10">
        <f ca="1" xml:space="preserve"> MROUND(INDEX(BaseDmg[],MATCH(Tab_Maces_1h[[#This Row],[Tag]],BaseDmg[Tag],0),MATCH(C$1,BaseDmg[#Headers],0))*INDEX(Modifiers[],MATCH(MID(CELL("filename",$A$1),SEARCH("]",CELL("filename",$A$1))+1,31),Modifiers[Weapon Type],0),MATCH("Dmg",Modifiers[#Headers],0)),Tab_RoundTo[Dmg])</f>
        <v>44</v>
      </c>
      <c r="D38" s="10">
        <f ca="1" xml:space="preserve"> MROUND(INDEX(BaseDmg[],MATCH(Tab_Maces_1h[[#This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8" s="12"/>
      <c r="F38" s="29"/>
      <c r="G38" s="10"/>
      <c r="H38" s="10">
        <f t="shared" ca="1" si="0"/>
        <v>44</v>
      </c>
      <c r="I38" s="10">
        <f ca="1" xml:space="preserve"> MROUND(INDEX(BaseDmg[],MATCH(Tab_Maces_1h[[#This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46</v>
      </c>
      <c r="J38" s="103">
        <f ca="1" xml:space="preserve"> INDEX(Modifiers[],MATCH(MID(CELL("filename",$A$1),SEARCH("]",CELL("filename",$A$1))+1,31),Modifiers[Weapon Type],0),MATCH(J$1,Modifiers[#Headers],0))</f>
        <v>0.9</v>
      </c>
      <c r="K38" s="10">
        <f ca="1" xml:space="preserve"> MROUND(INDEX(BaseDmg[],MATCH(Tab_Maces_1h[[#This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14</v>
      </c>
      <c r="L38" s="10">
        <f ca="1" xml:space="preserve"> MROUND(INDEX(BaseDmg[],MATCH(Tab_Maces_1h[[#This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8" s="10">
        <f ca="1" xml:space="preserve"> MROUND(INDEX(BaseDmg[],MATCH(Tab_Maces_1h[[#This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3</v>
      </c>
      <c r="N38" s="10">
        <f ca="1" xml:space="preserve"> MROUND(INDEX(BaseDmg[],MATCH(Tab_Maces_1h[[#This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8" s="17" t="s">
        <v>7</v>
      </c>
      <c r="P38" s="10" t="s">
        <v>666</v>
      </c>
      <c r="Q38" s="10" t="s">
        <v>7</v>
      </c>
      <c r="R38" s="10"/>
      <c r="S38" s="10"/>
      <c r="T38" s="10"/>
    </row>
    <row r="39" spans="1:22" x14ac:dyDescent="0.25">
      <c r="A39" s="11"/>
      <c r="B39" s="10"/>
      <c r="C39" s="29"/>
      <c r="D39" s="29"/>
      <c r="E39" s="3"/>
      <c r="F39" s="93"/>
      <c r="G39" s="10"/>
      <c r="H39" s="10"/>
      <c r="I39" s="29"/>
      <c r="J39" s="105"/>
      <c r="K39" s="3"/>
      <c r="L39" s="3"/>
      <c r="M39" s="108"/>
      <c r="N39" s="10"/>
    </row>
    <row r="40" spans="1:22" x14ac:dyDescent="0.25">
      <c r="A40" s="10"/>
      <c r="B40" s="10"/>
      <c r="C40" s="29"/>
      <c r="D40" s="29"/>
      <c r="E40" s="3"/>
      <c r="F40" s="93"/>
      <c r="G40" s="10"/>
      <c r="H40" s="10"/>
      <c r="I40" s="29"/>
      <c r="J40" s="105"/>
      <c r="K40" s="3"/>
      <c r="L40" s="3"/>
      <c r="M40" s="108"/>
      <c r="N40" s="10"/>
    </row>
    <row r="41" spans="1:22" x14ac:dyDescent="0.25">
      <c r="A41" s="11"/>
      <c r="B41" s="10"/>
      <c r="C41" s="10"/>
      <c r="D41" s="10"/>
      <c r="E41" s="3"/>
      <c r="F41" s="3"/>
      <c r="G41" s="10"/>
      <c r="H41" s="10"/>
      <c r="I41" s="10"/>
      <c r="J41" s="10"/>
      <c r="K41" s="3"/>
      <c r="L41" s="3"/>
      <c r="M41" s="10"/>
      <c r="N41" s="10"/>
    </row>
    <row r="42" spans="1:22" x14ac:dyDescent="0.25">
      <c r="A42" s="10"/>
      <c r="B42" s="10" t="s">
        <v>229</v>
      </c>
      <c r="C42" s="10"/>
      <c r="D42" s="10"/>
      <c r="E42" s="3"/>
      <c r="F42" s="3"/>
      <c r="G42" s="10"/>
      <c r="H42" s="10"/>
      <c r="I42" s="10"/>
      <c r="J42" s="10"/>
      <c r="K42" s="3"/>
      <c r="L42" s="3"/>
      <c r="M42" s="10"/>
      <c r="N42" s="10"/>
    </row>
    <row r="43" spans="1:22" x14ac:dyDescent="0.25">
      <c r="A43" s="10"/>
      <c r="B43" s="10"/>
      <c r="C43" s="10"/>
      <c r="D43" s="10"/>
      <c r="E43" s="3"/>
      <c r="F43" s="3"/>
      <c r="G43" s="10"/>
      <c r="H43" s="10"/>
      <c r="I43" s="10"/>
      <c r="J43" s="10"/>
      <c r="K43" s="3"/>
      <c r="L43" s="3"/>
      <c r="M43" s="10"/>
      <c r="N43" s="10"/>
    </row>
    <row r="44" spans="1:22" x14ac:dyDescent="0.25">
      <c r="A44" s="10"/>
      <c r="B44" s="10"/>
      <c r="C44" s="10"/>
      <c r="D44" s="10"/>
      <c r="E44" s="3"/>
      <c r="F44" s="3"/>
      <c r="G44" s="10"/>
      <c r="H44" s="10"/>
      <c r="I44" s="10"/>
      <c r="J44" s="10"/>
      <c r="K44" s="3"/>
      <c r="L44" s="3"/>
      <c r="M44" s="10"/>
      <c r="N44" s="10"/>
    </row>
    <row r="45" spans="1:22" x14ac:dyDescent="0.25">
      <c r="A45" s="3" t="s">
        <v>601</v>
      </c>
      <c r="B45" s="4" t="s">
        <v>105</v>
      </c>
      <c r="C45" s="10"/>
      <c r="D45" s="10"/>
      <c r="E45" s="3"/>
      <c r="F45" t="e">
        <f ca="1">MATCH(MID(CELL("nazwa_pliku",$A$1),SEARCH("]",CELL("nazwa_pliku",$A$1))+1,31),Modifiers[Weapon Type],0)</f>
        <v>#VALUE!</v>
      </c>
      <c r="G45" s="10"/>
      <c r="H45" s="10"/>
      <c r="I45" s="10"/>
      <c r="J45" s="10"/>
      <c r="K45" s="3"/>
      <c r="L45" s="3"/>
      <c r="M45" s="10"/>
      <c r="N45" s="10"/>
    </row>
    <row r="46" spans="1:22" x14ac:dyDescent="0.25">
      <c r="A46" s="3"/>
      <c r="B46" s="65" t="s">
        <v>93</v>
      </c>
      <c r="C46" s="10"/>
      <c r="D46" s="10"/>
      <c r="E46" s="3"/>
      <c r="F46" s="3"/>
      <c r="G46" s="10"/>
      <c r="H46" s="10"/>
      <c r="I46" s="10"/>
      <c r="J46" s="10"/>
      <c r="K46" s="3"/>
      <c r="L46" s="3"/>
      <c r="M46" s="10"/>
      <c r="N46" s="10"/>
    </row>
    <row r="47" spans="1:22" x14ac:dyDescent="0.25">
      <c r="A47" s="3"/>
      <c r="B47" s="35" t="s">
        <v>98</v>
      </c>
      <c r="C47" s="10"/>
      <c r="D47" s="10"/>
      <c r="E47" s="3"/>
      <c r="F47" s="3"/>
      <c r="G47" s="10"/>
      <c r="H47" s="10"/>
      <c r="I47" s="10"/>
      <c r="J47" s="10"/>
      <c r="K47" s="3"/>
      <c r="L47" s="3"/>
      <c r="M47" s="10"/>
      <c r="N47" s="10"/>
    </row>
    <row r="48" spans="1:22" x14ac:dyDescent="0.25">
      <c r="A48" s="3"/>
      <c r="B48" s="21" t="s">
        <v>95</v>
      </c>
      <c r="C48" s="10"/>
      <c r="D48" s="10"/>
      <c r="E48" s="3"/>
      <c r="F48" s="3"/>
      <c r="G48" s="10"/>
      <c r="H48" s="10"/>
      <c r="I48" s="10"/>
      <c r="J48" s="10"/>
      <c r="K48" s="3"/>
      <c r="L48" s="3"/>
      <c r="M48" s="10"/>
      <c r="N48" s="10"/>
    </row>
    <row r="49" spans="1:14" x14ac:dyDescent="0.25">
      <c r="B49" s="67" t="s">
        <v>413</v>
      </c>
      <c r="C49" s="10"/>
      <c r="D49" s="10"/>
      <c r="E49" s="3"/>
      <c r="F49" s="3"/>
      <c r="G49" s="10"/>
      <c r="H49" s="10"/>
      <c r="I49" s="10"/>
      <c r="J49" s="10"/>
      <c r="K49" s="3"/>
      <c r="L49" s="3"/>
      <c r="M49" s="10"/>
      <c r="N49" s="10"/>
    </row>
    <row r="50" spans="1:14" x14ac:dyDescent="0.25">
      <c r="A50" s="3" t="s">
        <v>594</v>
      </c>
      <c r="B50" s="36" t="s">
        <v>422</v>
      </c>
      <c r="C50" s="10"/>
      <c r="D50" s="10"/>
      <c r="E50" s="3"/>
      <c r="F50" s="3"/>
      <c r="G50" s="10"/>
      <c r="H50" s="10"/>
      <c r="I50" s="10"/>
      <c r="J50" s="10"/>
      <c r="K50" s="3"/>
      <c r="L50" s="3"/>
      <c r="M50" s="10"/>
      <c r="N50" s="10"/>
    </row>
    <row r="51" spans="1:14" x14ac:dyDescent="0.25">
      <c r="A51" s="3"/>
      <c r="B51" s="4" t="s">
        <v>94</v>
      </c>
      <c r="C51" s="10"/>
      <c r="D51" s="10"/>
      <c r="E51" s="3"/>
      <c r="F51" s="10"/>
      <c r="G51" s="10"/>
      <c r="H51" s="10"/>
      <c r="I51" s="10"/>
      <c r="J51" s="10"/>
      <c r="K51" s="3"/>
      <c r="L51" s="10"/>
      <c r="M51" s="10"/>
      <c r="N51" s="10"/>
    </row>
    <row r="52" spans="1:14" x14ac:dyDescent="0.25">
      <c r="A52" s="3"/>
      <c r="B52" s="65" t="s">
        <v>96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C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3" t="s">
        <v>595</v>
      </c>
      <c r="B54" s="21" t="s">
        <v>103</v>
      </c>
      <c r="C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3"/>
      <c r="B55" s="21" t="s">
        <v>419</v>
      </c>
      <c r="C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3"/>
      <c r="B56" s="67" t="s">
        <v>415</v>
      </c>
      <c r="C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3"/>
      <c r="B57" s="61" t="s">
        <v>425</v>
      </c>
      <c r="C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B58" s="4" t="s">
        <v>97</v>
      </c>
      <c r="C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B59" s="21" t="s">
        <v>99</v>
      </c>
      <c r="C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3"/>
      <c r="B60" s="36" t="s">
        <v>104</v>
      </c>
      <c r="C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3"/>
      <c r="B61" s="4" t="s">
        <v>432</v>
      </c>
      <c r="C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3"/>
      <c r="B62" s="36" t="s">
        <v>101</v>
      </c>
      <c r="C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B63" s="67" t="s">
        <v>102</v>
      </c>
      <c r="C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3" t="s">
        <v>596</v>
      </c>
      <c r="B65" s="36" t="s">
        <v>421</v>
      </c>
      <c r="C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3"/>
      <c r="B66" s="35" t="s">
        <v>431</v>
      </c>
      <c r="C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s="3"/>
      <c r="C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A68" s="3" t="s">
        <v>597</v>
      </c>
      <c r="B68" s="4" t="s">
        <v>418</v>
      </c>
      <c r="C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B69" s="21" t="s">
        <v>428</v>
      </c>
      <c r="C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B70" s="21" t="s">
        <v>416</v>
      </c>
      <c r="C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B71" s="65" t="s">
        <v>106</v>
      </c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C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C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A74" t="s">
        <v>598</v>
      </c>
      <c r="B74" s="35" t="s">
        <v>107</v>
      </c>
      <c r="C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B75" s="21" t="s">
        <v>414</v>
      </c>
      <c r="C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B76" s="4" t="s">
        <v>429</v>
      </c>
      <c r="C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B77" s="4" t="s">
        <v>417</v>
      </c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A78" s="10"/>
      <c r="B78" s="36" t="s">
        <v>420</v>
      </c>
      <c r="C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A79" s="3"/>
      <c r="B79" s="67" t="s">
        <v>427</v>
      </c>
      <c r="C79" s="10"/>
      <c r="D79" s="10" t="s">
        <v>614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B80" s="65" t="s">
        <v>426</v>
      </c>
      <c r="C80" s="10"/>
      <c r="D80" s="10" t="s">
        <v>618</v>
      </c>
    </row>
    <row r="81" spans="2:4" x14ac:dyDescent="0.25">
      <c r="B81" s="65" t="s">
        <v>100</v>
      </c>
      <c r="C81" s="10"/>
      <c r="D81" s="3" t="s">
        <v>574</v>
      </c>
    </row>
    <row r="83" spans="2:4" x14ac:dyDescent="0.25">
      <c r="B83" s="61" t="s">
        <v>430</v>
      </c>
    </row>
    <row r="84" spans="2:4" x14ac:dyDescent="0.25">
      <c r="B84" s="4" t="s">
        <v>423</v>
      </c>
    </row>
    <row r="85" spans="2:4" x14ac:dyDescent="0.25">
      <c r="B85" s="4" t="s">
        <v>424</v>
      </c>
    </row>
    <row r="86" spans="2:4" x14ac:dyDescent="0.25">
      <c r="B86" s="4" t="s">
        <v>203</v>
      </c>
    </row>
    <row r="87" spans="2:4" x14ac:dyDescent="0.25">
      <c r="B87" s="21" t="s">
        <v>204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3"/>
  <sheetViews>
    <sheetView workbookViewId="0">
      <selection activeCell="B29" sqref="B29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1">
        <v>2120050</v>
      </c>
      <c r="B2" s="85" t="s">
        <v>116</v>
      </c>
      <c r="C2" s="3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</v>
      </c>
      <c r="D2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33"/>
      <c r="F2" s="29"/>
      <c r="G2" s="10"/>
      <c r="H2" s="10">
        <f t="shared" ref="H2:H34" ca="1" si="0">SUM(C2:G2)</f>
        <v>6</v>
      </c>
      <c r="I2" s="3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2" s="103">
        <v>0.7</v>
      </c>
      <c r="K2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" s="10">
        <v>150</v>
      </c>
      <c r="M2" s="10">
        <v>5</v>
      </c>
      <c r="N2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2" s="17" t="s">
        <v>7</v>
      </c>
      <c r="P2" s="10" t="s">
        <v>709</v>
      </c>
      <c r="Q2" s="10" t="s">
        <v>7</v>
      </c>
      <c r="R2" s="10"/>
      <c r="S2" s="10"/>
      <c r="T2" s="10"/>
    </row>
    <row r="3" spans="1:20" x14ac:dyDescent="0.25">
      <c r="A3" s="11">
        <v>2120270</v>
      </c>
      <c r="B3" s="85" t="s">
        <v>400</v>
      </c>
      <c r="C3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3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" s="12"/>
      <c r="F3" s="29"/>
      <c r="G3" s="10"/>
      <c r="H3" s="10">
        <f t="shared" ca="1" si="0"/>
        <v>12</v>
      </c>
      <c r="I3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30</v>
      </c>
      <c r="J3" s="103">
        <f ca="1" xml:space="preserve"> INDEX(Modifiers[],MATCH(MID(CELL("filename",$A$1),SEARCH("]",CELL("filename",$A$1))+1,31),Modifiers[Weapon Type],0),MATCH(J$1,Modifiers[#Headers],0))</f>
        <v>0.9</v>
      </c>
      <c r="K3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3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3" s="17" t="s">
        <v>7</v>
      </c>
      <c r="P3" s="10" t="s">
        <v>686</v>
      </c>
      <c r="Q3" s="10" t="s">
        <v>7</v>
      </c>
      <c r="R3" s="10"/>
      <c r="S3" s="10"/>
      <c r="T3" s="10"/>
    </row>
    <row r="4" spans="1:20" x14ac:dyDescent="0.25">
      <c r="A4" s="11">
        <v>2120010</v>
      </c>
      <c r="B4" s="85" t="s">
        <v>110</v>
      </c>
      <c r="C4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4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33"/>
      <c r="F4" s="29"/>
      <c r="G4" s="10"/>
      <c r="H4" s="10">
        <f t="shared" ca="1" si="0"/>
        <v>15</v>
      </c>
      <c r="I4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4" s="103">
        <f ca="1" xml:space="preserve"> INDEX(Modifiers[],MATCH(MID(CELL("filename",$A$1),SEARCH("]",CELL("filename",$A$1))+1,31),Modifiers[Weapon Type],0),MATCH(J$1,Modifiers[#Headers],0))</f>
        <v>0.9</v>
      </c>
      <c r="K4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4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4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4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4" s="17" t="s">
        <v>7</v>
      </c>
      <c r="P4" s="10" t="s">
        <v>663</v>
      </c>
      <c r="Q4" s="10" t="s">
        <v>9</v>
      </c>
      <c r="R4" s="10"/>
      <c r="S4" s="10"/>
      <c r="T4" s="10"/>
    </row>
    <row r="5" spans="1:20" x14ac:dyDescent="0.25">
      <c r="A5" s="11">
        <v>2120080</v>
      </c>
      <c r="B5" s="85" t="s">
        <v>112</v>
      </c>
      <c r="C5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5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5" s="12"/>
      <c r="F5" s="29"/>
      <c r="G5" s="10"/>
      <c r="H5" s="10">
        <f t="shared" ca="1" si="0"/>
        <v>15</v>
      </c>
      <c r="I5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35</v>
      </c>
      <c r="J5" s="103">
        <f ca="1" xml:space="preserve"> INDEX(Modifiers[],MATCH(MID(CELL("filename",$A$1),SEARCH("]",CELL("filename",$A$1))+1,31),Modifiers[Weapon Type],0),MATCH(J$1,Modifiers[#Headers],0))</f>
        <v>0.9</v>
      </c>
      <c r="K5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5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5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5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5" s="17" t="s">
        <v>7</v>
      </c>
      <c r="P5" s="10" t="s">
        <v>642</v>
      </c>
      <c r="Q5" s="10" t="s">
        <v>7</v>
      </c>
      <c r="R5" s="10"/>
      <c r="S5" s="10"/>
      <c r="T5" s="10"/>
    </row>
    <row r="6" spans="1:20" x14ac:dyDescent="0.25">
      <c r="A6" s="11">
        <v>2120000</v>
      </c>
      <c r="B6" s="85" t="s">
        <v>108</v>
      </c>
      <c r="C6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6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6" s="12"/>
      <c r="F6" s="29"/>
      <c r="G6" s="10"/>
      <c r="H6" s="10">
        <f t="shared" ca="1" si="0"/>
        <v>18</v>
      </c>
      <c r="I6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43</v>
      </c>
      <c r="J6" s="103">
        <f ca="1" xml:space="preserve"> INDEX(Modifiers[],MATCH(MID(CELL("filename",$A$1),SEARCH("]",CELL("filename",$A$1))+1,31),Modifiers[Weapon Type],0),MATCH(J$1,Modifiers[#Headers],0))</f>
        <v>0.9</v>
      </c>
      <c r="K6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6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6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6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6" s="17" t="s">
        <v>7</v>
      </c>
      <c r="P6" s="10" t="s">
        <v>668</v>
      </c>
      <c r="Q6" s="10" t="s">
        <v>7</v>
      </c>
      <c r="R6" s="10"/>
      <c r="S6" s="10"/>
      <c r="T6" s="10"/>
    </row>
    <row r="7" spans="1:20" x14ac:dyDescent="0.25">
      <c r="A7" s="11">
        <v>2120190</v>
      </c>
      <c r="B7" s="85" t="s">
        <v>406</v>
      </c>
      <c r="C7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7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2"/>
      <c r="F7" s="29"/>
      <c r="G7" s="10"/>
      <c r="H7" s="10">
        <f t="shared" ca="1" si="0"/>
        <v>18</v>
      </c>
      <c r="I7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43</v>
      </c>
      <c r="J7" s="103">
        <f ca="1" xml:space="preserve"> INDEX(Modifiers[],MATCH(MID(CELL("filename",$A$1),SEARCH("]",CELL("filename",$A$1))+1,31),Modifiers[Weapon Type],0),MATCH(J$1,Modifiers[#Headers],0))</f>
        <v>0.9</v>
      </c>
      <c r="K7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7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7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7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7" s="17" t="s">
        <v>7</v>
      </c>
      <c r="P7" s="10" t="s">
        <v>643</v>
      </c>
      <c r="Q7" s="10" t="s">
        <v>21</v>
      </c>
      <c r="R7" s="10"/>
      <c r="S7" s="10"/>
      <c r="T7" s="10"/>
    </row>
    <row r="8" spans="1:20" x14ac:dyDescent="0.25">
      <c r="A8" s="11">
        <v>2120040</v>
      </c>
      <c r="B8" s="85" t="s">
        <v>114</v>
      </c>
      <c r="C8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8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2"/>
      <c r="F8" s="29"/>
      <c r="G8" s="10"/>
      <c r="H8" s="10">
        <f t="shared" ca="1" si="0"/>
        <v>22.5</v>
      </c>
      <c r="I8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43</v>
      </c>
      <c r="J8" s="103">
        <f ca="1" xml:space="preserve"> INDEX(Modifiers[],MATCH(MID(CELL("filename",$A$1),SEARCH("]",CELL("filename",$A$1))+1,31),Modifiers[Weapon Type],0),MATCH(J$1,Modifiers[#Headers],0))</f>
        <v>0.9</v>
      </c>
      <c r="K8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8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8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8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8" s="17" t="s">
        <v>7</v>
      </c>
      <c r="P8" s="10" t="s">
        <v>711</v>
      </c>
      <c r="Q8" s="10" t="s">
        <v>12</v>
      </c>
      <c r="R8" s="10"/>
      <c r="S8" s="10"/>
      <c r="T8" s="10"/>
    </row>
    <row r="9" spans="1:20" x14ac:dyDescent="0.25">
      <c r="A9" s="11">
        <v>2120170</v>
      </c>
      <c r="B9" s="85" t="s">
        <v>402</v>
      </c>
      <c r="C9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9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22.5</v>
      </c>
      <c r="I9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9" s="103">
        <f ca="1" xml:space="preserve"> INDEX(Modifiers[],MATCH(MID(CELL("filename",$A$1),SEARCH("]",CELL("filename",$A$1))+1,31),Modifiers[Weapon Type],0),MATCH(J$1,Modifiers[#Headers],0))</f>
        <v>0.9</v>
      </c>
      <c r="K9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9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9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9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9" s="17" t="s">
        <v>7</v>
      </c>
      <c r="P9" s="10" t="s">
        <v>669</v>
      </c>
      <c r="Q9" s="10" t="s">
        <v>12</v>
      </c>
      <c r="R9" s="10"/>
      <c r="S9" s="10"/>
      <c r="T9" s="10"/>
    </row>
    <row r="10" spans="1:20" x14ac:dyDescent="0.25">
      <c r="A10" s="11">
        <v>2120260</v>
      </c>
      <c r="B10" s="85" t="s">
        <v>408</v>
      </c>
      <c r="C10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10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2"/>
      <c r="F10" s="29"/>
      <c r="G10" s="10"/>
      <c r="H10" s="10">
        <f t="shared" ca="1" si="0"/>
        <v>22.5</v>
      </c>
      <c r="I10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50</v>
      </c>
      <c r="J10" s="103">
        <f ca="1" xml:space="preserve"> INDEX(Modifiers[],MATCH(MID(CELL("filename",$A$1),SEARCH("]",CELL("filename",$A$1))+1,31),Modifiers[Weapon Type],0),MATCH(J$1,Modifiers[#Headers],0))</f>
        <v>0.9</v>
      </c>
      <c r="K10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0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0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0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645</v>
      </c>
      <c r="Q10" s="10" t="s">
        <v>7</v>
      </c>
      <c r="R10" s="10"/>
      <c r="S10" s="10"/>
      <c r="T10" s="10"/>
    </row>
    <row r="11" spans="1:20" x14ac:dyDescent="0.25">
      <c r="A11" s="11">
        <v>2120120</v>
      </c>
      <c r="B11" s="85" t="s">
        <v>117</v>
      </c>
      <c r="C11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11" s="6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7.5</v>
      </c>
      <c r="E11" s="17" t="s">
        <v>254</v>
      </c>
      <c r="F11" s="29"/>
      <c r="G11" s="10"/>
      <c r="H11" s="10">
        <f t="shared" ca="1" si="0"/>
        <v>22.5</v>
      </c>
      <c r="I11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50</v>
      </c>
      <c r="J11" s="103">
        <f ca="1" xml:space="preserve"> INDEX(Modifiers[],MATCH(MID(CELL("filename",$A$1),SEARCH("]",CELL("filename",$A$1))+1,31),Modifiers[Weapon Type],0),MATCH(J$1,Modifiers[#Headers],0))</f>
        <v>0.9</v>
      </c>
      <c r="K11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1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11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1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1" s="17" t="s">
        <v>7</v>
      </c>
      <c r="P11" s="10" t="s">
        <v>644</v>
      </c>
      <c r="Q11" s="10" t="s">
        <v>27</v>
      </c>
      <c r="R11" s="10"/>
      <c r="S11" s="10"/>
      <c r="T11" s="10"/>
    </row>
    <row r="12" spans="1:20" x14ac:dyDescent="0.25">
      <c r="A12" s="11">
        <v>2120150</v>
      </c>
      <c r="B12" s="85" t="s">
        <v>405</v>
      </c>
      <c r="C12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12" s="5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2" s="31" t="s">
        <v>253</v>
      </c>
      <c r="F12" s="29"/>
      <c r="G12" s="10"/>
      <c r="H12" s="10">
        <f t="shared" ca="1" si="0"/>
        <v>27</v>
      </c>
      <c r="I12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2" s="103">
        <f ca="1" xml:space="preserve"> INDEX(Modifiers[],MATCH(MID(CELL("filename",$A$1),SEARCH("]",CELL("filename",$A$1))+1,31),Modifiers[Weapon Type],0),MATCH(J$1,Modifiers[#Headers],0))</f>
        <v>0.9</v>
      </c>
      <c r="K12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2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2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2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2" s="17" t="s">
        <v>7</v>
      </c>
      <c r="P12" s="10" t="s">
        <v>650</v>
      </c>
      <c r="Q12" s="10" t="s">
        <v>19</v>
      </c>
      <c r="R12" s="10"/>
      <c r="S12" s="10"/>
      <c r="T12" s="10"/>
    </row>
    <row r="13" spans="1:20" x14ac:dyDescent="0.25">
      <c r="A13" s="11">
        <v>2120090</v>
      </c>
      <c r="B13" s="85" t="s">
        <v>113</v>
      </c>
      <c r="C13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13" s="5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3" s="17" t="s">
        <v>253</v>
      </c>
      <c r="F13" s="29"/>
      <c r="G13" s="10"/>
      <c r="H13" s="10">
        <f t="shared" ca="1" si="0"/>
        <v>27</v>
      </c>
      <c r="I13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3" s="103">
        <f ca="1" xml:space="preserve"> INDEX(Modifiers[],MATCH(MID(CELL("filename",$A$1),SEARCH("]",CELL("filename",$A$1))+1,31),Modifiers[Weapon Type],0),MATCH(J$1,Modifiers[#Headers],0))</f>
        <v>0.9</v>
      </c>
      <c r="K13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3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13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3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3" s="17" t="s">
        <v>7</v>
      </c>
      <c r="P13" s="10" t="s">
        <v>704</v>
      </c>
      <c r="Q13" s="10" t="s">
        <v>19</v>
      </c>
      <c r="R13" s="10"/>
      <c r="S13" s="10"/>
      <c r="T13" s="10"/>
    </row>
    <row r="14" spans="1:20" x14ac:dyDescent="0.25">
      <c r="A14" s="11">
        <v>2120110</v>
      </c>
      <c r="B14" s="85" t="s">
        <v>118</v>
      </c>
      <c r="C14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14" s="7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14" s="17" t="s">
        <v>257</v>
      </c>
      <c r="F14" s="29"/>
      <c r="G14" s="10"/>
      <c r="H14" s="10">
        <f t="shared" ca="1" si="0"/>
        <v>27</v>
      </c>
      <c r="I14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50</v>
      </c>
      <c r="J14" s="103">
        <f ca="1" xml:space="preserve"> INDEX(Modifiers[],MATCH(MID(CELL("filename",$A$1),SEARCH("]",CELL("filename",$A$1))+1,31),Modifiers[Weapon Type],0),MATCH(J$1,Modifiers[#Headers],0))</f>
        <v>0.9</v>
      </c>
      <c r="K14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4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4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4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4" s="17" t="s">
        <v>7</v>
      </c>
      <c r="P14" s="10" t="s">
        <v>647</v>
      </c>
      <c r="Q14" s="10" t="s">
        <v>7</v>
      </c>
      <c r="R14" s="10"/>
      <c r="S14" s="10"/>
      <c r="T14" s="10"/>
    </row>
    <row r="15" spans="1:20" x14ac:dyDescent="0.25">
      <c r="A15" s="11">
        <v>2120060</v>
      </c>
      <c r="B15" s="85" t="s">
        <v>120</v>
      </c>
      <c r="C15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15" s="6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5" s="31" t="s">
        <v>254</v>
      </c>
      <c r="F15" s="29"/>
      <c r="G15" s="10"/>
      <c r="H15" s="10">
        <f t="shared" ca="1" si="0"/>
        <v>27</v>
      </c>
      <c r="I15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65</v>
      </c>
      <c r="J15" s="103">
        <f ca="1" xml:space="preserve"> INDEX(Modifiers[],MATCH(MID(CELL("filename",$A$1),SEARCH("]",CELL("filename",$A$1))+1,31),Modifiers[Weapon Type],0),MATCH(J$1,Modifiers[#Headers],0))</f>
        <v>0.9</v>
      </c>
      <c r="K15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5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5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7</v>
      </c>
      <c r="N15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5" s="17" t="s">
        <v>7</v>
      </c>
      <c r="P15" s="10" t="s">
        <v>705</v>
      </c>
      <c r="Q15" s="10" t="s">
        <v>23</v>
      </c>
      <c r="R15" s="10"/>
      <c r="S15" s="10"/>
      <c r="T15" s="10"/>
    </row>
    <row r="16" spans="1:20" x14ac:dyDescent="0.25">
      <c r="A16" s="11">
        <v>2120010</v>
      </c>
      <c r="B16" s="85" t="s">
        <v>122</v>
      </c>
      <c r="C16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16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6" s="12"/>
      <c r="F16" s="29"/>
      <c r="G16" s="10"/>
      <c r="H16" s="10">
        <f t="shared" ca="1" si="0"/>
        <v>27</v>
      </c>
      <c r="I16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6" s="103">
        <f ca="1" xml:space="preserve"> INDEX(Modifiers[],MATCH(MID(CELL("filename",$A$1),SEARCH("]",CELL("filename",$A$1))+1,31),Modifiers[Weapon Type],0),MATCH(J$1,Modifiers[#Headers],0))</f>
        <v>0.9</v>
      </c>
      <c r="K16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6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6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6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6" s="17" t="s">
        <v>7</v>
      </c>
      <c r="P16" s="10" t="s">
        <v>648</v>
      </c>
      <c r="Q16" s="10" t="s">
        <v>7</v>
      </c>
      <c r="R16" s="10"/>
      <c r="S16" s="10"/>
      <c r="T16" s="10"/>
    </row>
    <row r="17" spans="1:22" x14ac:dyDescent="0.25">
      <c r="A17" s="11">
        <v>2120030</v>
      </c>
      <c r="B17" s="85" t="s">
        <v>115</v>
      </c>
      <c r="C17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7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7" s="33"/>
      <c r="F17" s="29"/>
      <c r="G17" s="10"/>
      <c r="H17" s="10">
        <f t="shared" ca="1" si="0"/>
        <v>30</v>
      </c>
      <c r="I17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7" s="103">
        <f ca="1" xml:space="preserve"> INDEX(Modifiers[],MATCH(MID(CELL("filename",$A$1),SEARCH("]",CELL("filename",$A$1))+1,31),Modifiers[Weapon Type],0),MATCH(J$1,Modifiers[#Headers],0))</f>
        <v>0.9</v>
      </c>
      <c r="K17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7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350</v>
      </c>
      <c r="M17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7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7" s="17" t="s">
        <v>7</v>
      </c>
      <c r="P17" s="10" t="s">
        <v>649</v>
      </c>
      <c r="Q17" s="10" t="s">
        <v>7</v>
      </c>
      <c r="R17" s="10"/>
      <c r="S17" s="10"/>
      <c r="T17" s="10"/>
    </row>
    <row r="18" spans="1:22" x14ac:dyDescent="0.25">
      <c r="A18" s="11">
        <v>2120250</v>
      </c>
      <c r="B18" s="85" t="s">
        <v>409</v>
      </c>
      <c r="C18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18" s="6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10.5</v>
      </c>
      <c r="E18" s="31" t="s">
        <v>254</v>
      </c>
      <c r="F18" s="29"/>
      <c r="G18" s="10"/>
      <c r="H18" s="10">
        <f t="shared" ca="1" si="0"/>
        <v>31.5</v>
      </c>
      <c r="I18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8" s="103">
        <f ca="1" xml:space="preserve"> INDEX(Modifiers[],MATCH(MID(CELL("filename",$A$1),SEARCH("]",CELL("filename",$A$1))+1,31),Modifiers[Weapon Type],0),MATCH(J$1,Modifiers[#Headers],0))</f>
        <v>0.9</v>
      </c>
      <c r="K18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8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8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8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8" s="17" t="s">
        <v>7</v>
      </c>
      <c r="P18" s="10" t="s">
        <v>652</v>
      </c>
      <c r="Q18" s="10" t="s">
        <v>33</v>
      </c>
      <c r="R18" s="10"/>
      <c r="S18" s="10"/>
      <c r="T18" s="10"/>
    </row>
    <row r="19" spans="1:22" x14ac:dyDescent="0.25">
      <c r="A19" s="11">
        <v>2120180</v>
      </c>
      <c r="B19" s="85" t="s">
        <v>412</v>
      </c>
      <c r="C19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19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12"/>
      <c r="F19" s="29"/>
      <c r="G19" s="10"/>
      <c r="H19" s="10">
        <f t="shared" ca="1" si="0"/>
        <v>36</v>
      </c>
      <c r="I19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19" s="103">
        <f ca="1" xml:space="preserve"> INDEX(Modifiers[],MATCH(MID(CELL("filename",$A$1),SEARCH("]",CELL("filename",$A$1))+1,31),Modifiers[Weapon Type],0),MATCH(J$1,Modifiers[#Headers],0))</f>
        <v>0.9</v>
      </c>
      <c r="K19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9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19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9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19" s="17" t="s">
        <v>7</v>
      </c>
      <c r="P19" s="10" t="s">
        <v>651</v>
      </c>
      <c r="Q19" s="10" t="s">
        <v>7</v>
      </c>
      <c r="R19" s="10"/>
      <c r="S19" s="10"/>
      <c r="T19" s="10"/>
    </row>
    <row r="20" spans="1:22" x14ac:dyDescent="0.25">
      <c r="A20" s="11">
        <v>2120230</v>
      </c>
      <c r="B20" s="85" t="s">
        <v>398</v>
      </c>
      <c r="C20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0" s="2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20" s="31" t="s">
        <v>255</v>
      </c>
      <c r="F20" s="29"/>
      <c r="G20" s="10"/>
      <c r="H20" s="10">
        <f t="shared" ca="1" si="0"/>
        <v>40.5</v>
      </c>
      <c r="I20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20" s="103">
        <f ca="1" xml:space="preserve"> INDEX(Modifiers[],MATCH(MID(CELL("filename",$A$1),SEARCH("]",CELL("filename",$A$1))+1,31),Modifiers[Weapon Type],0),MATCH(J$1,Modifiers[#Headers],0))</f>
        <v>0.9</v>
      </c>
      <c r="K20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0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0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0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0" s="17" t="s">
        <v>7</v>
      </c>
      <c r="P20" s="10" t="s">
        <v>654</v>
      </c>
      <c r="Q20" s="10" t="s">
        <v>8</v>
      </c>
      <c r="R20" s="10"/>
      <c r="S20" s="10"/>
      <c r="T20" s="10"/>
    </row>
    <row r="21" spans="1:22" x14ac:dyDescent="0.25">
      <c r="A21" s="11">
        <v>2120220</v>
      </c>
      <c r="B21" s="85" t="s">
        <v>401</v>
      </c>
      <c r="C21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21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33"/>
      <c r="F21" s="29"/>
      <c r="G21" s="10"/>
      <c r="H21" s="10">
        <f t="shared" ca="1" si="0"/>
        <v>36</v>
      </c>
      <c r="I21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50</v>
      </c>
      <c r="J21" s="103">
        <f ca="1" xml:space="preserve"> INDEX(Modifiers[],MATCH(MID(CELL("filename",$A$1),SEARCH("]",CELL("filename",$A$1))+1,31),Modifiers[Weapon Type],0),MATCH(J$1,Modifiers[#Headers],0))</f>
        <v>0.9</v>
      </c>
      <c r="K21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1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375</v>
      </c>
      <c r="M21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1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1" s="17" t="s">
        <v>7</v>
      </c>
      <c r="P21" s="10" t="s">
        <v>653</v>
      </c>
      <c r="Q21" s="10" t="s">
        <v>7</v>
      </c>
      <c r="R21" s="10"/>
      <c r="S21" s="10"/>
      <c r="T21" s="10"/>
    </row>
    <row r="22" spans="1:22" x14ac:dyDescent="0.25">
      <c r="A22" s="11">
        <v>2120070</v>
      </c>
      <c r="B22" s="87" t="s">
        <v>119</v>
      </c>
      <c r="C22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22" s="7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22" s="31" t="s">
        <v>257</v>
      </c>
      <c r="F22" s="29"/>
      <c r="G22" s="10"/>
      <c r="H22" s="10">
        <f t="shared" ca="1" si="0"/>
        <v>39</v>
      </c>
      <c r="I22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22" s="103">
        <f ca="1" xml:space="preserve"> INDEX(Modifiers[],MATCH(MID(CELL("filename",$A$1),SEARCH("]",CELL("filename",$A$1))+1,31),Modifiers[Weapon Type],0),MATCH(J$1,Modifiers[#Headers],0))</f>
        <v>0.9</v>
      </c>
      <c r="K22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2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2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2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2" s="17" t="s">
        <v>7</v>
      </c>
      <c r="P22" s="10" t="s">
        <v>688</v>
      </c>
      <c r="Q22" s="10" t="s">
        <v>7</v>
      </c>
      <c r="R22" s="10"/>
      <c r="S22" s="10"/>
      <c r="T22" s="10"/>
    </row>
    <row r="23" spans="1:22" x14ac:dyDescent="0.25">
      <c r="A23" s="11">
        <v>2120200</v>
      </c>
      <c r="B23" s="85" t="s">
        <v>399</v>
      </c>
      <c r="C23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23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3" s="12"/>
      <c r="F23" s="29"/>
      <c r="G23" s="10"/>
      <c r="H23" s="10">
        <f t="shared" ca="1" si="0"/>
        <v>45</v>
      </c>
      <c r="I23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23" s="103">
        <f ca="1" xml:space="preserve"> INDEX(Modifiers[],MATCH(MID(CELL("filename",$A$1),SEARCH("]",CELL("filename",$A$1))+1,31),Modifiers[Weapon Type],0),MATCH(J$1,Modifiers[#Headers],0))</f>
        <v>0.9</v>
      </c>
      <c r="K23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3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3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3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3" s="17" t="s">
        <v>7</v>
      </c>
      <c r="P23" s="10" t="s">
        <v>658</v>
      </c>
      <c r="Q23" s="10"/>
      <c r="R23" s="10"/>
      <c r="S23" s="10"/>
      <c r="T23" s="10"/>
      <c r="V23" s="21" t="s">
        <v>25</v>
      </c>
    </row>
    <row r="24" spans="1:22" x14ac:dyDescent="0.25">
      <c r="A24" s="11">
        <v>2120160</v>
      </c>
      <c r="B24" s="85" t="s">
        <v>410</v>
      </c>
      <c r="C24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24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4" s="33"/>
      <c r="F24" s="29"/>
      <c r="G24" s="10"/>
      <c r="H24" s="10">
        <f t="shared" ca="1" si="0"/>
        <v>45</v>
      </c>
      <c r="I24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24" s="103">
        <f ca="1" xml:space="preserve"> INDEX(Modifiers[],MATCH(MID(CELL("filename",$A$1),SEARCH("]",CELL("filename",$A$1))+1,31),Modifiers[Weapon Type],0),MATCH(J$1,Modifiers[#Headers],0))</f>
        <v>0.9</v>
      </c>
      <c r="K24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4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4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4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4" s="17" t="s">
        <v>7</v>
      </c>
      <c r="P24" s="10" t="s">
        <v>657</v>
      </c>
      <c r="Q24" s="10"/>
      <c r="R24" s="10"/>
      <c r="S24" s="10"/>
      <c r="T24" s="10"/>
      <c r="V24" s="4" t="s">
        <v>38</v>
      </c>
    </row>
    <row r="25" spans="1:22" x14ac:dyDescent="0.25">
      <c r="A25" s="11">
        <v>2120210</v>
      </c>
      <c r="B25" s="85" t="s">
        <v>397</v>
      </c>
      <c r="C25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25" s="5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15</v>
      </c>
      <c r="E25" s="17" t="s">
        <v>253</v>
      </c>
      <c r="F25" s="29"/>
      <c r="G25" s="10"/>
      <c r="H25" s="10">
        <f t="shared" ca="1" si="0"/>
        <v>45</v>
      </c>
      <c r="I25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23</v>
      </c>
      <c r="J25" s="103">
        <f ca="1" xml:space="preserve"> INDEX(Modifiers[],MATCH(MID(CELL("filename",$A$1),SEARCH("]",CELL("filename",$A$1))+1,31),Modifiers[Weapon Type],0),MATCH(J$1,Modifiers[#Headers],0))</f>
        <v>0.9</v>
      </c>
      <c r="K25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5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5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5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5" s="17" t="s">
        <v>179</v>
      </c>
      <c r="P25" s="10" t="s">
        <v>656</v>
      </c>
      <c r="Q25" s="10" t="s">
        <v>18</v>
      </c>
      <c r="R25" s="10"/>
      <c r="S25" s="10" t="s">
        <v>10</v>
      </c>
      <c r="T25" s="10"/>
    </row>
    <row r="26" spans="1:22" x14ac:dyDescent="0.25">
      <c r="A26" s="11">
        <v>2120130</v>
      </c>
      <c r="B26" s="85" t="s">
        <v>121</v>
      </c>
      <c r="C26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26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33"/>
      <c r="F26" s="29"/>
      <c r="G26" s="10"/>
      <c r="H26" s="10">
        <f t="shared" ca="1" si="0"/>
        <v>45</v>
      </c>
      <c r="I26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65</v>
      </c>
      <c r="J26" s="103">
        <f ca="1" xml:space="preserve"> INDEX(Modifiers[],MATCH(MID(CELL("filename",$A$1),SEARCH("]",CELL("filename",$A$1))+1,31),Modifiers[Weapon Type],0),MATCH(J$1,Modifiers[#Headers],0))</f>
        <v>0.9</v>
      </c>
      <c r="K26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6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26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6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6" s="17" t="s">
        <v>7</v>
      </c>
      <c r="P26" s="10" t="s">
        <v>655</v>
      </c>
      <c r="Q26" s="10" t="s">
        <v>7</v>
      </c>
      <c r="R26" s="10"/>
      <c r="S26" s="10"/>
      <c r="T26" s="10"/>
    </row>
    <row r="27" spans="1:22" x14ac:dyDescent="0.25">
      <c r="A27" s="11">
        <v>2120275</v>
      </c>
      <c r="B27" s="87" t="s">
        <v>403</v>
      </c>
      <c r="C27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27" s="8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22.5</v>
      </c>
      <c r="E27" s="17" t="s">
        <v>256</v>
      </c>
      <c r="F27" s="29"/>
      <c r="G27" s="10"/>
      <c r="H27" s="10">
        <f t="shared" ca="1" si="0"/>
        <v>45</v>
      </c>
      <c r="I27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65</v>
      </c>
      <c r="J27" s="103">
        <f ca="1" xml:space="preserve"> INDEX(Modifiers[],MATCH(MID(CELL("filename",$A$1),SEARCH("]",CELL("filename",$A$1))+1,31),Modifiers[Weapon Type],0),MATCH(J$1,Modifiers[#Headers],0))</f>
        <v>0.9</v>
      </c>
      <c r="K27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7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7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7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7" s="17" t="s">
        <v>7</v>
      </c>
      <c r="P27" s="10" t="s">
        <v>689</v>
      </c>
      <c r="Q27" s="10"/>
      <c r="R27" s="10"/>
      <c r="S27" s="10"/>
      <c r="T27" s="10"/>
      <c r="V27" s="21" t="s">
        <v>111</v>
      </c>
    </row>
    <row r="28" spans="1:22" x14ac:dyDescent="0.25">
      <c r="A28" s="11">
        <v>2120140</v>
      </c>
      <c r="B28" s="87" t="s">
        <v>109</v>
      </c>
      <c r="C28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52.5</v>
      </c>
      <c r="D28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8" s="10"/>
      <c r="F28" s="29"/>
      <c r="G28" s="10"/>
      <c r="H28" s="10">
        <f t="shared" ca="1" si="0"/>
        <v>52.5</v>
      </c>
      <c r="I28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75</v>
      </c>
      <c r="J28" s="103">
        <f ca="1" xml:space="preserve"> INDEX(Modifiers[],MATCH(MID(CELL("filename",$A$1),SEARCH("]",CELL("filename",$A$1))+1,31),Modifiers[Weapon Type],0),MATCH(J$1,Modifiers[#Headers],0))</f>
        <v>0.9</v>
      </c>
      <c r="K28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8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8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7</v>
      </c>
      <c r="N28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8" s="17" t="s">
        <v>7</v>
      </c>
      <c r="P28" s="10" t="s">
        <v>716</v>
      </c>
      <c r="Q28" s="10"/>
      <c r="R28" s="10"/>
      <c r="S28" s="10"/>
      <c r="T28" s="10"/>
      <c r="V28" s="4" t="s">
        <v>207</v>
      </c>
    </row>
    <row r="29" spans="1:22" x14ac:dyDescent="0.25">
      <c r="A29" s="11">
        <v>2120240</v>
      </c>
      <c r="B29" s="85" t="s">
        <v>404</v>
      </c>
      <c r="C29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29" s="2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27</v>
      </c>
      <c r="E29" s="31" t="s">
        <v>255</v>
      </c>
      <c r="F29" s="29"/>
      <c r="G29" s="10"/>
      <c r="H29" s="10">
        <f t="shared" ca="1" si="0"/>
        <v>54</v>
      </c>
      <c r="I29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65</v>
      </c>
      <c r="J29" s="103">
        <f ca="1" xml:space="preserve"> INDEX(Modifiers[],MATCH(MID(CELL("filename",$A$1),SEARCH("]",CELL("filename",$A$1))+1,31),Modifiers[Weapon Type],0),MATCH(J$1,Modifiers[#Headers],0))</f>
        <v>0.9</v>
      </c>
      <c r="K29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9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29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9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9" s="17" t="s">
        <v>57</v>
      </c>
      <c r="P29" s="10" t="s">
        <v>659</v>
      </c>
      <c r="Q29" s="10" t="s">
        <v>7</v>
      </c>
      <c r="R29" s="10"/>
      <c r="S29" s="10"/>
      <c r="T29" s="10"/>
    </row>
    <row r="30" spans="1:22" x14ac:dyDescent="0.25">
      <c r="A30" s="11">
        <v>2120051</v>
      </c>
      <c r="B30" s="85" t="s">
        <v>206</v>
      </c>
      <c r="C30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0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0" s="12"/>
      <c r="F30" s="29"/>
      <c r="G30" s="10"/>
      <c r="H30" s="10">
        <f t="shared" ca="1" si="0"/>
        <v>60</v>
      </c>
      <c r="I30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43</v>
      </c>
      <c r="J30" s="103">
        <f ca="1" xml:space="preserve"> INDEX(Modifiers[],MATCH(MID(CELL("filename",$A$1),SEARCH("]",CELL("filename",$A$1))+1,31),Modifiers[Weapon Type],0),MATCH(J$1,Modifiers[#Headers],0))</f>
        <v>0.9</v>
      </c>
      <c r="K30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0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0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0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0" s="17" t="s">
        <v>7</v>
      </c>
      <c r="P30" s="10" t="s">
        <v>693</v>
      </c>
      <c r="Q30" s="10" t="s">
        <v>7</v>
      </c>
      <c r="R30" s="10"/>
      <c r="S30" s="10"/>
      <c r="T30" s="10"/>
    </row>
    <row r="31" spans="1:22" x14ac:dyDescent="0.25">
      <c r="A31" s="11">
        <v>2120205</v>
      </c>
      <c r="B31" s="85" t="s">
        <v>214</v>
      </c>
      <c r="C31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1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12"/>
      <c r="F31" s="29"/>
      <c r="G31" s="10"/>
      <c r="H31" s="10">
        <f t="shared" ca="1" si="0"/>
        <v>60</v>
      </c>
      <c r="I31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31" s="103">
        <f ca="1" xml:space="preserve"> INDEX(Modifiers[],MATCH(MID(CELL("filename",$A$1),SEARCH("]",CELL("filename",$A$1))+1,31),Modifiers[Weapon Type],0),MATCH(J$1,Modifiers[#Headers],0))</f>
        <v>0.9</v>
      </c>
      <c r="K31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1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525</v>
      </c>
      <c r="M31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1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1" s="17" t="s">
        <v>7</v>
      </c>
      <c r="P31" s="10" t="s">
        <v>667</v>
      </c>
      <c r="Q31" s="10"/>
      <c r="R31" s="10"/>
      <c r="S31" s="10"/>
      <c r="T31" s="10"/>
      <c r="V31" s="21" t="s">
        <v>25</v>
      </c>
    </row>
    <row r="32" spans="1:22" x14ac:dyDescent="0.25">
      <c r="A32" s="11">
        <v>2120125</v>
      </c>
      <c r="B32" s="85" t="s">
        <v>407</v>
      </c>
      <c r="C32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2" s="6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31" t="s">
        <v>254</v>
      </c>
      <c r="F32" s="29"/>
      <c r="G32" s="10"/>
      <c r="H32" s="10">
        <f t="shared" ca="1" si="0"/>
        <v>60</v>
      </c>
      <c r="I32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32" s="103">
        <f ca="1" xml:space="preserve"> INDEX(Modifiers[],MATCH(MID(CELL("filename",$A$1),SEARCH("]",CELL("filename",$A$1))+1,31),Modifiers[Weapon Type],0),MATCH(J$1,Modifiers[#Headers],0))</f>
        <v>0.9</v>
      </c>
      <c r="K32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2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2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2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2" s="17" t="s">
        <v>7</v>
      </c>
      <c r="P32" s="10" t="s">
        <v>664</v>
      </c>
      <c r="Q32" s="10" t="s">
        <v>26</v>
      </c>
      <c r="R32" s="10"/>
      <c r="S32" s="10"/>
      <c r="T32" s="10"/>
    </row>
    <row r="33" spans="1:20" x14ac:dyDescent="0.25">
      <c r="A33" s="11">
        <v>2120021</v>
      </c>
      <c r="B33" s="85" t="s">
        <v>205</v>
      </c>
      <c r="C33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3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3" s="12"/>
      <c r="F33" s="29"/>
      <c r="G33" s="10"/>
      <c r="H33" s="10">
        <f t="shared" ca="1" si="0"/>
        <v>60</v>
      </c>
      <c r="I33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33" s="103">
        <f ca="1" xml:space="preserve"> INDEX(Modifiers[],MATCH(MID(CELL("filename",$A$1),SEARCH("]",CELL("filename",$A$1))+1,31),Modifiers[Weapon Type],0),MATCH(J$1,Modifiers[#Headers],0))</f>
        <v>0.9</v>
      </c>
      <c r="K33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3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300</v>
      </c>
      <c r="M33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3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33" s="17" t="s">
        <v>7</v>
      </c>
      <c r="P33" s="10" t="s">
        <v>665</v>
      </c>
      <c r="Q33" s="10" t="s">
        <v>9</v>
      </c>
      <c r="R33" s="10"/>
      <c r="S33" s="10"/>
      <c r="T33" s="10"/>
    </row>
    <row r="34" spans="1:20" x14ac:dyDescent="0.25">
      <c r="A34" s="11">
        <v>2120265</v>
      </c>
      <c r="B34" s="85" t="s">
        <v>411</v>
      </c>
      <c r="C34" s="10">
        <f ca="1" xml:space="preserve"> MROUND(INDEX(BaseDmg[],MATCH(Tab_Maces_2h[[#This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4" s="10">
        <f ca="1" xml:space="preserve"> MROUND(INDEX(BaseDmg[],MATCH(Tab_Maces_2h[[#This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4" s="12"/>
      <c r="F34" s="29"/>
      <c r="G34" s="10"/>
      <c r="H34" s="10">
        <f t="shared" ca="1" si="0"/>
        <v>60</v>
      </c>
      <c r="I34" s="10">
        <f ca="1" xml:space="preserve"> MROUND(INDEX(BaseDmg[],MATCH(Tab_Maces_2h[[#This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58</v>
      </c>
      <c r="J34" s="103">
        <f ca="1" xml:space="preserve"> INDEX(Modifiers[],MATCH(MID(CELL("filename",$A$1),SEARCH("]",CELL("filename",$A$1))+1,31),Modifiers[Weapon Type],0),MATCH(J$1,Modifiers[#Headers],0))</f>
        <v>0.9</v>
      </c>
      <c r="K34" s="10">
        <f ca="1" xml:space="preserve"> MROUND(INDEX(BaseDmg[],MATCH(Tab_Maces_2h[[#This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4" s="10">
        <f ca="1" xml:space="preserve"> MROUND(INDEX(BaseDmg[],MATCH(Tab_Maces_2h[[#This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450</v>
      </c>
      <c r="M34" s="10">
        <f ca="1" xml:space="preserve"> MROUND(INDEX(BaseDmg[],MATCH(Tab_Maces_2h[[#This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4" s="10">
        <f ca="1" xml:space="preserve"> MROUND(INDEX(BaseDmg[],MATCH(Tab_Maces_2h[[#This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4" s="17" t="s">
        <v>7</v>
      </c>
      <c r="P34" s="10" t="s">
        <v>666</v>
      </c>
      <c r="Q34" s="10" t="s">
        <v>7</v>
      </c>
      <c r="R34" s="10"/>
      <c r="S34" s="10"/>
      <c r="T34" s="10"/>
    </row>
    <row r="35" spans="1:20" x14ac:dyDescent="0.25">
      <c r="A35" s="10"/>
      <c r="B35" s="10"/>
      <c r="C35" s="29"/>
      <c r="D35" s="29"/>
      <c r="E35" s="3"/>
      <c r="F35" s="93"/>
      <c r="G35" s="10"/>
      <c r="H35" s="10"/>
      <c r="I35" s="29"/>
      <c r="J35" s="105"/>
      <c r="K35" s="3"/>
      <c r="L35" s="10"/>
      <c r="M35" s="108"/>
      <c r="N35" s="10"/>
    </row>
    <row r="36" spans="1:20" x14ac:dyDescent="0.25">
      <c r="A36" s="10"/>
      <c r="B36" s="10"/>
      <c r="C36" s="29"/>
      <c r="D36" s="29"/>
      <c r="E36" s="3"/>
      <c r="F36" s="93"/>
      <c r="G36" s="10"/>
      <c r="H36" s="10"/>
      <c r="I36" s="29"/>
      <c r="J36" s="105"/>
      <c r="K36" s="3"/>
      <c r="L36" s="10"/>
      <c r="M36" s="108"/>
      <c r="N36" s="10"/>
    </row>
    <row r="37" spans="1:20" x14ac:dyDescent="0.25">
      <c r="A37" s="10"/>
      <c r="B37" s="10" t="s">
        <v>228</v>
      </c>
      <c r="C37" s="29"/>
      <c r="D37" s="29"/>
      <c r="E37" s="3"/>
      <c r="F37" s="93"/>
      <c r="G37" s="10"/>
      <c r="H37" s="10"/>
      <c r="I37" s="29"/>
      <c r="J37" s="105"/>
      <c r="K37" s="3"/>
      <c r="L37" s="10"/>
      <c r="M37" s="108"/>
      <c r="N37" s="10"/>
    </row>
    <row r="38" spans="1:20" x14ac:dyDescent="0.25">
      <c r="A38" s="11"/>
      <c r="B38" s="10"/>
      <c r="C38" s="29"/>
      <c r="D38" s="29"/>
      <c r="E38" s="3"/>
      <c r="F38" s="93"/>
      <c r="G38" s="10"/>
      <c r="H38" s="10"/>
      <c r="I38" s="29"/>
      <c r="J38" s="105"/>
      <c r="K38" s="3"/>
      <c r="L38" s="10"/>
      <c r="M38" s="108"/>
      <c r="N38" s="10"/>
    </row>
    <row r="39" spans="1:20" x14ac:dyDescent="0.25">
      <c r="A39" s="10"/>
      <c r="B39" s="10"/>
      <c r="C39" s="29"/>
      <c r="D39" s="29"/>
      <c r="E39" s="3"/>
      <c r="F39" s="93"/>
      <c r="G39" s="10"/>
      <c r="H39" s="10"/>
      <c r="I39" s="29"/>
      <c r="J39" s="105"/>
      <c r="K39" s="3"/>
      <c r="L39" s="10"/>
      <c r="M39" s="108"/>
      <c r="N39" s="10"/>
    </row>
    <row r="40" spans="1:20" x14ac:dyDescent="0.25">
      <c r="A40" s="3" t="s">
        <v>601</v>
      </c>
      <c r="B40" s="4" t="s">
        <v>116</v>
      </c>
      <c r="C40" s="29"/>
      <c r="D40" s="29"/>
      <c r="E40" s="3"/>
      <c r="F40" s="93"/>
      <c r="G40" s="10"/>
      <c r="H40" s="10"/>
      <c r="I40" s="29"/>
      <c r="J40" s="105"/>
      <c r="K40" s="3"/>
      <c r="L40" s="10"/>
      <c r="M40" s="108"/>
      <c r="N40" s="10"/>
    </row>
    <row r="41" spans="1:20" x14ac:dyDescent="0.25">
      <c r="A41" s="3"/>
      <c r="B41" s="36" t="s">
        <v>112</v>
      </c>
      <c r="C41" s="10"/>
      <c r="E41" s="3"/>
      <c r="F41" t="e">
        <f ca="1">MATCH(MID(CELL("nazwa_pliku",$A$1),SEARCH("]",CELL("nazwa_pliku",$A$1))+1,31),Modifiers[Weapon Type],0)</f>
        <v>#VALUE!</v>
      </c>
      <c r="G41" s="10"/>
      <c r="H41" s="10"/>
      <c r="I41" s="10"/>
      <c r="J41" s="10"/>
      <c r="K41" s="3"/>
      <c r="L41" s="10"/>
      <c r="M41" s="10"/>
      <c r="N41" s="10"/>
    </row>
    <row r="42" spans="1:20" x14ac:dyDescent="0.25">
      <c r="A42" s="3"/>
      <c r="B42" s="4" t="s">
        <v>110</v>
      </c>
      <c r="C42" s="10"/>
      <c r="E42" s="3"/>
      <c r="F42" s="3"/>
      <c r="G42" s="10"/>
      <c r="H42" s="10"/>
      <c r="I42" s="10"/>
      <c r="J42" s="10"/>
      <c r="K42" s="3"/>
      <c r="L42" s="10"/>
      <c r="M42" s="10"/>
      <c r="N42" s="10"/>
    </row>
    <row r="43" spans="1:20" x14ac:dyDescent="0.25">
      <c r="A43" s="3"/>
      <c r="B43" s="65" t="s">
        <v>400</v>
      </c>
      <c r="C43" s="10"/>
      <c r="E43" s="3"/>
      <c r="F43" s="3"/>
      <c r="G43" s="10"/>
      <c r="H43" s="10"/>
      <c r="I43" s="10"/>
      <c r="J43" s="10"/>
      <c r="K43" s="3"/>
      <c r="L43" s="10"/>
      <c r="M43" s="10"/>
      <c r="N43" s="10"/>
    </row>
    <row r="44" spans="1:20" x14ac:dyDescent="0.25">
      <c r="C44" s="10"/>
      <c r="E44" s="3"/>
      <c r="F44" s="3"/>
      <c r="G44" s="10"/>
      <c r="H44" s="10"/>
      <c r="I44" s="10"/>
      <c r="J44" s="10"/>
      <c r="K44" s="3"/>
      <c r="L44" s="10"/>
      <c r="M44" s="10"/>
      <c r="N44" s="10"/>
    </row>
    <row r="45" spans="1:20" x14ac:dyDescent="0.25">
      <c r="A45" s="3" t="s">
        <v>594</v>
      </c>
      <c r="B45" s="4" t="s">
        <v>108</v>
      </c>
      <c r="C45" s="10"/>
      <c r="E45" s="3"/>
      <c r="F45" s="3"/>
      <c r="G45" s="10"/>
      <c r="H45" s="10"/>
      <c r="I45" s="10"/>
      <c r="J45" s="10"/>
      <c r="K45" s="3"/>
      <c r="L45" s="10"/>
      <c r="M45" s="10"/>
      <c r="N45" s="10"/>
    </row>
    <row r="46" spans="1:20" x14ac:dyDescent="0.25">
      <c r="A46" s="3"/>
      <c r="B46" s="36" t="s">
        <v>406</v>
      </c>
      <c r="C46" s="10"/>
      <c r="E46" s="3"/>
      <c r="F46" s="3"/>
      <c r="G46" s="10"/>
      <c r="H46" s="10"/>
      <c r="I46" s="10"/>
      <c r="J46" s="10"/>
      <c r="K46" s="3"/>
      <c r="L46" s="10"/>
      <c r="M46" s="10"/>
      <c r="N46" s="10"/>
    </row>
    <row r="47" spans="1:20" x14ac:dyDescent="0.25">
      <c r="A47" s="3"/>
      <c r="C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20" x14ac:dyDescent="0.25">
      <c r="C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25">
      <c r="A49" s="3" t="s">
        <v>595</v>
      </c>
      <c r="B49" s="65" t="s">
        <v>114</v>
      </c>
      <c r="C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3"/>
      <c r="B50" s="21" t="s">
        <v>117</v>
      </c>
      <c r="C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3"/>
      <c r="B51" s="4" t="s">
        <v>402</v>
      </c>
      <c r="C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3"/>
      <c r="B52" s="4" t="s">
        <v>408</v>
      </c>
      <c r="C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B53" s="65" t="s">
        <v>120</v>
      </c>
      <c r="C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B54" s="35" t="s">
        <v>118</v>
      </c>
      <c r="C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25">
      <c r="A55" s="3"/>
      <c r="B55" s="21" t="s">
        <v>122</v>
      </c>
      <c r="C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3"/>
      <c r="B56" s="36" t="s">
        <v>115</v>
      </c>
      <c r="C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3"/>
      <c r="C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A58" s="3" t="s">
        <v>596</v>
      </c>
      <c r="B58" s="67" t="s">
        <v>113</v>
      </c>
      <c r="C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A59" s="3"/>
      <c r="B59" s="35" t="s">
        <v>405</v>
      </c>
      <c r="C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3"/>
      <c r="B60" s="36" t="s">
        <v>412</v>
      </c>
      <c r="C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C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A62" s="3" t="s">
        <v>597</v>
      </c>
      <c r="B62" s="4" t="s">
        <v>401</v>
      </c>
      <c r="C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B63" s="21" t="s">
        <v>409</v>
      </c>
      <c r="C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B64" s="4" t="s">
        <v>398</v>
      </c>
      <c r="C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B65" s="65" t="s">
        <v>119</v>
      </c>
      <c r="C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C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A67" t="s">
        <v>598</v>
      </c>
      <c r="B67" s="35" t="s">
        <v>121</v>
      </c>
      <c r="C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B68" s="21" t="s">
        <v>397</v>
      </c>
      <c r="C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B69" s="65" t="s">
        <v>403</v>
      </c>
      <c r="C69" s="10"/>
      <c r="D69" s="10" t="s">
        <v>619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B70" s="21" t="s">
        <v>410</v>
      </c>
      <c r="C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10"/>
      <c r="B71" s="4" t="s">
        <v>399</v>
      </c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3"/>
      <c r="B72" s="35" t="s">
        <v>404</v>
      </c>
      <c r="C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B73" s="65" t="s">
        <v>109</v>
      </c>
      <c r="C73" s="10"/>
      <c r="D73" s="3" t="s">
        <v>574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C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B78" s="10"/>
      <c r="C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B79" s="65" t="s">
        <v>206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B80" s="4" t="s">
        <v>205</v>
      </c>
    </row>
    <row r="81" spans="2:2" x14ac:dyDescent="0.25">
      <c r="B81" s="4" t="s">
        <v>411</v>
      </c>
    </row>
    <row r="82" spans="2:2" x14ac:dyDescent="0.25">
      <c r="B82" s="4" t="s">
        <v>214</v>
      </c>
    </row>
    <row r="83" spans="2:2" x14ac:dyDescent="0.25">
      <c r="B83" s="4" t="s">
        <v>407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96"/>
  <sheetViews>
    <sheetView workbookViewId="0">
      <selection activeCell="H25" sqref="H25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.140625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6" max="16" width="9.140625" customWidth="1"/>
    <col min="17" max="17" width="15.140625" customWidth="1"/>
  </cols>
  <sheetData>
    <row r="1" spans="1:22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2" x14ac:dyDescent="0.25">
      <c r="A2" s="11">
        <v>2140080</v>
      </c>
      <c r="B2" s="85" t="s">
        <v>123</v>
      </c>
      <c r="C2" s="3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2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" s="12"/>
      <c r="F2" s="29"/>
      <c r="G2" s="10"/>
      <c r="H2" s="10">
        <f t="shared" ref="H2:H40" ca="1" si="0">SUM(C2:G2)</f>
        <v>22.5</v>
      </c>
      <c r="I2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2" s="103">
        <f ca="1" xml:space="preserve"> INDEX(Modifiers[],MATCH(MID(CELL("filename",$A$1),SEARCH("]",CELL("filename",$A$1))+1,31),Modifiers[Weapon Type],0),MATCH(J$1,Modifiers[#Headers],0))</f>
        <v>1</v>
      </c>
      <c r="K2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2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</v>
      </c>
      <c r="O2" s="17" t="s">
        <v>7</v>
      </c>
      <c r="P2" s="10" t="s">
        <v>711</v>
      </c>
      <c r="Q2" s="10" t="s">
        <v>9</v>
      </c>
      <c r="R2" s="10"/>
      <c r="S2" s="10"/>
      <c r="T2" s="10"/>
    </row>
    <row r="3" spans="1:22" x14ac:dyDescent="0.25">
      <c r="A3" s="11">
        <v>2150070</v>
      </c>
      <c r="B3" s="85" t="s">
        <v>388</v>
      </c>
      <c r="C3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3" s="2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15</v>
      </c>
      <c r="E3" s="31" t="s">
        <v>255</v>
      </c>
      <c r="F3" s="29"/>
      <c r="G3" s="10"/>
      <c r="H3" s="10">
        <f t="shared" ca="1" si="0"/>
        <v>45</v>
      </c>
      <c r="I3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20</v>
      </c>
      <c r="J3" s="103">
        <f ca="1" xml:space="preserve"> INDEX(Modifiers[],MATCH(MID(CELL("filename",$A$1),SEARCH("]",CELL("filename",$A$1))+1,31),Modifiers[Weapon Type],0),MATCH(J$1,Modifiers[#Headers],0))</f>
        <v>1</v>
      </c>
      <c r="K3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3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" s="17" t="s">
        <v>178</v>
      </c>
      <c r="P3" s="10" t="s">
        <v>656</v>
      </c>
      <c r="Q3" s="10" t="s">
        <v>771</v>
      </c>
      <c r="R3" s="10"/>
      <c r="S3" s="10" t="s">
        <v>10</v>
      </c>
      <c r="T3" s="10"/>
    </row>
    <row r="4" spans="1:22" x14ac:dyDescent="0.25">
      <c r="A4" s="11">
        <v>2140010</v>
      </c>
      <c r="B4" s="85" t="s">
        <v>124</v>
      </c>
      <c r="C4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4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" s="12"/>
      <c r="F4" s="29"/>
      <c r="G4" s="10"/>
      <c r="H4" s="10">
        <f t="shared" ca="1" si="0"/>
        <v>18</v>
      </c>
      <c r="I4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4" s="103">
        <f ca="1" xml:space="preserve"> INDEX(Modifiers[],MATCH(MID(CELL("filename",$A$1),SEARCH("]",CELL("filename",$A$1))+1,31),Modifiers[Weapon Type],0),MATCH(J$1,Modifiers[#Headers],0))</f>
        <v>1</v>
      </c>
      <c r="K4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4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4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4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4" s="17" t="s">
        <v>7</v>
      </c>
      <c r="P4" s="10" t="s">
        <v>668</v>
      </c>
      <c r="Q4" s="10" t="s">
        <v>7</v>
      </c>
      <c r="R4" s="10"/>
      <c r="S4" s="10"/>
      <c r="T4" s="10"/>
    </row>
    <row r="5" spans="1:22" x14ac:dyDescent="0.25">
      <c r="A5" s="11">
        <v>2150100</v>
      </c>
      <c r="B5" s="85" t="s">
        <v>385</v>
      </c>
      <c r="C5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5" s="2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5" s="31" t="s">
        <v>255</v>
      </c>
      <c r="F5" s="29"/>
      <c r="G5" s="10"/>
      <c r="H5" s="10">
        <f t="shared" ca="1" si="0"/>
        <v>40.5</v>
      </c>
      <c r="I5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5" s="103">
        <f ca="1" xml:space="preserve"> INDEX(Modifiers[],MATCH(MID(CELL("filename",$A$1),SEARCH("]",CELL("filename",$A$1))+1,31),Modifiers[Weapon Type],0),MATCH(J$1,Modifiers[#Headers],0))</f>
        <v>1</v>
      </c>
      <c r="K5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5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5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5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5" s="17" t="s">
        <v>7</v>
      </c>
      <c r="P5" s="10" t="s">
        <v>654</v>
      </c>
      <c r="Q5" s="10" t="s">
        <v>8</v>
      </c>
      <c r="R5" s="10"/>
      <c r="S5" s="10"/>
      <c r="T5" s="10"/>
    </row>
    <row r="6" spans="1:22" x14ac:dyDescent="0.25">
      <c r="A6" s="11">
        <v>2140070</v>
      </c>
      <c r="B6" s="85" t="s">
        <v>125</v>
      </c>
      <c r="C6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6" s="8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6" s="31" t="s">
        <v>256</v>
      </c>
      <c r="F6" s="29"/>
      <c r="G6" s="10"/>
      <c r="H6" s="10">
        <f t="shared" ca="1" si="0"/>
        <v>27</v>
      </c>
      <c r="I6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44</v>
      </c>
      <c r="J6" s="103">
        <f ca="1" xml:space="preserve"> INDEX(Modifiers[],MATCH(MID(CELL("filename",$A$1),SEARCH("]",CELL("filename",$A$1))+1,31),Modifiers[Weapon Type],0),MATCH(J$1,Modifiers[#Headers],0))</f>
        <v>1</v>
      </c>
      <c r="K6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6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6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6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6" s="17" t="s">
        <v>7</v>
      </c>
      <c r="P6" s="10" t="s">
        <v>701</v>
      </c>
      <c r="Q6" s="10" t="s">
        <v>36</v>
      </c>
      <c r="R6" s="10"/>
      <c r="S6" s="10"/>
      <c r="T6" s="10"/>
    </row>
    <row r="7" spans="1:22" x14ac:dyDescent="0.25">
      <c r="A7" s="11">
        <v>2150060</v>
      </c>
      <c r="B7" s="85" t="s">
        <v>389</v>
      </c>
      <c r="C7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7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7" s="12"/>
      <c r="F7" s="29"/>
      <c r="G7" s="10"/>
      <c r="H7" s="10">
        <f t="shared" ca="1" si="0"/>
        <v>45</v>
      </c>
      <c r="I7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7" s="103">
        <f ca="1" xml:space="preserve"> INDEX(Modifiers[],MATCH(MID(CELL("filename",$A$1),SEARCH("]",CELL("filename",$A$1))+1,31),Modifiers[Weapon Type],0),MATCH(J$1,Modifiers[#Headers],0))</f>
        <v>1</v>
      </c>
      <c r="K7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7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7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7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7" s="17" t="s">
        <v>7</v>
      </c>
      <c r="P7" s="10" t="s">
        <v>658</v>
      </c>
      <c r="Q7" s="10"/>
      <c r="R7" s="10"/>
      <c r="S7" s="10"/>
      <c r="T7" s="10"/>
      <c r="V7" s="21" t="s">
        <v>25</v>
      </c>
    </row>
    <row r="8" spans="1:22" x14ac:dyDescent="0.25">
      <c r="A8" s="11">
        <v>2140020</v>
      </c>
      <c r="B8" s="85" t="s">
        <v>127</v>
      </c>
      <c r="C8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8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8" s="10"/>
      <c r="F8" s="29"/>
      <c r="G8" s="10"/>
      <c r="H8" s="10">
        <f t="shared" ca="1" si="0"/>
        <v>15</v>
      </c>
      <c r="I8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31</v>
      </c>
      <c r="J8" s="103">
        <f ca="1" xml:space="preserve"> INDEX(Modifiers[],MATCH(MID(CELL("filename",$A$1),SEARCH("]",CELL("filename",$A$1))+1,31),Modifiers[Weapon Type],0),MATCH(J$1,Modifiers[#Headers],0))</f>
        <v>1</v>
      </c>
      <c r="K8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8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8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8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8" s="17" t="s">
        <v>7</v>
      </c>
      <c r="P8" s="10" t="s">
        <v>663</v>
      </c>
      <c r="Q8" s="10" t="s">
        <v>9</v>
      </c>
      <c r="R8" s="10"/>
      <c r="S8" s="10"/>
      <c r="T8" s="10"/>
    </row>
    <row r="9" spans="1:22" x14ac:dyDescent="0.25">
      <c r="A9" s="11">
        <v>2150080</v>
      </c>
      <c r="B9" s="85" t="s">
        <v>392</v>
      </c>
      <c r="C9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9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9" s="12"/>
      <c r="F9" s="29"/>
      <c r="G9" s="10"/>
      <c r="H9" s="10">
        <f t="shared" ca="1" si="0"/>
        <v>36</v>
      </c>
      <c r="I9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44</v>
      </c>
      <c r="J9" s="103">
        <f ca="1" xml:space="preserve"> INDEX(Modifiers[],MATCH(MID(CELL("filename",$A$1),SEARCH("]",CELL("filename",$A$1))+1,31),Modifiers[Weapon Type],0),MATCH(J$1,Modifiers[#Headers],0))</f>
        <v>1</v>
      </c>
      <c r="K9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9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9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9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9" s="17" t="s">
        <v>7</v>
      </c>
      <c r="P9" s="10" t="s">
        <v>653</v>
      </c>
      <c r="Q9" s="10" t="s">
        <v>7</v>
      </c>
      <c r="R9" s="10"/>
      <c r="S9" s="10"/>
      <c r="T9" s="10"/>
    </row>
    <row r="10" spans="1:22" x14ac:dyDescent="0.25">
      <c r="A10" s="11">
        <v>2140150</v>
      </c>
      <c r="B10" s="85" t="s">
        <v>387</v>
      </c>
      <c r="C10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10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0" s="12"/>
      <c r="F10" s="29"/>
      <c r="G10" s="10"/>
      <c r="H10" s="10">
        <f t="shared" ca="1" si="0"/>
        <v>22.5</v>
      </c>
      <c r="I10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10" s="103">
        <f ca="1" xml:space="preserve"> INDEX(Modifiers[],MATCH(MID(CELL("filename",$A$1),SEARCH("]",CELL("filename",$A$1))+1,31),Modifiers[Weapon Type],0),MATCH(J$1,Modifiers[#Headers],0))</f>
        <v>1</v>
      </c>
      <c r="K10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0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10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0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10" s="17" t="s">
        <v>7</v>
      </c>
      <c r="P10" s="10" t="s">
        <v>669</v>
      </c>
      <c r="Q10" s="10" t="s">
        <v>12</v>
      </c>
      <c r="R10" s="10"/>
      <c r="S10" s="10"/>
      <c r="T10" s="10"/>
    </row>
    <row r="11" spans="1:22" x14ac:dyDescent="0.25">
      <c r="A11" s="11">
        <v>2140090</v>
      </c>
      <c r="B11" s="85" t="s">
        <v>129</v>
      </c>
      <c r="C11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1" s="6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1" s="31" t="s">
        <v>254</v>
      </c>
      <c r="F11" s="29"/>
      <c r="G11" s="10"/>
      <c r="H11" s="10">
        <f t="shared" ca="1" si="0"/>
        <v>30</v>
      </c>
      <c r="I11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11" s="103">
        <f ca="1" xml:space="preserve"> INDEX(Modifiers[],MATCH(MID(CELL("filename",$A$1),SEARCH("]",CELL("filename",$A$1))+1,31),Modifiers[Weapon Type],0),MATCH(J$1,Modifiers[#Headers],0))</f>
        <v>1</v>
      </c>
      <c r="K11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1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1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9</v>
      </c>
      <c r="N11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1" s="17" t="s">
        <v>7</v>
      </c>
      <c r="P11" s="10" t="s">
        <v>702</v>
      </c>
      <c r="Q11" s="10" t="s">
        <v>7</v>
      </c>
      <c r="R11" s="10"/>
      <c r="S11" s="10"/>
      <c r="T11" s="10"/>
    </row>
    <row r="12" spans="1:22" x14ac:dyDescent="0.25">
      <c r="A12" s="11">
        <v>2150110</v>
      </c>
      <c r="B12" s="85" t="s">
        <v>394</v>
      </c>
      <c r="C12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12" s="2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27</v>
      </c>
      <c r="E12" s="17" t="s">
        <v>255</v>
      </c>
      <c r="F12" s="29"/>
      <c r="G12" s="10"/>
      <c r="H12" s="10">
        <f t="shared" ca="1" si="0"/>
        <v>54</v>
      </c>
      <c r="I12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12" s="103">
        <f ca="1" xml:space="preserve"> INDEX(Modifiers[],MATCH(MID(CELL("filename",$A$1),SEARCH("]",CELL("filename",$A$1))+1,31),Modifiers[Weapon Type],0),MATCH(J$1,Modifiers[#Headers],0))</f>
        <v>1</v>
      </c>
      <c r="K12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2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12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2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12" s="17" t="s">
        <v>57</v>
      </c>
      <c r="P12" s="10" t="s">
        <v>659</v>
      </c>
      <c r="Q12" s="10" t="s">
        <v>7</v>
      </c>
      <c r="R12" s="10"/>
      <c r="S12" s="10"/>
      <c r="T12" s="10"/>
    </row>
    <row r="13" spans="1:22" x14ac:dyDescent="0.25">
      <c r="A13" s="11">
        <v>2140135</v>
      </c>
      <c r="B13" s="85" t="s">
        <v>381</v>
      </c>
      <c r="C13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13" s="5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13" s="17" t="s">
        <v>253</v>
      </c>
      <c r="F13" s="29"/>
      <c r="G13" s="10"/>
      <c r="H13" s="10">
        <f t="shared" ca="1" si="0"/>
        <v>27</v>
      </c>
      <c r="I13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13" s="103">
        <f ca="1" xml:space="preserve"> INDEX(Modifiers[],MATCH(MID(CELL("filename",$A$1),SEARCH("]",CELL("filename",$A$1))+1,31),Modifiers[Weapon Type],0),MATCH(J$1,Modifiers[#Headers],0))</f>
        <v>1</v>
      </c>
      <c r="K13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3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3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3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3" s="17" t="s">
        <v>7</v>
      </c>
      <c r="P13" s="10" t="s">
        <v>650</v>
      </c>
      <c r="Q13" s="10" t="s">
        <v>19</v>
      </c>
      <c r="R13" s="10"/>
      <c r="S13" s="10"/>
      <c r="T13" s="10"/>
    </row>
    <row r="14" spans="1:22" x14ac:dyDescent="0.25">
      <c r="A14" s="11">
        <v>2140000</v>
      </c>
      <c r="B14" s="85" t="s">
        <v>130</v>
      </c>
      <c r="C14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14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4" s="10"/>
      <c r="F14" s="29"/>
      <c r="G14" s="10"/>
      <c r="H14" s="10">
        <f t="shared" ca="1" si="0"/>
        <v>15</v>
      </c>
      <c r="I14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31</v>
      </c>
      <c r="J14" s="103">
        <f ca="1" xml:space="preserve"> INDEX(Modifiers[],MATCH(MID(CELL("filename",$A$1),SEARCH("]",CELL("filename",$A$1))+1,31),Modifiers[Weapon Type],0),MATCH(J$1,Modifiers[#Headers],0))</f>
        <v>1</v>
      </c>
      <c r="K14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4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4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4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25</v>
      </c>
      <c r="O14" s="17" t="s">
        <v>7</v>
      </c>
      <c r="P14" s="10" t="s">
        <v>642</v>
      </c>
      <c r="Q14" s="10" t="s">
        <v>7</v>
      </c>
      <c r="R14" s="10"/>
      <c r="S14" s="10"/>
      <c r="T14" s="10"/>
    </row>
    <row r="15" spans="1:22" x14ac:dyDescent="0.25">
      <c r="A15" s="11">
        <v>2140170</v>
      </c>
      <c r="B15" s="85" t="s">
        <v>380</v>
      </c>
      <c r="C15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15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5" s="33"/>
      <c r="F15" s="29"/>
      <c r="G15" s="10"/>
      <c r="H15" s="10">
        <f t="shared" ca="1" si="0"/>
        <v>18</v>
      </c>
      <c r="I15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15" s="103">
        <f ca="1" xml:space="preserve"> INDEX(Modifiers[],MATCH(MID(CELL("filename",$A$1),SEARCH("]",CELL("filename",$A$1))+1,31),Modifiers[Weapon Type],0),MATCH(J$1,Modifiers[#Headers],0))</f>
        <v>1</v>
      </c>
      <c r="K15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5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5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5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40</v>
      </c>
      <c r="O15" s="17" t="s">
        <v>7</v>
      </c>
      <c r="P15" s="10" t="s">
        <v>643</v>
      </c>
      <c r="Q15" s="10" t="s">
        <v>21</v>
      </c>
      <c r="R15" s="10"/>
      <c r="S15" s="10"/>
      <c r="T15" s="10"/>
    </row>
    <row r="16" spans="1:22" x14ac:dyDescent="0.25">
      <c r="A16" s="11">
        <v>2130011</v>
      </c>
      <c r="B16" s="85" t="s">
        <v>208</v>
      </c>
      <c r="C16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16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6" s="33"/>
      <c r="F16" s="29"/>
      <c r="G16" s="10"/>
      <c r="H16" s="10">
        <f t="shared" ca="1" si="0"/>
        <v>60</v>
      </c>
      <c r="I16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16" s="103">
        <f ca="1" xml:space="preserve"> INDEX(Modifiers[],MATCH(MID(CELL("filename",$A$1),SEARCH("]",CELL("filename",$A$1))+1,31),Modifiers[Weapon Type],0),MATCH(J$1,Modifiers[#Headers],0))</f>
        <v>1</v>
      </c>
      <c r="K16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6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6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6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6" s="17" t="s">
        <v>7</v>
      </c>
      <c r="P16" s="10" t="s">
        <v>693</v>
      </c>
      <c r="Q16" s="10" t="s">
        <v>7</v>
      </c>
      <c r="R16" s="10"/>
      <c r="S16" s="10"/>
      <c r="T16" s="10"/>
    </row>
    <row r="17" spans="1:22" x14ac:dyDescent="0.25">
      <c r="A17" s="11">
        <v>2130084</v>
      </c>
      <c r="B17" s="85" t="s">
        <v>216</v>
      </c>
      <c r="C17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17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7" s="12"/>
      <c r="F17" s="29"/>
      <c r="G17" s="10"/>
      <c r="H17" s="10">
        <f t="shared" ca="1" si="0"/>
        <v>60</v>
      </c>
      <c r="I17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17" s="103">
        <f ca="1" xml:space="preserve"> INDEX(Modifiers[],MATCH(MID(CELL("filename",$A$1),SEARCH("]",CELL("filename",$A$1))+1,31),Modifiers[Weapon Type],0),MATCH(J$1,Modifiers[#Headers],0))</f>
        <v>1</v>
      </c>
      <c r="K17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7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7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7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7" s="17" t="s">
        <v>7</v>
      </c>
      <c r="P17" s="10" t="s">
        <v>693</v>
      </c>
      <c r="Q17" s="10" t="s">
        <v>23</v>
      </c>
      <c r="R17" s="10"/>
      <c r="S17" s="10"/>
      <c r="T17" s="10"/>
    </row>
    <row r="18" spans="1:22" x14ac:dyDescent="0.25">
      <c r="A18" s="11">
        <v>2140011</v>
      </c>
      <c r="B18" s="85" t="s">
        <v>135</v>
      </c>
      <c r="C18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18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8" s="12"/>
      <c r="F18" s="29"/>
      <c r="G18" s="10"/>
      <c r="H18" s="10">
        <f t="shared" ca="1" si="0"/>
        <v>60</v>
      </c>
      <c r="I18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18" s="103">
        <f ca="1" xml:space="preserve"> INDEX(Modifiers[],MATCH(MID(CELL("filename",$A$1),SEARCH("]",CELL("filename",$A$1))+1,31),Modifiers[Weapon Type],0),MATCH(J$1,Modifiers[#Headers],0))</f>
        <v>1</v>
      </c>
      <c r="K18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8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125</v>
      </c>
      <c r="M18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18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18" s="17" t="s">
        <v>7</v>
      </c>
      <c r="P18" s="10" t="s">
        <v>693</v>
      </c>
      <c r="Q18" s="10" t="s">
        <v>79</v>
      </c>
      <c r="R18" s="10"/>
      <c r="S18" s="10"/>
      <c r="T18" s="10"/>
    </row>
    <row r="19" spans="1:22" x14ac:dyDescent="0.25">
      <c r="A19" s="11">
        <v>2140030</v>
      </c>
      <c r="B19" s="85" t="s">
        <v>131</v>
      </c>
      <c r="C19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30</v>
      </c>
      <c r="D19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19" s="33"/>
      <c r="F19" s="29"/>
      <c r="G19" s="10"/>
      <c r="H19" s="10">
        <f t="shared" ca="1" si="0"/>
        <v>30</v>
      </c>
      <c r="I19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19" s="103">
        <f ca="1" xml:space="preserve"> INDEX(Modifiers[],MATCH(MID(CELL("filename",$A$1),SEARCH("]",CELL("filename",$A$1))+1,31),Modifiers[Weapon Type],0),MATCH(J$1,Modifiers[#Headers],0))</f>
        <v>1</v>
      </c>
      <c r="K19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19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19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19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19" s="17" t="s">
        <v>7</v>
      </c>
      <c r="P19" s="10" t="s">
        <v>649</v>
      </c>
      <c r="Q19" s="10" t="s">
        <v>7</v>
      </c>
      <c r="R19" s="10"/>
      <c r="S19" s="10"/>
      <c r="T19" s="10"/>
    </row>
    <row r="20" spans="1:22" x14ac:dyDescent="0.25">
      <c r="A20" s="11">
        <v>2150065</v>
      </c>
      <c r="B20" s="85" t="s">
        <v>213</v>
      </c>
      <c r="C20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0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0" s="33"/>
      <c r="F20" s="29"/>
      <c r="G20" s="10"/>
      <c r="H20" s="10">
        <f t="shared" ca="1" si="0"/>
        <v>60</v>
      </c>
      <c r="I20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20" s="103">
        <f ca="1" xml:space="preserve"> INDEX(Modifiers[],MATCH(MID(CELL("filename",$A$1),SEARCH("]",CELL("filename",$A$1))+1,31),Modifiers[Weapon Type],0),MATCH(J$1,Modifiers[#Headers],0))</f>
        <v>1</v>
      </c>
      <c r="K20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0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275</v>
      </c>
      <c r="M20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2</v>
      </c>
      <c r="N20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0" s="17" t="s">
        <v>7</v>
      </c>
      <c r="P20" s="10" t="s">
        <v>667</v>
      </c>
      <c r="Q20" s="10"/>
      <c r="R20" s="10"/>
      <c r="S20" s="10"/>
      <c r="T20" s="10"/>
      <c r="V20" s="4" t="s">
        <v>25</v>
      </c>
    </row>
    <row r="21" spans="1:22" x14ac:dyDescent="0.25">
      <c r="A21" s="11">
        <v>2150095</v>
      </c>
      <c r="B21" s="85" t="s">
        <v>390</v>
      </c>
      <c r="C21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1" s="6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1" s="31" t="s">
        <v>254</v>
      </c>
      <c r="F21" s="29"/>
      <c r="G21" s="10"/>
      <c r="H21" s="10">
        <f t="shared" ca="1" si="0"/>
        <v>60</v>
      </c>
      <c r="I21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21" s="103">
        <f ca="1" xml:space="preserve"> INDEX(Modifiers[],MATCH(MID(CELL("filename",$A$1),SEARCH("]",CELL("filename",$A$1))+1,31),Modifiers[Weapon Type],0),MATCH(J$1,Modifiers[#Headers],0))</f>
        <v>1</v>
      </c>
      <c r="K21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1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1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1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21" s="17" t="s">
        <v>7</v>
      </c>
      <c r="P21" s="10" t="s">
        <v>664</v>
      </c>
      <c r="Q21" s="10" t="s">
        <v>26</v>
      </c>
      <c r="R21" s="10"/>
      <c r="S21" s="10"/>
      <c r="T21" s="10"/>
    </row>
    <row r="22" spans="1:22" x14ac:dyDescent="0.25">
      <c r="A22" s="11">
        <v>2150130</v>
      </c>
      <c r="B22" s="85" t="s">
        <v>382</v>
      </c>
      <c r="C22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22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2" s="12"/>
      <c r="F22" s="29"/>
      <c r="G22" s="10"/>
      <c r="H22" s="10">
        <f t="shared" ca="1" si="0"/>
        <v>22.5</v>
      </c>
      <c r="I22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44</v>
      </c>
      <c r="J22" s="103">
        <f ca="1" xml:space="preserve"> INDEX(Modifiers[],MATCH(MID(CELL("filename",$A$1),SEARCH("]",CELL("filename",$A$1))+1,31),Modifiers[Weapon Type],0),MATCH(J$1,Modifiers[#Headers],0))</f>
        <v>1</v>
      </c>
      <c r="K22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2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2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2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2" s="17" t="s">
        <v>7</v>
      </c>
      <c r="P22" s="10" t="s">
        <v>645</v>
      </c>
      <c r="Q22" s="10" t="s">
        <v>7</v>
      </c>
      <c r="R22" s="10"/>
      <c r="S22" s="10"/>
      <c r="T22" s="10"/>
    </row>
    <row r="23" spans="1:22" x14ac:dyDescent="0.25">
      <c r="A23" s="11">
        <v>2150090</v>
      </c>
      <c r="B23" s="85" t="s">
        <v>383</v>
      </c>
      <c r="C23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15</v>
      </c>
      <c r="D23" s="6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7.5</v>
      </c>
      <c r="E23" s="31" t="s">
        <v>254</v>
      </c>
      <c r="F23" s="29"/>
      <c r="G23" s="10"/>
      <c r="H23" s="10">
        <f t="shared" ca="1" si="0"/>
        <v>22.5</v>
      </c>
      <c r="I23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44</v>
      </c>
      <c r="J23" s="103">
        <f ca="1" xml:space="preserve"> INDEX(Modifiers[],MATCH(MID(CELL("filename",$A$1),SEARCH("]",CELL("filename",$A$1))+1,31),Modifiers[Weapon Type],0),MATCH(J$1,Modifiers[#Headers],0))</f>
        <v>1</v>
      </c>
      <c r="K23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3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3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3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</v>
      </c>
      <c r="O23" s="17" t="s">
        <v>7</v>
      </c>
      <c r="P23" s="10" t="s">
        <v>644</v>
      </c>
      <c r="Q23" s="10" t="s">
        <v>27</v>
      </c>
      <c r="R23" s="10"/>
      <c r="S23" s="10"/>
      <c r="T23" s="10"/>
    </row>
    <row r="24" spans="1:22" x14ac:dyDescent="0.25">
      <c r="A24" s="11">
        <v>2140100</v>
      </c>
      <c r="B24" s="85" t="s">
        <v>134</v>
      </c>
      <c r="C24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18</v>
      </c>
      <c r="D24" s="7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9</v>
      </c>
      <c r="E24" s="17" t="s">
        <v>257</v>
      </c>
      <c r="F24" s="29"/>
      <c r="G24" s="10"/>
      <c r="H24" s="10">
        <f t="shared" ca="1" si="0"/>
        <v>27</v>
      </c>
      <c r="I24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44</v>
      </c>
      <c r="J24" s="103">
        <f ca="1" xml:space="preserve"> INDEX(Modifiers[],MATCH(MID(CELL("filename",$A$1),SEARCH("]",CELL("filename",$A$1))+1,31),Modifiers[Weapon Type],0),MATCH(J$1,Modifiers[#Headers],0))</f>
        <v>1</v>
      </c>
      <c r="K24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4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24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4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24" s="17" t="s">
        <v>7</v>
      </c>
      <c r="P24" s="10" t="s">
        <v>647</v>
      </c>
      <c r="Q24" s="10" t="s">
        <v>7</v>
      </c>
      <c r="R24" s="10"/>
      <c r="S24" s="10"/>
      <c r="T24" s="10"/>
    </row>
    <row r="25" spans="1:22" x14ac:dyDescent="0.25">
      <c r="A25" s="11">
        <v>2130010</v>
      </c>
      <c r="B25" s="85" t="s">
        <v>141</v>
      </c>
      <c r="C25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5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5" s="10"/>
      <c r="F25" s="29"/>
      <c r="G25" s="10"/>
      <c r="H25" s="10">
        <f t="shared" ca="1" si="0"/>
        <v>12</v>
      </c>
      <c r="I25" s="3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5" s="103">
        <f ca="1" xml:space="preserve"> INDEX(Modifiers[],MATCH(MID(CELL("filename",$A$1),SEARCH("]",CELL("filename",$A$1))+1,31),Modifiers[Weapon Type],0),MATCH(J$1,Modifiers[#Headers],0))</f>
        <v>1</v>
      </c>
      <c r="K25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5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5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5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5" s="17" t="s">
        <v>7</v>
      </c>
      <c r="P25" s="10" t="s">
        <v>686</v>
      </c>
      <c r="Q25" s="10" t="s">
        <v>7</v>
      </c>
      <c r="R25" s="10"/>
      <c r="S25" s="10"/>
      <c r="T25" s="10"/>
    </row>
    <row r="26" spans="1:22" x14ac:dyDescent="0.25">
      <c r="A26" s="11">
        <v>2150170</v>
      </c>
      <c r="B26" s="85" t="s">
        <v>171</v>
      </c>
      <c r="C26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12</v>
      </c>
      <c r="D26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6" s="12"/>
      <c r="F26" s="29"/>
      <c r="G26" s="10"/>
      <c r="H26" s="10">
        <f t="shared" ca="1" si="0"/>
        <v>12</v>
      </c>
      <c r="I26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26</v>
      </c>
      <c r="J26" s="103">
        <f ca="1" xml:space="preserve"> INDEX(Modifiers[],MATCH(MID(CELL("filename",$A$1),SEARCH("]",CELL("filename",$A$1))+1,31),Modifiers[Weapon Type],0),MATCH(J$1,Modifiers[#Headers],0))</f>
        <v>1</v>
      </c>
      <c r="K26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6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26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6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</v>
      </c>
      <c r="O26" s="17" t="s">
        <v>7</v>
      </c>
      <c r="P26" s="10" t="s">
        <v>686</v>
      </c>
      <c r="Q26" s="10" t="s">
        <v>7</v>
      </c>
      <c r="R26" s="10"/>
      <c r="S26" s="10"/>
      <c r="T26" s="10"/>
    </row>
    <row r="27" spans="1:22" x14ac:dyDescent="0.25">
      <c r="A27" s="11">
        <v>2140021</v>
      </c>
      <c r="B27" s="85" t="s">
        <v>209</v>
      </c>
      <c r="C27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27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27" s="33"/>
      <c r="F27" s="29"/>
      <c r="G27" s="10"/>
      <c r="H27" s="10">
        <f t="shared" ca="1" si="0"/>
        <v>60</v>
      </c>
      <c r="I27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27" s="103">
        <f ca="1" xml:space="preserve"> INDEX(Modifiers[],MATCH(MID(CELL("filename",$A$1),SEARCH("]",CELL("filename",$A$1))+1,31),Modifiers[Weapon Type],0),MATCH(J$1,Modifiers[#Headers],0))</f>
        <v>1</v>
      </c>
      <c r="K27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7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150</v>
      </c>
      <c r="M27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27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</v>
      </c>
      <c r="O27" s="17" t="s">
        <v>7</v>
      </c>
      <c r="P27" s="10" t="s">
        <v>665</v>
      </c>
      <c r="Q27" s="10" t="s">
        <v>9</v>
      </c>
      <c r="R27" s="10"/>
      <c r="S27" s="10"/>
      <c r="T27" s="10"/>
    </row>
    <row r="28" spans="1:22" x14ac:dyDescent="0.25">
      <c r="A28" s="11">
        <v>2150120</v>
      </c>
      <c r="B28" s="85" t="s">
        <v>391</v>
      </c>
      <c r="C28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21</v>
      </c>
      <c r="D28" s="6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10.5</v>
      </c>
      <c r="E28" s="31" t="s">
        <v>254</v>
      </c>
      <c r="F28" s="29"/>
      <c r="G28" s="10"/>
      <c r="H28" s="10">
        <f t="shared" ca="1" si="0"/>
        <v>31.5</v>
      </c>
      <c r="I28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28" s="103">
        <f ca="1" xml:space="preserve"> INDEX(Modifiers[],MATCH(MID(CELL("filename",$A$1),SEARCH("]",CELL("filename",$A$1))+1,31),Modifiers[Weapon Type],0),MATCH(J$1,Modifiers[#Headers],0))</f>
        <v>1</v>
      </c>
      <c r="K28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8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28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8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28" s="17" t="s">
        <v>7</v>
      </c>
      <c r="P28" s="10" t="s">
        <v>652</v>
      </c>
      <c r="Q28" s="10" t="s">
        <v>33</v>
      </c>
      <c r="R28" s="10"/>
      <c r="S28" s="10"/>
      <c r="T28" s="10"/>
    </row>
    <row r="29" spans="1:22" x14ac:dyDescent="0.25">
      <c r="A29" s="11">
        <v>2140060</v>
      </c>
      <c r="B29" s="87" t="s">
        <v>138</v>
      </c>
      <c r="C29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19.5</v>
      </c>
      <c r="D29" s="2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19.5</v>
      </c>
      <c r="E29" s="111" t="s">
        <v>255</v>
      </c>
      <c r="F29" s="98">
        <v>10</v>
      </c>
      <c r="G29" s="6" t="s">
        <v>254</v>
      </c>
      <c r="H29" s="10">
        <f t="shared" ca="1" si="0"/>
        <v>49</v>
      </c>
      <c r="I29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29" s="103">
        <f ca="1" xml:space="preserve"> INDEX(Modifiers[],MATCH(MID(CELL("filename",$A$1),SEARCH("]",CELL("filename",$A$1))+1,31),Modifiers[Weapon Type],0),MATCH(J$1,Modifiers[#Headers],0))</f>
        <v>1</v>
      </c>
      <c r="K29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29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29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29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29" s="17" t="s">
        <v>7</v>
      </c>
      <c r="P29" s="10" t="s">
        <v>717</v>
      </c>
      <c r="Q29" s="10"/>
      <c r="R29" s="10"/>
      <c r="S29" s="10"/>
      <c r="T29" s="10"/>
      <c r="V29" s="21" t="s">
        <v>215</v>
      </c>
    </row>
    <row r="30" spans="1:22" x14ac:dyDescent="0.25">
      <c r="A30" s="11">
        <v>2140050</v>
      </c>
      <c r="B30" s="85" t="s">
        <v>132</v>
      </c>
      <c r="C30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30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0" s="12"/>
      <c r="F30" s="29"/>
      <c r="G30" s="10"/>
      <c r="H30" s="10">
        <f t="shared" ca="1" si="0"/>
        <v>13.5</v>
      </c>
      <c r="I30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31</v>
      </c>
      <c r="J30" s="103">
        <f ca="1" xml:space="preserve"> INDEX(Modifiers[],MATCH(MID(CELL("filename",$A$1),SEARCH("]",CELL("filename",$A$1))+1,31),Modifiers[Weapon Type],0),MATCH(J$1,Modifiers[#Headers],0))</f>
        <v>1</v>
      </c>
      <c r="K30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0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75</v>
      </c>
      <c r="M30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0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</v>
      </c>
      <c r="O30" s="17" t="s">
        <v>7</v>
      </c>
      <c r="P30" s="10" t="s">
        <v>706</v>
      </c>
      <c r="Q30" s="10" t="s">
        <v>133</v>
      </c>
      <c r="R30" s="10"/>
      <c r="S30" s="10"/>
      <c r="T30" s="10"/>
    </row>
    <row r="31" spans="1:22" x14ac:dyDescent="0.25">
      <c r="A31" s="11">
        <v>2140051</v>
      </c>
      <c r="B31" s="85" t="s">
        <v>136</v>
      </c>
      <c r="C31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31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1" s="12"/>
      <c r="F31" s="29"/>
      <c r="G31" s="10"/>
      <c r="H31" s="10">
        <f t="shared" ca="1" si="0"/>
        <v>16.5</v>
      </c>
      <c r="I31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31" s="103">
        <f ca="1" xml:space="preserve"> INDEX(Modifiers[],MATCH(MID(CELL("filename",$A$1),SEARCH("]",CELL("filename",$A$1))+1,31),Modifiers[Weapon Type],0),MATCH(J$1,Modifiers[#Headers],0))</f>
        <v>1</v>
      </c>
      <c r="K31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1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31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1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</v>
      </c>
      <c r="O31" s="17" t="s">
        <v>7</v>
      </c>
      <c r="P31" s="10" t="s">
        <v>707</v>
      </c>
      <c r="Q31" s="10" t="s">
        <v>137</v>
      </c>
      <c r="R31" s="10"/>
      <c r="S31" s="10"/>
      <c r="T31" s="10"/>
    </row>
    <row r="32" spans="1:22" x14ac:dyDescent="0.25">
      <c r="A32" s="11">
        <v>2130081</v>
      </c>
      <c r="B32" s="85" t="s">
        <v>139</v>
      </c>
      <c r="C32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16.5</v>
      </c>
      <c r="D32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2" s="12"/>
      <c r="F32" s="29"/>
      <c r="G32" s="10"/>
      <c r="H32" s="10">
        <f t="shared" ca="1" si="0"/>
        <v>16.5</v>
      </c>
      <c r="I32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37</v>
      </c>
      <c r="J32" s="103">
        <f ca="1" xml:space="preserve"> INDEX(Modifiers[],MATCH(MID(CELL("filename",$A$1),SEARCH("]",CELL("filename",$A$1))+1,31),Modifiers[Weapon Type],0),MATCH(J$1,Modifiers[#Headers],0))</f>
        <v>1</v>
      </c>
      <c r="K32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2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100</v>
      </c>
      <c r="M32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2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</v>
      </c>
      <c r="O32" s="17" t="s">
        <v>7</v>
      </c>
      <c r="P32" s="10" t="s">
        <v>707</v>
      </c>
      <c r="Q32" s="10" t="s">
        <v>23</v>
      </c>
      <c r="R32" s="10"/>
      <c r="S32" s="10"/>
      <c r="T32" s="10"/>
    </row>
    <row r="33" spans="1:22" x14ac:dyDescent="0.25">
      <c r="A33" s="11">
        <v>2140110</v>
      </c>
      <c r="B33" s="85" t="s">
        <v>140</v>
      </c>
      <c r="C33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33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3" s="12"/>
      <c r="F33" s="29"/>
      <c r="G33" s="10"/>
      <c r="H33" s="10">
        <f t="shared" ca="1" si="0"/>
        <v>45</v>
      </c>
      <c r="I33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33" s="103">
        <f ca="1" xml:space="preserve"> INDEX(Modifiers[],MATCH(MID(CELL("filename",$A$1),SEARCH("]",CELL("filename",$A$1))+1,31),Modifiers[Weapon Type],0),MATCH(J$1,Modifiers[#Headers],0))</f>
        <v>1</v>
      </c>
      <c r="K33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3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0</v>
      </c>
      <c r="M33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5</v>
      </c>
      <c r="N33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3" s="17" t="s">
        <v>7</v>
      </c>
      <c r="P33" s="10" t="s">
        <v>655</v>
      </c>
      <c r="Q33" s="10" t="s">
        <v>7</v>
      </c>
      <c r="R33" s="10"/>
      <c r="S33" s="10"/>
      <c r="T33" s="10"/>
    </row>
    <row r="34" spans="1:22" x14ac:dyDescent="0.25">
      <c r="A34" s="11">
        <v>2140120</v>
      </c>
      <c r="B34" s="87" t="s">
        <v>126</v>
      </c>
      <c r="C34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13.5</v>
      </c>
      <c r="D34" s="8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13.5</v>
      </c>
      <c r="E34" s="31" t="s">
        <v>256</v>
      </c>
      <c r="F34" s="29"/>
      <c r="G34" s="10"/>
      <c r="H34" s="10">
        <f t="shared" ca="1" si="0"/>
        <v>27</v>
      </c>
      <c r="I34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34" s="103">
        <f ca="1" xml:space="preserve"> INDEX(Modifiers[],MATCH(MID(CELL("filename",$A$1),SEARCH("]",CELL("filename",$A$1))+1,31),Modifiers[Weapon Type],0),MATCH(J$1,Modifiers[#Headers],0))</f>
        <v>1</v>
      </c>
      <c r="K34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4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4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4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1000</v>
      </c>
      <c r="O34" s="17" t="s">
        <v>7</v>
      </c>
      <c r="P34" s="10" t="s">
        <v>687</v>
      </c>
      <c r="Q34" s="10" t="s">
        <v>7</v>
      </c>
      <c r="R34" s="10"/>
      <c r="S34" s="10"/>
      <c r="T34" s="10"/>
    </row>
    <row r="35" spans="1:22" x14ac:dyDescent="0.25">
      <c r="A35" s="11">
        <v>2140130</v>
      </c>
      <c r="B35" s="87" t="s">
        <v>128</v>
      </c>
      <c r="C35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35" s="5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22.5</v>
      </c>
      <c r="E35" s="17" t="s">
        <v>253</v>
      </c>
      <c r="F35" s="29"/>
      <c r="G35" s="10"/>
      <c r="H35" s="10">
        <f t="shared" ca="1" si="0"/>
        <v>45</v>
      </c>
      <c r="I35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35" s="103">
        <f ca="1" xml:space="preserve"> INDEX(Modifiers[],MATCH(MID(CELL("filename",$A$1),SEARCH("]",CELL("filename",$A$1))+1,31),Modifiers[Weapon Type],0),MATCH(J$1,Modifiers[#Headers],0))</f>
        <v>1</v>
      </c>
      <c r="K35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5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5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5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5" s="17" t="s">
        <v>7</v>
      </c>
      <c r="P35" s="10" t="s">
        <v>689</v>
      </c>
      <c r="Q35" s="10" t="s">
        <v>10</v>
      </c>
      <c r="R35" s="10"/>
      <c r="S35" s="10"/>
      <c r="T35" s="10"/>
    </row>
    <row r="36" spans="1:22" x14ac:dyDescent="0.25">
      <c r="A36" s="11">
        <v>2150175</v>
      </c>
      <c r="B36" s="87" t="s">
        <v>395</v>
      </c>
      <c r="C36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22.5</v>
      </c>
      <c r="D36" s="6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22.5</v>
      </c>
      <c r="E36" s="17" t="s">
        <v>254</v>
      </c>
      <c r="F36" s="99">
        <v>7</v>
      </c>
      <c r="G36" s="31" t="s">
        <v>257</v>
      </c>
      <c r="H36" s="10">
        <f t="shared" ca="1" si="0"/>
        <v>52</v>
      </c>
      <c r="I36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57</v>
      </c>
      <c r="J36" s="103">
        <f ca="1" xml:space="preserve"> INDEX(Modifiers[],MATCH(MID(CELL("filename",$A$1),SEARCH("]",CELL("filename",$A$1))+1,31),Modifiers[Weapon Type],0),MATCH(J$1,Modifiers[#Headers],0))</f>
        <v>1</v>
      </c>
      <c r="K36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6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6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6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6" s="17" t="s">
        <v>7</v>
      </c>
      <c r="P36" s="10" t="s">
        <v>689</v>
      </c>
      <c r="Q36" s="10" t="s">
        <v>27</v>
      </c>
      <c r="R36" s="10"/>
      <c r="S36" s="10" t="s">
        <v>26</v>
      </c>
      <c r="T36" s="10"/>
      <c r="V36" t="s">
        <v>789</v>
      </c>
    </row>
    <row r="37" spans="1:22" x14ac:dyDescent="0.25">
      <c r="A37" s="13">
        <v>2140140</v>
      </c>
      <c r="B37" s="85" t="s">
        <v>393</v>
      </c>
      <c r="C37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45</v>
      </c>
      <c r="D37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7" s="12"/>
      <c r="F37" s="29"/>
      <c r="G37" s="10"/>
      <c r="H37" s="10">
        <f t="shared" ca="1" si="0"/>
        <v>45</v>
      </c>
      <c r="I37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37" s="103">
        <f ca="1" xml:space="preserve"> INDEX(Modifiers[],MATCH(MID(CELL("filename",$A$1),SEARCH("]",CELL("filename",$A$1))+1,31),Modifiers[Weapon Type],0),MATCH(J$1,Modifiers[#Headers],0))</f>
        <v>1</v>
      </c>
      <c r="K37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7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7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7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7" s="17" t="s">
        <v>7</v>
      </c>
      <c r="P37" s="10" t="s">
        <v>657</v>
      </c>
      <c r="Q37" s="10"/>
      <c r="R37" s="10"/>
      <c r="S37" s="10"/>
      <c r="T37" s="10"/>
      <c r="V37" s="21" t="s">
        <v>38</v>
      </c>
    </row>
    <row r="38" spans="1:22" x14ac:dyDescent="0.25">
      <c r="A38" s="11">
        <v>2150135</v>
      </c>
      <c r="B38" s="85" t="s">
        <v>396</v>
      </c>
      <c r="C38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60</v>
      </c>
      <c r="D38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8" s="33"/>
      <c r="F38" s="29"/>
      <c r="G38" s="10"/>
      <c r="H38" s="10">
        <f t="shared" ca="1" si="0"/>
        <v>60</v>
      </c>
      <c r="I38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38" s="103">
        <f ca="1" xml:space="preserve"> INDEX(Modifiers[],MATCH(MID(CELL("filename",$A$1),SEARCH("]",CELL("filename",$A$1))+1,31),Modifiers[Weapon Type],0),MATCH(J$1,Modifiers[#Headers],0))</f>
        <v>1</v>
      </c>
      <c r="K38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8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225</v>
      </c>
      <c r="M38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8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3000</v>
      </c>
      <c r="O38" s="17" t="s">
        <v>7</v>
      </c>
      <c r="P38" s="10" t="s">
        <v>666</v>
      </c>
      <c r="Q38" s="10" t="s">
        <v>7</v>
      </c>
      <c r="R38" s="10"/>
      <c r="S38" s="10"/>
      <c r="T38" s="10"/>
    </row>
    <row r="39" spans="1:22" x14ac:dyDescent="0.25">
      <c r="A39" s="11">
        <v>2140160</v>
      </c>
      <c r="B39" s="85" t="s">
        <v>386</v>
      </c>
      <c r="C39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36</v>
      </c>
      <c r="D39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39" s="12"/>
      <c r="F39" s="29"/>
      <c r="G39" s="10"/>
      <c r="H39" s="10">
        <f t="shared" ca="1" si="0"/>
        <v>36</v>
      </c>
      <c r="I39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39" s="103">
        <f ca="1" xml:space="preserve"> INDEX(Modifiers[],MATCH(MID(CELL("filename",$A$1),SEARCH("]",CELL("filename",$A$1))+1,31),Modifiers[Weapon Type],0),MATCH(J$1,Modifiers[#Headers],0))</f>
        <v>1</v>
      </c>
      <c r="K39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39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200</v>
      </c>
      <c r="M39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39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2000</v>
      </c>
      <c r="O39" s="17" t="s">
        <v>7</v>
      </c>
      <c r="P39" s="10" t="s">
        <v>651</v>
      </c>
      <c r="Q39" s="10" t="s">
        <v>7</v>
      </c>
      <c r="R39" s="10"/>
      <c r="S39" s="10"/>
      <c r="T39" s="10"/>
    </row>
    <row r="40" spans="1:22" x14ac:dyDescent="0.25">
      <c r="A40" s="11">
        <v>2140180</v>
      </c>
      <c r="B40" s="85" t="s">
        <v>384</v>
      </c>
      <c r="C40" s="10">
        <f ca="1" xml:space="preserve"> MROUND(INDEX(BaseDmg[],MATCH(Tab_Halberds[[#This Row],[Tag]],BaseDmg[Tag],0),MATCH(C$1,BaseDmg[#Headers],0))*INDEX(Modifiers[],MATCH(MID(CELL("filename",$A$1),SEARCH("]",CELL("filename",$A$1))+1,31),Modifiers[Weapon Type],0),MATCH("Dmg",Modifiers[#Headers],0)),Tab_RoundTo[Dmg])</f>
        <v>27</v>
      </c>
      <c r="D40" s="10">
        <f ca="1" xml:space="preserve"> MROUND(INDEX(BaseDmg[],MATCH(Tab_Halberds[[#This Row],[Tag]],BaseDmg[Tag],0),MATCH(D$1,BaseDmg[#Headers],0))*INDEX(Modifiers[],MATCH(MID(CELL("filename",$A$1),SEARCH("]",CELL("filename",$A$1))+1,31),Modifiers[Weapon Type],0),MATCH("Dmg",Modifiers[#Headers],0)),Tab_RoundTo[Dmg])</f>
        <v>0</v>
      </c>
      <c r="E40" s="12"/>
      <c r="F40" s="29"/>
      <c r="G40" s="10"/>
      <c r="H40" s="10">
        <f t="shared" ca="1" si="0"/>
        <v>27</v>
      </c>
      <c r="I40" s="10">
        <f ca="1" xml:space="preserve"> MROUND(INDEX(BaseDmg[],MATCH(Tab_Halberds[[#This Row],[Tag]],BaseDmg[Tag],0),MATCH(I$1,BaseDmg[#Headers],0))*INDEX(Modifiers[],MATCH(MID(CELL("filename",$A$1),SEARCH("]",CELL("filename",$A$1))+1,31),Modifiers[Weapon Type],0),MATCH(I$1,Modifiers[#Headers],0)),INDEX(Tab_RoundTo[],1,MATCH(I$1,Tab_RoundTo[#Headers],0)))</f>
        <v>51</v>
      </c>
      <c r="J40" s="103">
        <f ca="1" xml:space="preserve"> INDEX(Modifiers[],MATCH(MID(CELL("filename",$A$1),SEARCH("]",CELL("filename",$A$1))+1,31),Modifiers[Weapon Type],0),MATCH(J$1,Modifiers[#Headers],0))</f>
        <v>1</v>
      </c>
      <c r="K40" s="10">
        <f ca="1" xml:space="preserve"> MROUND(INDEX(BaseDmg[],MATCH(Tab_Halberds[[#This Row],[Tag]],BaseDmg[Tag],0),MATCH(K$1,BaseDmg[#Headers],0))*INDEX(Modifiers[],MATCH(MID(CELL("filename",$A$1),SEARCH("]",CELL("filename",$A$1))+1,31),Modifiers[Weapon Type],0),MATCH(K$1,Modifiers[#Headers],0)),INDEX(Tab_RoundTo[],1,MATCH(K$1,Tab_RoundTo[#Headers],0)))</f>
        <v>20</v>
      </c>
      <c r="L40" s="10">
        <f ca="1" xml:space="preserve"> MROUND(INDEX(BaseDmg[],MATCH(Tab_Halberds[[#This Row],[Tag]],BaseDmg[Tag],0),MATCH(L$1,BaseDmg[#Headers],0))*INDEX(Modifiers[],MATCH(MID(CELL("filename",$A$1),SEARCH("]",CELL("filename",$A$1))+1,31),Modifiers[Weapon Type],0),MATCH(L$1,Modifiers[#Headers],0)),INDEX(Tab_RoundTo[],1,MATCH(L$1,Tab_RoundTo[#Headers],0)))</f>
        <v>175</v>
      </c>
      <c r="M40" s="10">
        <f ca="1" xml:space="preserve"> MROUND(INDEX(BaseDmg[],MATCH(Tab_Halberds[[#This Row],[Tag]],BaseDmg[Tag],0),MATCH(M$1,BaseDmg[#Headers],0))*INDEX(Modifiers[],MATCH(MID(CELL("filename",$A$1),SEARCH("]",CELL("filename",$A$1))+1,31),Modifiers[Weapon Type],0),MATCH(M$1,Modifiers[#Headers],0)),INDEX(Tab_RoundTo[],1,MATCH(M$1,Tab_RoundTo[#Headers],0)))</f>
        <v>4</v>
      </c>
      <c r="N40" s="10">
        <f ca="1" xml:space="preserve"> MROUND(INDEX(BaseDmg[],MATCH(Tab_Halberds[[#This Row],[Tag]],BaseDmg[Tag],0),MATCH(N$1,BaseDmg[#Headers],0))*INDEX(Modifiers[],MATCH(MID(CELL("filename",$A$1),SEARCH("]",CELL("filename",$A$1))+1,31),Modifiers[Weapon Type],0),MATCH(N$1,Modifiers[#Headers],0)),INDEX(Tab_RoundTo[],1,MATCH(N$1,Tab_RoundTo[#Headers],0)))</f>
        <v>500</v>
      </c>
      <c r="O40" s="17" t="s">
        <v>7</v>
      </c>
      <c r="P40" s="10" t="s">
        <v>648</v>
      </c>
      <c r="Q40" s="10" t="s">
        <v>7</v>
      </c>
      <c r="R40" s="10"/>
      <c r="S40" s="10"/>
      <c r="T40" s="10"/>
    </row>
    <row r="41" spans="1:22" x14ac:dyDescent="0.25">
      <c r="A41" s="10"/>
      <c r="B41" s="10"/>
      <c r="C41" s="10"/>
      <c r="E41" s="3"/>
      <c r="F41" s="3"/>
      <c r="G41" s="3"/>
      <c r="H41" s="10"/>
      <c r="I41" s="10"/>
      <c r="J41" s="10"/>
      <c r="K41" s="3"/>
      <c r="L41" s="3"/>
      <c r="M41" s="10"/>
      <c r="N41" s="10"/>
    </row>
    <row r="42" spans="1:22" x14ac:dyDescent="0.25">
      <c r="A42" s="10"/>
      <c r="B42" s="10"/>
      <c r="C42" s="10"/>
      <c r="E42" s="3"/>
      <c r="F42" s="3"/>
      <c r="G42" s="3"/>
      <c r="H42" s="10"/>
      <c r="I42" s="10"/>
      <c r="J42" s="10"/>
      <c r="K42" s="3"/>
      <c r="L42" s="3"/>
      <c r="M42" s="10"/>
      <c r="N42" s="10"/>
    </row>
    <row r="43" spans="1:22" x14ac:dyDescent="0.25">
      <c r="A43" s="11"/>
      <c r="B43" s="10" t="s">
        <v>232</v>
      </c>
      <c r="C43" s="10"/>
      <c r="E43" s="3"/>
      <c r="F43" s="3"/>
      <c r="G43" s="3"/>
      <c r="H43" s="10"/>
      <c r="I43" s="10"/>
      <c r="J43" s="10"/>
      <c r="K43" s="3"/>
      <c r="L43" s="3"/>
      <c r="M43" s="10"/>
      <c r="N43" s="10"/>
    </row>
    <row r="44" spans="1:22" x14ac:dyDescent="0.25">
      <c r="A44" s="11"/>
      <c r="B44" s="10"/>
      <c r="C44" s="10"/>
      <c r="E44" s="3"/>
      <c r="F44" s="3"/>
      <c r="G44" s="3"/>
      <c r="H44" s="10"/>
      <c r="I44" s="10"/>
      <c r="J44" s="10"/>
      <c r="K44" s="3"/>
      <c r="L44" s="3"/>
      <c r="M44" s="10"/>
      <c r="N44" s="10"/>
    </row>
    <row r="45" spans="1:22" x14ac:dyDescent="0.25">
      <c r="A45" s="10"/>
      <c r="B45" s="10"/>
      <c r="C45" s="10"/>
      <c r="E45" s="3"/>
      <c r="F45" s="3"/>
      <c r="G45" s="3"/>
      <c r="H45" s="10"/>
      <c r="I45" s="10"/>
      <c r="J45" s="10"/>
      <c r="K45" s="3"/>
      <c r="L45" s="3"/>
      <c r="M45" s="10"/>
      <c r="N45" s="10"/>
    </row>
    <row r="46" spans="1:22" x14ac:dyDescent="0.25">
      <c r="A46" s="10"/>
      <c r="B46" s="10"/>
      <c r="C46" s="10"/>
      <c r="E46" s="3"/>
      <c r="F46" s="3"/>
      <c r="G46" s="3"/>
      <c r="H46" s="10"/>
      <c r="I46" s="10"/>
      <c r="J46" s="10"/>
      <c r="K46" s="3"/>
      <c r="L46" s="3"/>
      <c r="M46" s="10"/>
      <c r="N46" s="10"/>
    </row>
    <row r="47" spans="1:22" x14ac:dyDescent="0.25">
      <c r="A47" s="11"/>
      <c r="B47" s="10"/>
      <c r="C47" s="10"/>
      <c r="E47" s="3"/>
      <c r="F47" s="3"/>
      <c r="G47" s="3"/>
      <c r="H47" s="10"/>
      <c r="I47" s="10"/>
      <c r="J47" s="10"/>
      <c r="K47" s="3"/>
      <c r="L47" s="3"/>
      <c r="M47" s="10"/>
      <c r="N47" s="10"/>
    </row>
    <row r="48" spans="1:22" x14ac:dyDescent="0.25">
      <c r="A48" s="11"/>
      <c r="B48" s="10"/>
      <c r="C48" s="10"/>
      <c r="E48" s="3"/>
      <c r="F48" s="3"/>
      <c r="G48" s="3"/>
      <c r="H48" s="10"/>
      <c r="I48" s="10"/>
      <c r="J48" s="10"/>
      <c r="K48" s="3"/>
      <c r="L48" s="3"/>
      <c r="M48" s="10"/>
      <c r="N48" s="10"/>
    </row>
    <row r="49" spans="1:14" x14ac:dyDescent="0.25">
      <c r="A49" s="3" t="s">
        <v>601</v>
      </c>
      <c r="B49" s="4" t="s">
        <v>141</v>
      </c>
      <c r="C49" s="10"/>
      <c r="E49" s="3"/>
      <c r="F49" s="3"/>
      <c r="G49" s="3"/>
      <c r="H49" s="10"/>
      <c r="I49" s="10"/>
      <c r="J49" s="10"/>
      <c r="K49" s="3"/>
      <c r="L49" s="3"/>
      <c r="M49" s="10"/>
      <c r="N49" s="10"/>
    </row>
    <row r="50" spans="1:14" x14ac:dyDescent="0.25">
      <c r="A50" s="3"/>
      <c r="B50" s="65" t="s">
        <v>132</v>
      </c>
      <c r="C50" s="10"/>
      <c r="E50" s="3"/>
      <c r="F50" s="3"/>
      <c r="G50" s="3"/>
      <c r="H50" s="10"/>
      <c r="I50" s="10"/>
      <c r="J50" s="10"/>
      <c r="K50" s="3"/>
      <c r="L50" s="3"/>
      <c r="M50" s="10"/>
      <c r="N50" s="10"/>
    </row>
    <row r="51" spans="1:14" x14ac:dyDescent="0.25">
      <c r="A51" s="3"/>
      <c r="B51" s="35" t="s">
        <v>130</v>
      </c>
      <c r="C51" s="10"/>
      <c r="E51" s="3"/>
      <c r="F51" s="3"/>
      <c r="G51" s="3"/>
      <c r="H51" s="10"/>
      <c r="I51" s="10"/>
      <c r="J51" s="10"/>
      <c r="K51" s="3"/>
      <c r="L51" s="3"/>
      <c r="M51" s="10"/>
      <c r="N51" s="10"/>
    </row>
    <row r="52" spans="1:14" x14ac:dyDescent="0.25">
      <c r="A52" s="3"/>
      <c r="B52" s="21" t="s">
        <v>127</v>
      </c>
      <c r="C52" s="10"/>
      <c r="E52" s="3"/>
      <c r="F52" s="3"/>
      <c r="G52" s="10"/>
      <c r="H52" s="10"/>
      <c r="I52" s="10"/>
      <c r="J52" s="10"/>
      <c r="K52" s="3"/>
      <c r="L52" s="3"/>
      <c r="M52" s="10"/>
      <c r="N52" s="10"/>
    </row>
    <row r="53" spans="1:14" x14ac:dyDescent="0.25">
      <c r="B53" s="65" t="s">
        <v>171</v>
      </c>
      <c r="C53" s="10"/>
      <c r="E53" s="3"/>
      <c r="F53" s="3"/>
      <c r="G53" s="3"/>
      <c r="H53" s="10"/>
      <c r="I53" s="10"/>
      <c r="J53" s="10"/>
      <c r="K53" s="3"/>
      <c r="L53" s="3"/>
      <c r="M53" s="10"/>
      <c r="N53" s="10"/>
    </row>
    <row r="54" spans="1:14" x14ac:dyDescent="0.25">
      <c r="C54" s="10"/>
      <c r="E54" s="3"/>
      <c r="F54" s="3"/>
      <c r="G54" s="3"/>
      <c r="H54" s="10"/>
      <c r="I54" s="10"/>
      <c r="J54" s="10"/>
      <c r="K54" s="3"/>
      <c r="L54" s="3"/>
      <c r="M54" s="10"/>
      <c r="N54" s="10"/>
    </row>
    <row r="55" spans="1:14" x14ac:dyDescent="0.25">
      <c r="A55" s="3" t="s">
        <v>594</v>
      </c>
      <c r="B55" s="4" t="s">
        <v>124</v>
      </c>
      <c r="C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25">
      <c r="A56" s="3"/>
      <c r="B56" s="36" t="s">
        <v>380</v>
      </c>
      <c r="C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x14ac:dyDescent="0.25">
      <c r="A57" s="3"/>
      <c r="B57" s="4" t="s">
        <v>136</v>
      </c>
      <c r="C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x14ac:dyDescent="0.25">
      <c r="B58" s="21" t="s">
        <v>139</v>
      </c>
      <c r="C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x14ac:dyDescent="0.25">
      <c r="C59" s="10"/>
      <c r="G59" s="10"/>
      <c r="H59" s="10"/>
      <c r="I59" s="10"/>
      <c r="J59" s="10"/>
      <c r="K59" s="10"/>
      <c r="L59" s="10"/>
      <c r="M59" s="10"/>
      <c r="N59" s="10"/>
    </row>
    <row r="60" spans="1:14" x14ac:dyDescent="0.25">
      <c r="A60" s="3" t="s">
        <v>595</v>
      </c>
      <c r="B60" s="21" t="s">
        <v>383</v>
      </c>
      <c r="C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x14ac:dyDescent="0.25">
      <c r="A61" s="3"/>
      <c r="B61" s="4" t="s">
        <v>123</v>
      </c>
      <c r="C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x14ac:dyDescent="0.25">
      <c r="B62" s="4" t="s">
        <v>387</v>
      </c>
      <c r="C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25">
      <c r="B63" s="67" t="s">
        <v>125</v>
      </c>
      <c r="C63" s="10"/>
      <c r="D63" s="10" t="s">
        <v>620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25">
      <c r="A64" s="3"/>
      <c r="B64" s="4" t="s">
        <v>382</v>
      </c>
      <c r="C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25">
      <c r="A65" s="3"/>
      <c r="B65" s="35" t="s">
        <v>134</v>
      </c>
      <c r="C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25">
      <c r="A66" s="3"/>
      <c r="B66" s="4" t="s">
        <v>384</v>
      </c>
      <c r="C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25">
      <c r="B67" s="35" t="s">
        <v>131</v>
      </c>
      <c r="C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25">
      <c r="C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25">
      <c r="C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25">
      <c r="A70" s="3" t="s">
        <v>596</v>
      </c>
      <c r="B70" s="65" t="s">
        <v>126</v>
      </c>
      <c r="C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25">
      <c r="A71" s="3"/>
      <c r="B71" s="65" t="s">
        <v>129</v>
      </c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25">
      <c r="A72" s="3"/>
      <c r="B72" s="36" t="s">
        <v>381</v>
      </c>
      <c r="C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25">
      <c r="B73" s="36" t="s">
        <v>386</v>
      </c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25">
      <c r="C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5">
      <c r="A75" s="3" t="s">
        <v>597</v>
      </c>
      <c r="B75" s="21" t="s">
        <v>392</v>
      </c>
      <c r="C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25">
      <c r="B76" s="4" t="s">
        <v>391</v>
      </c>
      <c r="G76" s="10"/>
      <c r="H76" s="10"/>
      <c r="I76" s="10"/>
      <c r="J76" s="10"/>
      <c r="K76" s="10"/>
      <c r="L76" s="10"/>
      <c r="M76" s="10"/>
      <c r="N76" s="10"/>
    </row>
    <row r="77" spans="1:14" x14ac:dyDescent="0.25">
      <c r="B77" s="4" t="s">
        <v>385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25">
      <c r="B78" s="65" t="s">
        <v>138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</row>
    <row r="81" spans="1:4" x14ac:dyDescent="0.25">
      <c r="A81" t="s">
        <v>598</v>
      </c>
      <c r="B81" s="35" t="s">
        <v>140</v>
      </c>
    </row>
    <row r="82" spans="1:4" x14ac:dyDescent="0.25">
      <c r="B82" s="21" t="s">
        <v>388</v>
      </c>
    </row>
    <row r="83" spans="1:4" x14ac:dyDescent="0.25">
      <c r="B83" s="4" t="s">
        <v>393</v>
      </c>
    </row>
    <row r="84" spans="1:4" x14ac:dyDescent="0.25">
      <c r="B84" s="4" t="s">
        <v>389</v>
      </c>
    </row>
    <row r="85" spans="1:4" x14ac:dyDescent="0.25">
      <c r="A85" s="10"/>
      <c r="B85" s="36" t="s">
        <v>394</v>
      </c>
    </row>
    <row r="86" spans="1:4" x14ac:dyDescent="0.25">
      <c r="B86" s="67" t="s">
        <v>395</v>
      </c>
      <c r="C86" s="10"/>
      <c r="D86" s="10" t="s">
        <v>621</v>
      </c>
    </row>
    <row r="87" spans="1:4" x14ac:dyDescent="0.25">
      <c r="B87" s="67" t="s">
        <v>128</v>
      </c>
      <c r="C87" s="10"/>
      <c r="D87" s="3" t="s">
        <v>574</v>
      </c>
    </row>
    <row r="90" spans="1:4" x14ac:dyDescent="0.25">
      <c r="B90" s="4" t="s">
        <v>208</v>
      </c>
    </row>
    <row r="91" spans="1:4" x14ac:dyDescent="0.25">
      <c r="B91" s="65" t="s">
        <v>216</v>
      </c>
    </row>
    <row r="92" spans="1:4" x14ac:dyDescent="0.25">
      <c r="B92" s="4" t="s">
        <v>209</v>
      </c>
    </row>
    <row r="93" spans="1:4" x14ac:dyDescent="0.25">
      <c r="B93" s="21" t="s">
        <v>390</v>
      </c>
    </row>
    <row r="94" spans="1:4" x14ac:dyDescent="0.25">
      <c r="B94" s="21" t="s">
        <v>213</v>
      </c>
    </row>
    <row r="95" spans="1:4" x14ac:dyDescent="0.25">
      <c r="B95" s="21" t="s">
        <v>396</v>
      </c>
    </row>
    <row r="96" spans="1:4" x14ac:dyDescent="0.25">
      <c r="B96" s="65" t="s">
        <v>135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7"/>
  <sheetViews>
    <sheetView workbookViewId="0">
      <selection activeCell="M6" sqref="M6"/>
    </sheetView>
  </sheetViews>
  <sheetFormatPr defaultRowHeight="15" x14ac:dyDescent="0.25"/>
  <cols>
    <col min="1" max="1" width="11.42578125" customWidth="1"/>
    <col min="2" max="2" width="33.28515625" bestFit="1" customWidth="1"/>
    <col min="3" max="3" width="12.42578125" style="3" bestFit="1" customWidth="1"/>
    <col min="4" max="4" width="10" style="10" customWidth="1"/>
    <col min="5" max="5" width="10.140625" customWidth="1"/>
    <col min="6" max="9" width="11.42578125" customWidth="1"/>
    <col min="10" max="11" width="12.42578125" customWidth="1"/>
    <col min="12" max="12" width="14.7109375" customWidth="1"/>
    <col min="15" max="15" width="15.140625" customWidth="1"/>
    <col min="16" max="16" width="9.140625" customWidth="1"/>
    <col min="17" max="17" width="15.140625" customWidth="1"/>
  </cols>
  <sheetData>
    <row r="1" spans="1:20" x14ac:dyDescent="0.25">
      <c r="A1" t="s">
        <v>0</v>
      </c>
      <c r="B1" t="s">
        <v>1</v>
      </c>
      <c r="C1" s="3" t="s">
        <v>772</v>
      </c>
      <c r="D1" s="3" t="s">
        <v>6</v>
      </c>
      <c r="E1" s="25" t="s">
        <v>238</v>
      </c>
      <c r="F1" s="3" t="s">
        <v>259</v>
      </c>
      <c r="G1" s="3" t="s">
        <v>258</v>
      </c>
      <c r="H1" t="s">
        <v>41</v>
      </c>
      <c r="I1" t="s">
        <v>3</v>
      </c>
      <c r="J1" t="s">
        <v>773</v>
      </c>
      <c r="K1" t="s">
        <v>236</v>
      </c>
      <c r="L1" t="s">
        <v>774</v>
      </c>
      <c r="M1" t="s">
        <v>775</v>
      </c>
      <c r="N1" t="s">
        <v>776</v>
      </c>
      <c r="O1" s="53" t="s">
        <v>235</v>
      </c>
      <c r="P1" t="s">
        <v>662</v>
      </c>
      <c r="Q1" t="s">
        <v>767</v>
      </c>
      <c r="R1" t="s">
        <v>768</v>
      </c>
      <c r="S1" t="s">
        <v>769</v>
      </c>
      <c r="T1" t="s">
        <v>770</v>
      </c>
    </row>
    <row r="2" spans="1:20" x14ac:dyDescent="0.25">
      <c r="A2" s="11">
        <v>2150000</v>
      </c>
      <c r="B2" s="10" t="s">
        <v>148</v>
      </c>
      <c r="C2" s="10">
        <v>3</v>
      </c>
      <c r="E2" s="12"/>
      <c r="F2" s="29"/>
      <c r="G2" s="10"/>
      <c r="H2" s="10">
        <f t="shared" ref="H2:H18" si="0">SUM(C2:G2)</f>
        <v>3</v>
      </c>
      <c r="I2" s="29">
        <v>15</v>
      </c>
      <c r="J2" s="103">
        <v>1</v>
      </c>
      <c r="K2">
        <v>10</v>
      </c>
      <c r="L2">
        <v>225</v>
      </c>
      <c r="M2" s="3">
        <v>2</v>
      </c>
      <c r="N2" s="10"/>
      <c r="O2" s="145" t="s">
        <v>798</v>
      </c>
      <c r="P2" s="10" t="s">
        <v>686</v>
      </c>
      <c r="Q2" s="10" t="s">
        <v>7</v>
      </c>
      <c r="R2" s="45">
        <v>-0.1</v>
      </c>
      <c r="S2" s="10"/>
      <c r="T2" s="10"/>
    </row>
    <row r="3" spans="1:20" x14ac:dyDescent="0.25">
      <c r="A3" s="11">
        <v>2150001</v>
      </c>
      <c r="B3" s="10" t="s">
        <v>144</v>
      </c>
      <c r="C3" s="10">
        <v>3</v>
      </c>
      <c r="E3" s="12"/>
      <c r="F3" s="29"/>
      <c r="G3" s="10"/>
      <c r="H3" s="10">
        <f t="shared" si="0"/>
        <v>3</v>
      </c>
      <c r="I3" s="29">
        <v>15</v>
      </c>
      <c r="J3" s="103">
        <v>1</v>
      </c>
      <c r="K3">
        <v>10</v>
      </c>
      <c r="L3">
        <v>125</v>
      </c>
      <c r="M3" s="3">
        <v>2</v>
      </c>
      <c r="N3" s="10"/>
      <c r="O3" s="17" t="s">
        <v>7</v>
      </c>
      <c r="P3" s="10" t="s">
        <v>686</v>
      </c>
      <c r="Q3" s="10" t="s">
        <v>7</v>
      </c>
      <c r="R3" s="45"/>
      <c r="S3" s="10"/>
      <c r="T3" s="10"/>
    </row>
    <row r="4" spans="1:20" x14ac:dyDescent="0.25">
      <c r="A4" s="11">
        <v>2130030</v>
      </c>
      <c r="B4" s="18" t="s">
        <v>146</v>
      </c>
      <c r="C4" s="10">
        <v>6</v>
      </c>
      <c r="E4" s="12"/>
      <c r="F4" s="29"/>
      <c r="G4" s="10"/>
      <c r="H4" s="10">
        <f t="shared" si="0"/>
        <v>6</v>
      </c>
      <c r="I4" s="29">
        <v>20</v>
      </c>
      <c r="J4" s="103">
        <v>1.3</v>
      </c>
      <c r="K4">
        <v>10</v>
      </c>
      <c r="L4">
        <v>150</v>
      </c>
      <c r="M4" s="3">
        <v>1</v>
      </c>
      <c r="N4" s="10"/>
      <c r="O4" s="17" t="s">
        <v>7</v>
      </c>
      <c r="P4" s="10"/>
      <c r="Q4" s="10" t="s">
        <v>7</v>
      </c>
      <c r="R4" s="45"/>
      <c r="S4" s="10"/>
      <c r="T4" s="10"/>
    </row>
    <row r="5" spans="1:20" x14ac:dyDescent="0.25">
      <c r="A5" s="11">
        <v>2150040</v>
      </c>
      <c r="B5" s="10" t="s">
        <v>149</v>
      </c>
      <c r="C5" s="10">
        <v>4</v>
      </c>
      <c r="D5" s="8">
        <v>4</v>
      </c>
      <c r="E5" s="17" t="s">
        <v>256</v>
      </c>
      <c r="F5" s="29"/>
      <c r="G5" s="10"/>
      <c r="H5" s="10">
        <f t="shared" si="0"/>
        <v>8</v>
      </c>
      <c r="I5" s="29">
        <v>20</v>
      </c>
      <c r="J5" s="103">
        <v>1</v>
      </c>
      <c r="K5">
        <v>10</v>
      </c>
      <c r="L5">
        <v>175</v>
      </c>
      <c r="M5" s="3">
        <v>3</v>
      </c>
      <c r="N5" s="10"/>
      <c r="O5" s="17" t="s">
        <v>7</v>
      </c>
      <c r="P5" s="10"/>
      <c r="Q5" s="10" t="s">
        <v>7</v>
      </c>
      <c r="R5" s="45">
        <v>-0.1</v>
      </c>
      <c r="S5" s="10"/>
      <c r="T5" s="10"/>
    </row>
    <row r="6" spans="1:20" x14ac:dyDescent="0.25">
      <c r="A6" s="11">
        <v>2150030</v>
      </c>
      <c r="B6" s="10" t="s">
        <v>142</v>
      </c>
      <c r="C6" s="10">
        <v>8</v>
      </c>
      <c r="D6" s="6">
        <v>8</v>
      </c>
      <c r="E6" s="31" t="s">
        <v>254</v>
      </c>
      <c r="F6" s="29"/>
      <c r="G6" s="10"/>
      <c r="H6" s="10">
        <f t="shared" si="0"/>
        <v>16</v>
      </c>
      <c r="I6" s="29">
        <v>30</v>
      </c>
      <c r="J6" s="103">
        <v>1</v>
      </c>
      <c r="K6">
        <v>10</v>
      </c>
      <c r="L6">
        <v>225</v>
      </c>
      <c r="M6" s="3">
        <v>2</v>
      </c>
      <c r="N6" s="10"/>
      <c r="O6" s="17" t="s">
        <v>794</v>
      </c>
      <c r="P6" s="10" t="s">
        <v>688</v>
      </c>
      <c r="Q6" s="10" t="s">
        <v>7</v>
      </c>
      <c r="R6" s="45">
        <v>-0.1</v>
      </c>
      <c r="S6" s="10"/>
      <c r="T6" s="10"/>
    </row>
    <row r="7" spans="1:20" x14ac:dyDescent="0.25">
      <c r="A7" s="11">
        <v>2150031</v>
      </c>
      <c r="B7" s="10" t="s">
        <v>147</v>
      </c>
      <c r="C7" s="10">
        <v>8</v>
      </c>
      <c r="D7" s="2">
        <v>8</v>
      </c>
      <c r="E7" s="17" t="s">
        <v>255</v>
      </c>
      <c r="F7" s="29"/>
      <c r="G7" s="10"/>
      <c r="H7" s="10">
        <f t="shared" si="0"/>
        <v>16</v>
      </c>
      <c r="I7" s="29">
        <v>30</v>
      </c>
      <c r="J7" s="103">
        <v>1</v>
      </c>
      <c r="K7">
        <v>10</v>
      </c>
      <c r="L7">
        <v>225</v>
      </c>
      <c r="M7" s="3">
        <v>2</v>
      </c>
      <c r="N7" s="10"/>
      <c r="O7" s="17" t="s">
        <v>795</v>
      </c>
      <c r="P7" s="10" t="s">
        <v>688</v>
      </c>
      <c r="Q7" s="10" t="s">
        <v>7</v>
      </c>
      <c r="R7" s="45">
        <v>-0.1</v>
      </c>
      <c r="S7" s="10"/>
      <c r="T7" s="10"/>
    </row>
    <row r="8" spans="1:20" x14ac:dyDescent="0.25">
      <c r="A8" s="11">
        <v>2150160</v>
      </c>
      <c r="B8" s="10" t="s">
        <v>375</v>
      </c>
      <c r="C8" s="10">
        <v>8</v>
      </c>
      <c r="D8" s="7">
        <v>8</v>
      </c>
      <c r="E8" s="17" t="s">
        <v>257</v>
      </c>
      <c r="F8" s="29"/>
      <c r="G8" s="10"/>
      <c r="H8" s="10">
        <f t="shared" si="0"/>
        <v>16</v>
      </c>
      <c r="I8" s="29">
        <v>30</v>
      </c>
      <c r="J8" s="103">
        <v>1</v>
      </c>
      <c r="K8">
        <v>10</v>
      </c>
      <c r="L8">
        <v>200</v>
      </c>
      <c r="M8" s="3">
        <v>3</v>
      </c>
      <c r="N8" s="10"/>
      <c r="O8" s="17" t="s">
        <v>798</v>
      </c>
      <c r="P8" s="10" t="s">
        <v>688</v>
      </c>
      <c r="Q8" s="10" t="s">
        <v>7</v>
      </c>
      <c r="R8" s="45">
        <v>-0.1</v>
      </c>
      <c r="S8" s="10"/>
      <c r="T8" s="10"/>
    </row>
    <row r="9" spans="1:20" x14ac:dyDescent="0.25">
      <c r="A9" s="11">
        <v>2150041</v>
      </c>
      <c r="B9" s="10" t="s">
        <v>219</v>
      </c>
      <c r="C9" s="10">
        <v>8</v>
      </c>
      <c r="D9" s="8">
        <v>8</v>
      </c>
      <c r="E9" s="17" t="s">
        <v>256</v>
      </c>
      <c r="F9" s="29"/>
      <c r="G9" s="10"/>
      <c r="H9" s="10">
        <f t="shared" si="0"/>
        <v>16</v>
      </c>
      <c r="I9" s="29">
        <v>30</v>
      </c>
      <c r="J9" s="103">
        <v>1</v>
      </c>
      <c r="K9">
        <v>10</v>
      </c>
      <c r="L9">
        <v>125</v>
      </c>
      <c r="M9" s="3">
        <v>3</v>
      </c>
      <c r="N9" s="10"/>
      <c r="O9" s="17" t="s">
        <v>797</v>
      </c>
      <c r="P9" s="10" t="s">
        <v>688</v>
      </c>
      <c r="Q9" s="10" t="s">
        <v>7</v>
      </c>
      <c r="R9" s="45">
        <v>-0.1</v>
      </c>
      <c r="S9" s="10"/>
      <c r="T9" s="10"/>
    </row>
    <row r="10" spans="1:20" x14ac:dyDescent="0.25">
      <c r="A10" s="11">
        <v>2150050</v>
      </c>
      <c r="B10" s="18" t="s">
        <v>145</v>
      </c>
      <c r="C10" s="10">
        <v>20</v>
      </c>
      <c r="E10" s="33"/>
      <c r="F10" s="29"/>
      <c r="G10" s="10"/>
      <c r="H10" s="10">
        <f t="shared" si="0"/>
        <v>20</v>
      </c>
      <c r="I10" s="29">
        <v>30</v>
      </c>
      <c r="J10" s="103">
        <v>1.3</v>
      </c>
      <c r="K10">
        <v>10</v>
      </c>
      <c r="L10">
        <v>225</v>
      </c>
      <c r="M10" s="3">
        <v>2</v>
      </c>
      <c r="N10" s="10"/>
      <c r="O10" s="17" t="s">
        <v>7</v>
      </c>
      <c r="P10" s="10"/>
      <c r="Q10" s="10" t="s">
        <v>7</v>
      </c>
      <c r="R10" s="45"/>
      <c r="S10" s="10"/>
      <c r="T10" s="10"/>
    </row>
    <row r="11" spans="1:20" x14ac:dyDescent="0.25">
      <c r="A11" s="11">
        <v>2150010</v>
      </c>
      <c r="B11" s="10" t="s">
        <v>143</v>
      </c>
      <c r="C11" s="10">
        <v>12</v>
      </c>
      <c r="D11" s="5">
        <v>12</v>
      </c>
      <c r="E11" s="17" t="s">
        <v>253</v>
      </c>
      <c r="F11" s="29"/>
      <c r="G11" s="10"/>
      <c r="H11" s="10">
        <f t="shared" si="0"/>
        <v>24</v>
      </c>
      <c r="I11" s="29">
        <v>30</v>
      </c>
      <c r="J11" s="103">
        <v>1</v>
      </c>
      <c r="K11">
        <v>10</v>
      </c>
      <c r="L11">
        <v>225</v>
      </c>
      <c r="M11" s="3">
        <v>2</v>
      </c>
      <c r="N11" s="10"/>
      <c r="O11" s="17" t="s">
        <v>796</v>
      </c>
      <c r="P11" s="10" t="s">
        <v>689</v>
      </c>
      <c r="Q11" s="10" t="s">
        <v>7</v>
      </c>
      <c r="R11" s="45">
        <v>-0.2</v>
      </c>
      <c r="S11" s="10"/>
      <c r="T11" s="10"/>
    </row>
    <row r="12" spans="1:20" x14ac:dyDescent="0.25">
      <c r="A12" s="11">
        <v>2150180</v>
      </c>
      <c r="B12" s="10" t="s">
        <v>376</v>
      </c>
      <c r="C12" s="10">
        <v>12</v>
      </c>
      <c r="D12" s="6">
        <v>12</v>
      </c>
      <c r="E12" s="31" t="s">
        <v>254</v>
      </c>
      <c r="F12" s="29"/>
      <c r="G12" s="10"/>
      <c r="H12" s="10">
        <f t="shared" si="0"/>
        <v>24</v>
      </c>
      <c r="I12" s="29">
        <v>30</v>
      </c>
      <c r="J12" s="103">
        <v>1</v>
      </c>
      <c r="K12">
        <v>10</v>
      </c>
      <c r="L12">
        <v>200</v>
      </c>
      <c r="M12" s="3">
        <v>2</v>
      </c>
      <c r="N12" s="10"/>
      <c r="O12" s="17" t="s">
        <v>800</v>
      </c>
      <c r="P12" s="10" t="s">
        <v>689</v>
      </c>
      <c r="Q12" s="10" t="s">
        <v>33</v>
      </c>
      <c r="R12" s="45">
        <v>-0.2</v>
      </c>
      <c r="S12" s="10"/>
      <c r="T12" s="10"/>
    </row>
    <row r="13" spans="1:20" x14ac:dyDescent="0.25">
      <c r="A13" s="11">
        <v>2150140</v>
      </c>
      <c r="B13" s="10" t="s">
        <v>377</v>
      </c>
      <c r="C13" s="10">
        <v>12</v>
      </c>
      <c r="D13" s="7">
        <v>12</v>
      </c>
      <c r="E13" s="31" t="s">
        <v>257</v>
      </c>
      <c r="F13" s="29"/>
      <c r="G13" s="10"/>
      <c r="H13" s="10">
        <f t="shared" si="0"/>
        <v>24</v>
      </c>
      <c r="I13" s="29">
        <v>30</v>
      </c>
      <c r="J13" s="103">
        <v>1.3</v>
      </c>
      <c r="K13">
        <v>10</v>
      </c>
      <c r="L13">
        <v>250</v>
      </c>
      <c r="M13" s="3">
        <v>1</v>
      </c>
      <c r="N13" s="10"/>
      <c r="O13" s="17" t="s">
        <v>801</v>
      </c>
      <c r="P13" s="10" t="s">
        <v>656</v>
      </c>
      <c r="Q13" s="10" t="s">
        <v>18</v>
      </c>
      <c r="R13" s="45">
        <v>-0.2</v>
      </c>
      <c r="S13" s="10"/>
      <c r="T13" s="10"/>
    </row>
    <row r="14" spans="1:20" x14ac:dyDescent="0.25">
      <c r="A14" s="11">
        <v>2150150</v>
      </c>
      <c r="B14" s="10" t="s">
        <v>378</v>
      </c>
      <c r="C14" s="10">
        <v>12</v>
      </c>
      <c r="D14" s="2">
        <v>12</v>
      </c>
      <c r="E14" s="17" t="s">
        <v>255</v>
      </c>
      <c r="F14" s="29"/>
      <c r="G14" s="10"/>
      <c r="H14" s="10">
        <f t="shared" si="0"/>
        <v>24</v>
      </c>
      <c r="I14" s="29">
        <v>30</v>
      </c>
      <c r="J14" s="103">
        <v>1</v>
      </c>
      <c r="K14">
        <v>10</v>
      </c>
      <c r="L14">
        <v>250</v>
      </c>
      <c r="M14" s="3">
        <v>2</v>
      </c>
      <c r="N14" s="10"/>
      <c r="O14" s="17" t="s">
        <v>799</v>
      </c>
      <c r="P14" s="10" t="s">
        <v>689</v>
      </c>
      <c r="Q14" s="10" t="s">
        <v>625</v>
      </c>
      <c r="R14" s="45">
        <v>-0.2</v>
      </c>
      <c r="S14" s="10"/>
      <c r="T14" s="10"/>
    </row>
    <row r="15" spans="1:20" x14ac:dyDescent="0.25">
      <c r="A15" s="11">
        <v>2150185</v>
      </c>
      <c r="B15" s="10" t="s">
        <v>379</v>
      </c>
      <c r="C15" s="10">
        <v>12</v>
      </c>
      <c r="D15" s="8">
        <v>12</v>
      </c>
      <c r="E15" s="31" t="s">
        <v>256</v>
      </c>
      <c r="F15" s="29"/>
      <c r="G15" s="10"/>
      <c r="H15" s="10">
        <f t="shared" si="0"/>
        <v>24</v>
      </c>
      <c r="I15" s="29">
        <v>30</v>
      </c>
      <c r="J15" s="103">
        <v>1</v>
      </c>
      <c r="K15">
        <v>10</v>
      </c>
      <c r="L15">
        <v>300</v>
      </c>
      <c r="M15" s="3">
        <v>2</v>
      </c>
      <c r="N15" s="10"/>
      <c r="O15" s="17" t="s">
        <v>802</v>
      </c>
      <c r="P15" s="10" t="s">
        <v>689</v>
      </c>
      <c r="Q15" s="10" t="s">
        <v>36</v>
      </c>
      <c r="R15" s="71" t="s">
        <v>220</v>
      </c>
      <c r="S15" s="10"/>
      <c r="T15" s="10"/>
    </row>
    <row r="16" spans="1:20" x14ac:dyDescent="0.25">
      <c r="A16" s="11">
        <v>2130031</v>
      </c>
      <c r="B16" s="10" t="s">
        <v>210</v>
      </c>
      <c r="C16" s="10">
        <v>30</v>
      </c>
      <c r="E16" s="33"/>
      <c r="F16" s="29"/>
      <c r="G16" s="10"/>
      <c r="H16" s="10">
        <f t="shared" si="0"/>
        <v>30</v>
      </c>
      <c r="I16" s="29">
        <v>30</v>
      </c>
      <c r="J16" s="103">
        <v>1.3</v>
      </c>
      <c r="K16">
        <v>10</v>
      </c>
      <c r="L16">
        <v>325</v>
      </c>
      <c r="M16" s="3">
        <v>2</v>
      </c>
      <c r="N16" s="10"/>
      <c r="O16" s="17" t="s">
        <v>7</v>
      </c>
      <c r="P16" s="10" t="s">
        <v>693</v>
      </c>
      <c r="Q16" s="10" t="s">
        <v>7</v>
      </c>
      <c r="R16" s="45"/>
      <c r="S16" s="10"/>
      <c r="T16" s="10"/>
    </row>
    <row r="17" spans="1:20" x14ac:dyDescent="0.25">
      <c r="A17" s="11">
        <v>2150165</v>
      </c>
      <c r="B17" t="s">
        <v>217</v>
      </c>
      <c r="C17" s="10">
        <v>25</v>
      </c>
      <c r="D17" s="7">
        <v>10</v>
      </c>
      <c r="E17" s="31" t="s">
        <v>257</v>
      </c>
      <c r="F17" s="29"/>
      <c r="G17" s="10"/>
      <c r="H17" s="10">
        <f t="shared" si="0"/>
        <v>35</v>
      </c>
      <c r="I17" s="29">
        <v>30</v>
      </c>
      <c r="J17" s="103">
        <v>1</v>
      </c>
      <c r="K17">
        <v>10</v>
      </c>
      <c r="L17">
        <v>225</v>
      </c>
      <c r="M17" s="3">
        <v>3</v>
      </c>
      <c r="N17" s="10"/>
      <c r="O17" s="17" t="s">
        <v>803</v>
      </c>
      <c r="P17" s="10" t="s">
        <v>693</v>
      </c>
      <c r="Q17" s="10"/>
      <c r="R17" s="45">
        <v>-0.2</v>
      </c>
      <c r="S17" s="10"/>
      <c r="T17" s="10"/>
    </row>
    <row r="18" spans="1:20" x14ac:dyDescent="0.25">
      <c r="A18" s="11">
        <v>2150051</v>
      </c>
      <c r="B18" s="10" t="s">
        <v>218</v>
      </c>
      <c r="C18" s="10">
        <v>40</v>
      </c>
      <c r="E18" s="33"/>
      <c r="F18" s="29"/>
      <c r="G18" s="10"/>
      <c r="H18" s="10">
        <f t="shared" si="0"/>
        <v>40</v>
      </c>
      <c r="I18" s="29">
        <v>40</v>
      </c>
      <c r="J18" s="103">
        <v>1.3</v>
      </c>
      <c r="K18">
        <v>10</v>
      </c>
      <c r="L18">
        <v>350</v>
      </c>
      <c r="M18" s="3">
        <v>1</v>
      </c>
      <c r="N18" s="10"/>
      <c r="O18" s="17" t="s">
        <v>7</v>
      </c>
      <c r="P18" s="10" t="s">
        <v>699</v>
      </c>
      <c r="Q18" s="10" t="s">
        <v>7</v>
      </c>
      <c r="R18" s="45"/>
      <c r="S18" s="10"/>
      <c r="T18" s="10"/>
    </row>
    <row r="19" spans="1:20" x14ac:dyDescent="0.25">
      <c r="A19" s="11"/>
      <c r="B19" s="10"/>
      <c r="C19" s="29"/>
      <c r="D19" s="29"/>
      <c r="E19" s="3"/>
      <c r="F19" s="29"/>
      <c r="G19" s="3"/>
      <c r="H19" s="3"/>
      <c r="I19" s="29"/>
      <c r="J19" s="105"/>
      <c r="K19" s="3"/>
      <c r="L19" s="10"/>
      <c r="M19" s="108"/>
      <c r="N19" s="10"/>
    </row>
    <row r="20" spans="1:20" x14ac:dyDescent="0.25">
      <c r="A20" s="11"/>
      <c r="B20" s="10"/>
      <c r="C20" s="29"/>
      <c r="D20" s="29"/>
      <c r="E20" s="3"/>
      <c r="F20" s="29"/>
      <c r="G20" s="3"/>
      <c r="H20" s="3"/>
      <c r="I20" s="29"/>
      <c r="J20" s="105"/>
      <c r="K20" s="3"/>
      <c r="L20" s="10"/>
      <c r="M20" s="108"/>
      <c r="N20" s="10"/>
    </row>
    <row r="21" spans="1:20" x14ac:dyDescent="0.25">
      <c r="A21" s="11"/>
      <c r="B21" s="10"/>
      <c r="C21" s="29"/>
      <c r="D21" s="29"/>
      <c r="E21" s="3"/>
      <c r="F21" s="29"/>
      <c r="G21" s="3"/>
      <c r="H21" s="3"/>
      <c r="I21" s="29"/>
      <c r="J21" s="105"/>
      <c r="K21" s="3"/>
      <c r="L21" s="10"/>
      <c r="M21" s="108"/>
      <c r="N21" s="10"/>
    </row>
    <row r="22" spans="1:20" x14ac:dyDescent="0.25">
      <c r="A22" s="11"/>
      <c r="B22" s="10" t="s">
        <v>622</v>
      </c>
      <c r="C22" s="29"/>
      <c r="D22" s="29"/>
      <c r="E22" s="3"/>
      <c r="F22" s="29"/>
      <c r="G22" s="3"/>
      <c r="H22" s="3"/>
      <c r="I22" s="29"/>
      <c r="J22" s="105"/>
      <c r="K22" s="3"/>
      <c r="L22" s="10"/>
      <c r="M22" s="108"/>
      <c r="N22" s="10"/>
    </row>
    <row r="23" spans="1:20" x14ac:dyDescent="0.25">
      <c r="A23" s="11"/>
      <c r="B23" s="10" t="s">
        <v>623</v>
      </c>
      <c r="C23" s="29"/>
      <c r="D23" s="29"/>
      <c r="E23" s="3"/>
      <c r="F23" s="29"/>
      <c r="G23" s="3"/>
      <c r="H23" s="3"/>
      <c r="I23" s="29"/>
      <c r="J23" s="105"/>
      <c r="K23" s="3"/>
      <c r="L23" s="10"/>
      <c r="M23" s="108"/>
      <c r="N23" s="10"/>
    </row>
    <row r="24" spans="1:20" x14ac:dyDescent="0.25">
      <c r="A24" s="10"/>
      <c r="B24" s="10"/>
      <c r="C24" s="29"/>
      <c r="D24" s="29"/>
      <c r="E24" s="3"/>
      <c r="F24" s="29"/>
      <c r="G24" s="3"/>
      <c r="H24" s="3"/>
      <c r="I24" s="29"/>
      <c r="J24" s="105"/>
      <c r="K24" s="3"/>
      <c r="L24" s="10"/>
      <c r="M24" s="108"/>
      <c r="N24" s="10"/>
    </row>
    <row r="25" spans="1:20" x14ac:dyDescent="0.25">
      <c r="C25" s="93"/>
      <c r="D25" s="29"/>
      <c r="F25" s="93"/>
      <c r="I25" s="93"/>
      <c r="J25" s="103"/>
      <c r="M25" s="104"/>
    </row>
    <row r="26" spans="1:20" x14ac:dyDescent="0.25">
      <c r="C26" s="93"/>
      <c r="D26" s="29"/>
      <c r="F26" s="93"/>
      <c r="I26" s="93"/>
      <c r="J26" s="103"/>
      <c r="M26" s="104"/>
    </row>
    <row r="27" spans="1:20" x14ac:dyDescent="0.25">
      <c r="C27" s="93"/>
      <c r="D27" s="29"/>
      <c r="F27" s="93"/>
      <c r="I27" s="93"/>
      <c r="J27" s="103"/>
      <c r="M27" s="104"/>
    </row>
    <row r="28" spans="1:20" x14ac:dyDescent="0.25">
      <c r="C28" s="93"/>
      <c r="D28" s="29"/>
      <c r="F28" s="93"/>
      <c r="I28" s="93"/>
      <c r="J28" s="103"/>
      <c r="M28" s="104"/>
    </row>
    <row r="29" spans="1:20" x14ac:dyDescent="0.25">
      <c r="A29" s="3" t="s">
        <v>601</v>
      </c>
      <c r="B29" s="4" t="s">
        <v>144</v>
      </c>
      <c r="C29" s="93"/>
      <c r="D29" s="29"/>
      <c r="F29" s="93"/>
      <c r="I29" s="93"/>
      <c r="J29" s="103"/>
      <c r="M29" s="104"/>
    </row>
    <row r="30" spans="1:20" x14ac:dyDescent="0.25">
      <c r="A30" s="3"/>
      <c r="B30" s="35" t="s">
        <v>146</v>
      </c>
      <c r="C30" s="93"/>
      <c r="D30" s="29"/>
      <c r="F30" s="93"/>
      <c r="I30" s="93"/>
      <c r="J30" s="103"/>
      <c r="M30" s="104"/>
    </row>
    <row r="31" spans="1:20" x14ac:dyDescent="0.25">
      <c r="A31" s="3"/>
      <c r="C31" s="93"/>
      <c r="D31" s="29"/>
      <c r="F31" s="93"/>
      <c r="I31" s="93"/>
      <c r="J31" s="103"/>
      <c r="M31" s="104"/>
    </row>
    <row r="32" spans="1:20" x14ac:dyDescent="0.25">
      <c r="C32" s="93"/>
      <c r="D32" s="29"/>
      <c r="F32" s="93"/>
      <c r="I32" s="93"/>
      <c r="J32" s="103"/>
      <c r="M32" s="104"/>
    </row>
    <row r="33" spans="1:13" x14ac:dyDescent="0.25">
      <c r="A33" s="3" t="s">
        <v>594</v>
      </c>
      <c r="B33" s="4" t="s">
        <v>149</v>
      </c>
      <c r="C33" s="93"/>
      <c r="D33" s="29"/>
      <c r="F33" s="93"/>
      <c r="I33" s="93"/>
      <c r="J33" s="103"/>
      <c r="M33" s="104"/>
    </row>
    <row r="34" spans="1:13" x14ac:dyDescent="0.25">
      <c r="A34" s="3"/>
      <c r="B34" s="21" t="s">
        <v>148</v>
      </c>
      <c r="C34" s="93"/>
      <c r="D34" s="29"/>
      <c r="F34" s="93"/>
      <c r="I34" s="93"/>
      <c r="J34" s="103"/>
      <c r="M34" s="104"/>
    </row>
    <row r="35" spans="1:13" x14ac:dyDescent="0.25">
      <c r="A35" s="3"/>
      <c r="C35" s="93"/>
      <c r="D35" s="29"/>
      <c r="F35" s="93"/>
      <c r="I35" s="93"/>
      <c r="J35" s="103"/>
      <c r="M35" s="104"/>
    </row>
    <row r="36" spans="1:13" x14ac:dyDescent="0.25">
      <c r="C36" s="93"/>
      <c r="D36" s="29"/>
      <c r="F36" s="93"/>
      <c r="I36" s="93"/>
      <c r="J36" s="103"/>
      <c r="M36" s="104"/>
    </row>
    <row r="37" spans="1:13" x14ac:dyDescent="0.25">
      <c r="A37" s="3" t="s">
        <v>595</v>
      </c>
      <c r="B37" s="4" t="s">
        <v>375</v>
      </c>
      <c r="C37" s="93"/>
      <c r="D37" s="29"/>
      <c r="F37" s="93"/>
      <c r="I37" s="93"/>
      <c r="J37" s="103"/>
      <c r="M37" s="104"/>
    </row>
    <row r="38" spans="1:13" x14ac:dyDescent="0.25">
      <c r="A38" s="3"/>
      <c r="C38" s="93"/>
      <c r="D38" s="29"/>
      <c r="F38" s="93"/>
      <c r="I38" s="93"/>
      <c r="J38" s="103"/>
      <c r="M38" s="104"/>
    </row>
    <row r="39" spans="1:13" x14ac:dyDescent="0.25">
      <c r="C39" s="93"/>
      <c r="D39" s="93"/>
      <c r="F39" s="93"/>
      <c r="I39" s="93"/>
      <c r="J39" s="103"/>
      <c r="M39" s="104"/>
    </row>
    <row r="40" spans="1:13" x14ac:dyDescent="0.25">
      <c r="A40" s="3" t="s">
        <v>596</v>
      </c>
      <c r="B40" s="21" t="s">
        <v>142</v>
      </c>
      <c r="C40" s="93"/>
      <c r="D40" s="29"/>
      <c r="F40" s="93"/>
      <c r="I40" s="93"/>
      <c r="J40" s="103"/>
      <c r="M40" s="104"/>
    </row>
    <row r="41" spans="1:13" x14ac:dyDescent="0.25">
      <c r="A41" s="3"/>
      <c r="B41" s="4" t="s">
        <v>147</v>
      </c>
      <c r="D41"/>
    </row>
    <row r="42" spans="1:13" x14ac:dyDescent="0.25">
      <c r="A42" s="3"/>
      <c r="B42" s="36" t="s">
        <v>145</v>
      </c>
      <c r="D42"/>
    </row>
    <row r="43" spans="1:13" x14ac:dyDescent="0.25">
      <c r="D43"/>
    </row>
    <row r="44" spans="1:13" x14ac:dyDescent="0.25">
      <c r="D44"/>
    </row>
    <row r="45" spans="1:13" x14ac:dyDescent="0.25">
      <c r="A45" s="3" t="s">
        <v>597</v>
      </c>
      <c r="B45" s="21" t="s">
        <v>143</v>
      </c>
    </row>
    <row r="48" spans="1:13" x14ac:dyDescent="0.25">
      <c r="A48" t="s">
        <v>598</v>
      </c>
      <c r="B48" s="21" t="s">
        <v>377</v>
      </c>
    </row>
    <row r="49" spans="2:4" x14ac:dyDescent="0.25">
      <c r="B49" s="4" t="s">
        <v>376</v>
      </c>
      <c r="D49" s="10" t="s">
        <v>624</v>
      </c>
    </row>
    <row r="50" spans="2:4" x14ac:dyDescent="0.25">
      <c r="B50" s="21" t="s">
        <v>379</v>
      </c>
      <c r="D50" s="10" t="s">
        <v>624</v>
      </c>
    </row>
    <row r="51" spans="2:4" x14ac:dyDescent="0.25">
      <c r="B51" s="4" t="s">
        <v>378</v>
      </c>
      <c r="D51" s="3" t="s">
        <v>574</v>
      </c>
    </row>
    <row r="54" spans="2:4" x14ac:dyDescent="0.25">
      <c r="B54" s="68" t="s">
        <v>217</v>
      </c>
    </row>
    <row r="55" spans="2:4" x14ac:dyDescent="0.25">
      <c r="B55" s="21" t="s">
        <v>219</v>
      </c>
    </row>
    <row r="56" spans="2:4" x14ac:dyDescent="0.25">
      <c r="B56" s="21" t="s">
        <v>210</v>
      </c>
    </row>
    <row r="57" spans="2:4" x14ac:dyDescent="0.25">
      <c r="B57" s="4" t="s">
        <v>218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GeneralValues</vt:lpstr>
      <vt:lpstr>Swords_1h</vt:lpstr>
      <vt:lpstr>Swords_2h</vt:lpstr>
      <vt:lpstr>Axes_1h</vt:lpstr>
      <vt:lpstr>Axes_2h</vt:lpstr>
      <vt:lpstr>Maces_1h</vt:lpstr>
      <vt:lpstr>Maces_2h</vt:lpstr>
      <vt:lpstr>Halberds</vt:lpstr>
      <vt:lpstr>Staves</vt:lpstr>
      <vt:lpstr>Spears</vt:lpstr>
      <vt:lpstr>Gauntlets</vt:lpstr>
      <vt:lpstr>Bows</vt:lpstr>
      <vt:lpstr>Chakrams</vt:lpstr>
      <vt:lpstr>Daggers</vt:lpstr>
      <vt:lpstr>Pistols</vt:lpstr>
      <vt:lpstr>Shields</vt:lpstr>
      <vt:lpstr>AttackData</vt:lpstr>
      <vt:lpstr>Damage_BonusOrRes</vt:lpstr>
      <vt:lpstr>Backpacks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2023-09-22T10:39:58Z</dcterms:modified>
</cp:coreProperties>
</file>